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0a0bbf03f6be95c1/Área de Trabalho/University/Year 1/Semester 2/Data Analysis_Tools &amp; Applications/Assessment/Google Drive/Group_Data/Z_Ana/Submission/"/>
    </mc:Choice>
  </mc:AlternateContent>
  <xr:revisionPtr revIDLastSave="8578" documentId="13_ncr:1_{A54BD521-4008-4E8B-8570-DB528DD33C43}" xr6:coauthVersionLast="47" xr6:coauthVersionMax="47" xr10:uidLastSave="{896B863C-05AA-4D03-B2AA-86C1FEFE60D7}"/>
  <bookViews>
    <workbookView xWindow="-108" yWindow="-108" windowWidth="23256" windowHeight="12456" xr2:uid="{274648B6-8227-466B-AC30-93545E25029E}"/>
  </bookViews>
  <sheets>
    <sheet name="Table_of_Contents_&amp;_Acronym" sheetId="47" r:id="rId1"/>
    <sheet name="01_Overview" sheetId="23" r:id="rId2"/>
    <sheet name="02_Raw_Baseline" sheetId="5" r:id="rId3"/>
    <sheet name="03_Raw_Technical" sheetId="9" r:id="rId4"/>
    <sheet name="04_Raw_HumanCentric" sheetId="11" r:id="rId5"/>
    <sheet name="05_Data_Preparation" sheetId="24" r:id="rId6"/>
    <sheet name="06_Career_Area_Map" sheetId="21" r:id="rId7"/>
    <sheet name="07_Analysis_Base" sheetId="37" r:id="rId8"/>
    <sheet name="08_WEF_Technology" sheetId="25" r:id="rId9"/>
    <sheet name="09_WEF_Jobs_Outlook" sheetId="26" r:id="rId10"/>
    <sheet name="10_WEF_AI_Strategy" sheetId="27" r:id="rId11"/>
    <sheet name="11_WEF_Skills_Outlook" sheetId="28" r:id="rId12"/>
    <sheet name="12_WEF_Fastest_Growing" sheetId="29" r:id="rId13"/>
    <sheet name="13_Descriptive_Q1" sheetId="30" r:id="rId14"/>
    <sheet name="14_Predictive_Q2" sheetId="31" r:id="rId15"/>
    <sheet name="14A_Forecasting_Methods" sheetId="43" r:id="rId16"/>
    <sheet name="15_Diagnostic_Q3" sheetId="32" r:id="rId17"/>
    <sheet name="16_Diagnostic_Q4" sheetId="33" r:id="rId18"/>
    <sheet name="16A_Cluster_Python" sheetId="42" r:id="rId19"/>
    <sheet name="17_Prescriptive_Analysis" sheetId="34" r:id="rId20"/>
    <sheet name="18_Key_Findings" sheetId="35" r:id="rId21"/>
    <sheet name="19_Visual_Summary" sheetId="36" r:id="rId22"/>
    <sheet name="20_Main_Formulas" sheetId="46" r:id="rId23"/>
    <sheet name="21_References" sheetId="22" r:id="rId24"/>
  </sheets>
  <definedNames>
    <definedName name="_xlnm._FilterDatabase" localSheetId="2" hidden="1">'02_Raw_Baseline'!$A$1:$A$1</definedName>
    <definedName name="_xlnm._FilterDatabase" localSheetId="7" hidden="1">'07_Analysis_Base'!$A$6:$I$500</definedName>
    <definedName name="_xlnm._FilterDatabase" localSheetId="12" hidden="1">'12_WEF_Fastest_Growing'!$A$2:$D$2</definedName>
    <definedName name="_xlnm._FilterDatabase" localSheetId="15" hidden="1">'14A_Forecasting_Methods'!$A$3:$CS$3</definedName>
  </definedNames>
  <calcPr calcId="191029"/>
  <pivotCaches>
    <pivotCache cacheId="0" r:id="rId2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S16" i="43" l="1"/>
  <c r="CS66" i="43"/>
  <c r="CS69" i="43"/>
  <c r="CS72" i="43"/>
  <c r="CS76" i="43"/>
  <c r="CS75" i="43"/>
  <c r="CS74" i="43"/>
  <c r="CS73" i="43"/>
  <c r="CS71" i="43"/>
  <c r="CS70" i="43"/>
  <c r="CT70" i="43" s="1"/>
  <c r="CP102" i="43" s="1"/>
  <c r="CQ116" i="43" s="1"/>
  <c r="CS68" i="43"/>
  <c r="CS67" i="43"/>
  <c r="CS65" i="43"/>
  <c r="CS64" i="43"/>
  <c r="CS51" i="43"/>
  <c r="CS54" i="43"/>
  <c r="CS57" i="43"/>
  <c r="CS61" i="43"/>
  <c r="CS60" i="43"/>
  <c r="CS59" i="43"/>
  <c r="CS58" i="43"/>
  <c r="CS56" i="43"/>
  <c r="CS55" i="43"/>
  <c r="CT55" i="43" s="1"/>
  <c r="CP97" i="43" s="1"/>
  <c r="CQ115" i="43" s="1"/>
  <c r="CX115" i="43" s="1"/>
  <c r="CS53" i="43"/>
  <c r="CS52" i="43"/>
  <c r="CS50" i="43"/>
  <c r="CS49" i="43"/>
  <c r="CS36" i="43"/>
  <c r="CS39" i="43"/>
  <c r="CS42" i="43"/>
  <c r="CS46" i="43"/>
  <c r="CS45" i="43"/>
  <c r="CS44" i="43"/>
  <c r="CS43" i="43"/>
  <c r="CS41" i="43"/>
  <c r="CS40" i="43"/>
  <c r="CT40" i="43" s="1"/>
  <c r="CP92" i="43" s="1"/>
  <c r="CQ114" i="43" s="1"/>
  <c r="CS38" i="43"/>
  <c r="CS37" i="43"/>
  <c r="CS35" i="43"/>
  <c r="CS34" i="43"/>
  <c r="CS31" i="43"/>
  <c r="CS27" i="43"/>
  <c r="CS24" i="43"/>
  <c r="CS21" i="43"/>
  <c r="CS30" i="43"/>
  <c r="CS29" i="43"/>
  <c r="CS28" i="43"/>
  <c r="CS26" i="43"/>
  <c r="CS25" i="43"/>
  <c r="CT25" i="43" s="1"/>
  <c r="CP87" i="43" s="1"/>
  <c r="CQ113" i="43" s="1"/>
  <c r="CS23" i="43"/>
  <c r="CS22" i="43"/>
  <c r="CS20" i="43"/>
  <c r="CS19" i="43"/>
  <c r="CS12" i="43"/>
  <c r="CS9" i="43"/>
  <c r="CS6" i="43"/>
  <c r="CS15" i="43"/>
  <c r="CS14" i="43"/>
  <c r="CS13" i="43"/>
  <c r="CS11" i="43"/>
  <c r="CS10" i="43"/>
  <c r="CT10" i="43" s="1"/>
  <c r="CP82" i="43" s="1"/>
  <c r="CQ112" i="43" s="1"/>
  <c r="CX112" i="43" s="1"/>
  <c r="CS8" i="43"/>
  <c r="CS7" i="43"/>
  <c r="CT7" i="43" s="1"/>
  <c r="CP81" i="43" s="1"/>
  <c r="CP112" i="43" s="1"/>
  <c r="CW127" i="43" s="1"/>
  <c r="CS5" i="43"/>
  <c r="CS4" i="43"/>
  <c r="B21" i="34"/>
  <c r="B22" i="34"/>
  <c r="B23" i="34"/>
  <c r="B24" i="34"/>
  <c r="B20" i="34"/>
  <c r="I71" i="33"/>
  <c r="I70" i="33"/>
  <c r="J76" i="33"/>
  <c r="J71" i="33" s="1"/>
  <c r="J75" i="33"/>
  <c r="I65" i="33" s="1"/>
  <c r="B52" i="33"/>
  <c r="B53" i="33"/>
  <c r="B54" i="33"/>
  <c r="B55" i="33"/>
  <c r="B56" i="33"/>
  <c r="B57" i="33"/>
  <c r="B58" i="33"/>
  <c r="B59" i="33"/>
  <c r="B60" i="33"/>
  <c r="B61" i="33"/>
  <c r="B51" i="33"/>
  <c r="G52" i="33"/>
  <c r="G53" i="33"/>
  <c r="G54" i="33"/>
  <c r="G55" i="33"/>
  <c r="G56" i="33"/>
  <c r="G57" i="33"/>
  <c r="G58" i="33"/>
  <c r="G59" i="33"/>
  <c r="G60" i="33"/>
  <c r="G61" i="33"/>
  <c r="G51" i="33"/>
  <c r="F52" i="33"/>
  <c r="F53" i="33"/>
  <c r="F54" i="33"/>
  <c r="F55" i="33"/>
  <c r="F56" i="33"/>
  <c r="F57" i="33"/>
  <c r="F58" i="33"/>
  <c r="F59" i="33"/>
  <c r="F60" i="33"/>
  <c r="F61" i="33"/>
  <c r="F51" i="33"/>
  <c r="E52" i="33"/>
  <c r="E53" i="33"/>
  <c r="E54" i="33"/>
  <c r="E55" i="33"/>
  <c r="E56" i="33"/>
  <c r="E57" i="33"/>
  <c r="E58" i="33"/>
  <c r="E59" i="33"/>
  <c r="E60" i="33"/>
  <c r="E61" i="33"/>
  <c r="E51" i="33"/>
  <c r="D52" i="33"/>
  <c r="D53" i="33"/>
  <c r="D54" i="33"/>
  <c r="D55" i="33"/>
  <c r="D56" i="33"/>
  <c r="D57" i="33"/>
  <c r="D58" i="33"/>
  <c r="D59" i="33"/>
  <c r="D60" i="33"/>
  <c r="D61" i="33"/>
  <c r="D51" i="33"/>
  <c r="C52" i="33"/>
  <c r="C53" i="33"/>
  <c r="C54" i="33"/>
  <c r="C55" i="33"/>
  <c r="C56" i="33"/>
  <c r="C57" i="33"/>
  <c r="C58" i="33"/>
  <c r="C59" i="33"/>
  <c r="C60" i="33"/>
  <c r="C61" i="33"/>
  <c r="C51" i="33"/>
  <c r="N15" i="33"/>
  <c r="O15" i="33" s="1"/>
  <c r="N16" i="33"/>
  <c r="O16" i="33" s="1"/>
  <c r="N17" i="33"/>
  <c r="O17" i="33" s="1"/>
  <c r="N18" i="33"/>
  <c r="O18" i="33" s="1"/>
  <c r="N19" i="33"/>
  <c r="O19" i="33" s="1"/>
  <c r="N20" i="33"/>
  <c r="O20" i="33" s="1"/>
  <c r="N21" i="33"/>
  <c r="O21" i="33" s="1"/>
  <c r="N22" i="33"/>
  <c r="O22" i="33" s="1"/>
  <c r="N23" i="33"/>
  <c r="O23" i="33" s="1"/>
  <c r="N24" i="33"/>
  <c r="O24" i="33" s="1"/>
  <c r="N14" i="33"/>
  <c r="O14" i="33" s="1"/>
  <c r="F15" i="33"/>
  <c r="F16" i="33"/>
  <c r="F17" i="33"/>
  <c r="F18" i="33"/>
  <c r="F19" i="33"/>
  <c r="F20" i="33"/>
  <c r="F21" i="33"/>
  <c r="F22" i="33"/>
  <c r="F23" i="33"/>
  <c r="F24" i="33"/>
  <c r="F14" i="33"/>
  <c r="E15" i="33"/>
  <c r="E16" i="33"/>
  <c r="E17" i="33"/>
  <c r="E18" i="33"/>
  <c r="E19" i="33"/>
  <c r="E20" i="33"/>
  <c r="E21" i="33"/>
  <c r="E22" i="33"/>
  <c r="E23" i="33"/>
  <c r="E24" i="33"/>
  <c r="E14" i="33"/>
  <c r="A59" i="32"/>
  <c r="A58" i="32"/>
  <c r="A57" i="32"/>
  <c r="A53" i="32"/>
  <c r="D19" i="32"/>
  <c r="D20" i="32"/>
  <c r="D21" i="32"/>
  <c r="D22" i="32"/>
  <c r="D23" i="32"/>
  <c r="D24" i="32"/>
  <c r="D25" i="32"/>
  <c r="D26" i="32"/>
  <c r="D18" i="32"/>
  <c r="A110" i="31"/>
  <c r="A111" i="31"/>
  <c r="A98" i="31"/>
  <c r="A99" i="31"/>
  <c r="A100" i="31"/>
  <c r="A101" i="31"/>
  <c r="A102" i="31"/>
  <c r="A103" i="31"/>
  <c r="A104" i="31"/>
  <c r="A105" i="31"/>
  <c r="A106" i="31"/>
  <c r="A107" i="31"/>
  <c r="A108" i="31"/>
  <c r="A109" i="31"/>
  <c r="A97" i="31"/>
  <c r="D18" i="31"/>
  <c r="B98" i="31" s="1"/>
  <c r="E18" i="31"/>
  <c r="F18" i="31"/>
  <c r="D19" i="31"/>
  <c r="B99" i="31" s="1"/>
  <c r="E19" i="31"/>
  <c r="F19" i="31"/>
  <c r="D20" i="31"/>
  <c r="B100" i="31" s="1"/>
  <c r="E20" i="31"/>
  <c r="F20" i="31"/>
  <c r="D21" i="31"/>
  <c r="B101" i="31" s="1"/>
  <c r="E21" i="31"/>
  <c r="F21" i="31"/>
  <c r="D22" i="31"/>
  <c r="B102" i="31" s="1"/>
  <c r="E22" i="31"/>
  <c r="F22" i="31"/>
  <c r="D23" i="31"/>
  <c r="B103" i="31" s="1"/>
  <c r="E23" i="31"/>
  <c r="F23" i="31"/>
  <c r="D24" i="31"/>
  <c r="B104" i="31" s="1"/>
  <c r="E24" i="31"/>
  <c r="F24" i="31"/>
  <c r="D25" i="31"/>
  <c r="B105" i="31" s="1"/>
  <c r="E25" i="31"/>
  <c r="F25" i="31"/>
  <c r="D26" i="31"/>
  <c r="B106" i="31" s="1"/>
  <c r="E26" i="31"/>
  <c r="F26" i="31"/>
  <c r="D27" i="31"/>
  <c r="B107" i="31" s="1"/>
  <c r="E27" i="31"/>
  <c r="F27" i="31"/>
  <c r="D28" i="31"/>
  <c r="B108" i="31" s="1"/>
  <c r="E28" i="31"/>
  <c r="F28" i="31"/>
  <c r="D29" i="31"/>
  <c r="B109" i="31" s="1"/>
  <c r="E29" i="31"/>
  <c r="F29" i="31"/>
  <c r="D30" i="31"/>
  <c r="B110" i="31" s="1"/>
  <c r="E30" i="31"/>
  <c r="F30" i="31"/>
  <c r="D31" i="31"/>
  <c r="B122" i="31" s="1"/>
  <c r="E31" i="31"/>
  <c r="C122" i="31" s="1"/>
  <c r="F31" i="31"/>
  <c r="D122" i="31" s="1"/>
  <c r="D32" i="31"/>
  <c r="C97" i="31" s="1"/>
  <c r="E32" i="31"/>
  <c r="F32" i="31"/>
  <c r="D33" i="31"/>
  <c r="C98" i="31" s="1"/>
  <c r="E33" i="31"/>
  <c r="F33" i="31"/>
  <c r="D34" i="31"/>
  <c r="C99" i="31" s="1"/>
  <c r="E34" i="31"/>
  <c r="F34" i="31"/>
  <c r="D35" i="31"/>
  <c r="C100" i="31" s="1"/>
  <c r="E35" i="31"/>
  <c r="F35" i="31"/>
  <c r="D36" i="31"/>
  <c r="C101" i="31" s="1"/>
  <c r="E36" i="31"/>
  <c r="F36" i="31"/>
  <c r="D37" i="31"/>
  <c r="C102" i="31" s="1"/>
  <c r="E37" i="31"/>
  <c r="F37" i="31"/>
  <c r="D38" i="31"/>
  <c r="C103" i="31" s="1"/>
  <c r="E38" i="31"/>
  <c r="F38" i="31"/>
  <c r="D39" i="31"/>
  <c r="C104" i="31" s="1"/>
  <c r="E39" i="31"/>
  <c r="F39" i="31"/>
  <c r="D40" i="31"/>
  <c r="C105" i="31" s="1"/>
  <c r="E40" i="31"/>
  <c r="F40" i="31"/>
  <c r="D41" i="31"/>
  <c r="C106" i="31" s="1"/>
  <c r="E41" i="31"/>
  <c r="F41" i="31"/>
  <c r="D42" i="31"/>
  <c r="C107" i="31" s="1"/>
  <c r="E42" i="31"/>
  <c r="F42" i="31"/>
  <c r="D43" i="31"/>
  <c r="C108" i="31" s="1"/>
  <c r="E43" i="31"/>
  <c r="F43" i="31"/>
  <c r="D44" i="31"/>
  <c r="C109" i="31" s="1"/>
  <c r="E44" i="31"/>
  <c r="F44" i="31"/>
  <c r="D45" i="31"/>
  <c r="C110" i="31" s="1"/>
  <c r="E45" i="31"/>
  <c r="F45" i="31"/>
  <c r="D46" i="31"/>
  <c r="B123" i="31" s="1"/>
  <c r="E46" i="31"/>
  <c r="C123" i="31" s="1"/>
  <c r="F46" i="31"/>
  <c r="D123" i="31" s="1"/>
  <c r="D47" i="31"/>
  <c r="D97" i="31" s="1"/>
  <c r="E47" i="31"/>
  <c r="F47" i="31"/>
  <c r="D48" i="31"/>
  <c r="D98" i="31" s="1"/>
  <c r="E48" i="31"/>
  <c r="F48" i="31"/>
  <c r="D49" i="31"/>
  <c r="D99" i="31" s="1"/>
  <c r="E49" i="31"/>
  <c r="F49" i="31"/>
  <c r="D50" i="31"/>
  <c r="D100" i="31" s="1"/>
  <c r="E50" i="31"/>
  <c r="F50" i="31"/>
  <c r="D51" i="31"/>
  <c r="D101" i="31" s="1"/>
  <c r="E51" i="31"/>
  <c r="F51" i="31"/>
  <c r="D52" i="31"/>
  <c r="D102" i="31" s="1"/>
  <c r="E52" i="31"/>
  <c r="F52" i="31"/>
  <c r="D53" i="31"/>
  <c r="D103" i="31" s="1"/>
  <c r="E53" i="31"/>
  <c r="F53" i="31"/>
  <c r="D54" i="31"/>
  <c r="D104" i="31" s="1"/>
  <c r="E54" i="31"/>
  <c r="F54" i="31"/>
  <c r="D55" i="31"/>
  <c r="D105" i="31" s="1"/>
  <c r="E55" i="31"/>
  <c r="F55" i="31"/>
  <c r="D56" i="31"/>
  <c r="D106" i="31" s="1"/>
  <c r="E56" i="31"/>
  <c r="F56" i="31"/>
  <c r="D57" i="31"/>
  <c r="D107" i="31" s="1"/>
  <c r="E57" i="31"/>
  <c r="F57" i="31"/>
  <c r="D58" i="31"/>
  <c r="D108" i="31" s="1"/>
  <c r="E58" i="31"/>
  <c r="F58" i="31"/>
  <c r="D59" i="31"/>
  <c r="D109" i="31" s="1"/>
  <c r="E59" i="31"/>
  <c r="F59" i="31"/>
  <c r="D60" i="31"/>
  <c r="D110" i="31" s="1"/>
  <c r="E60" i="31"/>
  <c r="F60" i="31"/>
  <c r="D61" i="31"/>
  <c r="B124" i="31" s="1"/>
  <c r="E61" i="31"/>
  <c r="C124" i="31" s="1"/>
  <c r="F61" i="31"/>
  <c r="D124" i="31" s="1"/>
  <c r="D62" i="31"/>
  <c r="E97" i="31" s="1"/>
  <c r="E62" i="31"/>
  <c r="F62" i="31"/>
  <c r="D63" i="31"/>
  <c r="E98" i="31" s="1"/>
  <c r="E63" i="31"/>
  <c r="F63" i="31"/>
  <c r="D64" i="31"/>
  <c r="E99" i="31" s="1"/>
  <c r="E64" i="31"/>
  <c r="F64" i="31"/>
  <c r="D65" i="31"/>
  <c r="E100" i="31" s="1"/>
  <c r="E65" i="31"/>
  <c r="F65" i="31"/>
  <c r="D66" i="31"/>
  <c r="E101" i="31" s="1"/>
  <c r="E66" i="31"/>
  <c r="F66" i="31"/>
  <c r="D67" i="31"/>
  <c r="E102" i="31" s="1"/>
  <c r="E67" i="31"/>
  <c r="F67" i="31"/>
  <c r="D68" i="31"/>
  <c r="E103" i="31" s="1"/>
  <c r="E68" i="31"/>
  <c r="F68" i="31"/>
  <c r="D69" i="31"/>
  <c r="E104" i="31" s="1"/>
  <c r="E69" i="31"/>
  <c r="F69" i="31"/>
  <c r="D70" i="31"/>
  <c r="E105" i="31" s="1"/>
  <c r="E70" i="31"/>
  <c r="F70" i="31"/>
  <c r="D71" i="31"/>
  <c r="E106" i="31" s="1"/>
  <c r="E71" i="31"/>
  <c r="F71" i="31"/>
  <c r="D72" i="31"/>
  <c r="E107" i="31" s="1"/>
  <c r="E72" i="31"/>
  <c r="F72" i="31"/>
  <c r="D73" i="31"/>
  <c r="E108" i="31" s="1"/>
  <c r="E73" i="31"/>
  <c r="F73" i="31"/>
  <c r="D74" i="31"/>
  <c r="E109" i="31" s="1"/>
  <c r="E74" i="31"/>
  <c r="F74" i="31"/>
  <c r="D75" i="31"/>
  <c r="E110" i="31" s="1"/>
  <c r="E75" i="31"/>
  <c r="F75" i="31"/>
  <c r="D76" i="31"/>
  <c r="B125" i="31" s="1"/>
  <c r="E76" i="31"/>
  <c r="C125" i="31" s="1"/>
  <c r="F76" i="31"/>
  <c r="D125" i="31" s="1"/>
  <c r="D77" i="31"/>
  <c r="F97" i="31" s="1"/>
  <c r="E77" i="31"/>
  <c r="F77" i="31"/>
  <c r="D78" i="31"/>
  <c r="F98" i="31" s="1"/>
  <c r="E78" i="31"/>
  <c r="F78" i="31"/>
  <c r="D79" i="31"/>
  <c r="F99" i="31" s="1"/>
  <c r="E79" i="31"/>
  <c r="F79" i="31"/>
  <c r="D80" i="31"/>
  <c r="F100" i="31" s="1"/>
  <c r="E80" i="31"/>
  <c r="F80" i="31"/>
  <c r="D81" i="31"/>
  <c r="F101" i="31" s="1"/>
  <c r="E81" i="31"/>
  <c r="F81" i="31"/>
  <c r="D82" i="31"/>
  <c r="F102" i="31" s="1"/>
  <c r="E82" i="31"/>
  <c r="F82" i="31"/>
  <c r="D83" i="31"/>
  <c r="F103" i="31" s="1"/>
  <c r="E83" i="31"/>
  <c r="F83" i="31"/>
  <c r="D84" i="31"/>
  <c r="F104" i="31" s="1"/>
  <c r="E84" i="31"/>
  <c r="F84" i="31"/>
  <c r="D85" i="31"/>
  <c r="F105" i="31" s="1"/>
  <c r="E85" i="31"/>
  <c r="F85" i="31"/>
  <c r="D86" i="31"/>
  <c r="F106" i="31" s="1"/>
  <c r="E86" i="31"/>
  <c r="F86" i="31"/>
  <c r="D87" i="31"/>
  <c r="F107" i="31" s="1"/>
  <c r="E87" i="31"/>
  <c r="F87" i="31"/>
  <c r="D88" i="31"/>
  <c r="F108" i="31" s="1"/>
  <c r="E88" i="31"/>
  <c r="F88" i="31"/>
  <c r="D89" i="31"/>
  <c r="F109" i="31" s="1"/>
  <c r="E89" i="31"/>
  <c r="F89" i="31"/>
  <c r="D90" i="31"/>
  <c r="F110" i="31" s="1"/>
  <c r="E90" i="31"/>
  <c r="F90" i="31"/>
  <c r="D91" i="31"/>
  <c r="B126" i="31" s="1"/>
  <c r="E91" i="31"/>
  <c r="C126" i="31" s="1"/>
  <c r="F91" i="31"/>
  <c r="D126" i="31" s="1"/>
  <c r="E17" i="31"/>
  <c r="F17" i="31"/>
  <c r="D17" i="31"/>
  <c r="B97" i="31" s="1"/>
  <c r="F51" i="30"/>
  <c r="E51" i="30"/>
  <c r="F50" i="30"/>
  <c r="E50" i="30"/>
  <c r="F49" i="30"/>
  <c r="E49" i="30"/>
  <c r="F48" i="30"/>
  <c r="E48" i="30"/>
  <c r="F47" i="30"/>
  <c r="E47" i="30"/>
  <c r="F21" i="30"/>
  <c r="C21" i="34" s="1"/>
  <c r="E21" i="30"/>
  <c r="D21" i="34" s="1"/>
  <c r="F20" i="30"/>
  <c r="C24" i="34" s="1"/>
  <c r="E20" i="30"/>
  <c r="D24" i="34" s="1"/>
  <c r="F19" i="30"/>
  <c r="C23" i="34" s="1"/>
  <c r="E19" i="30"/>
  <c r="D23" i="34" s="1"/>
  <c r="F18" i="30"/>
  <c r="C22" i="34" s="1"/>
  <c r="E18" i="30"/>
  <c r="D22" i="34" s="1"/>
  <c r="F17" i="30"/>
  <c r="C20" i="34" s="1"/>
  <c r="E17" i="30"/>
  <c r="D20" i="34" s="1"/>
  <c r="F20" i="34" l="1"/>
  <c r="F23" i="34"/>
  <c r="F22" i="34"/>
  <c r="F21" i="34"/>
  <c r="G21" i="34" s="1"/>
  <c r="F24" i="34"/>
  <c r="G24" i="34" s="1"/>
  <c r="CX168" i="43"/>
  <c r="CX169" i="43"/>
  <c r="CX170" i="43"/>
  <c r="CX167" i="43"/>
  <c r="CX171" i="43"/>
  <c r="CW135" i="43"/>
  <c r="CX135" i="43"/>
  <c r="CX136" i="43" s="1"/>
  <c r="CW143" i="43"/>
  <c r="CX113" i="43"/>
  <c r="CX143" i="43"/>
  <c r="CX144" i="43" s="1"/>
  <c r="CX145" i="43" s="1"/>
  <c r="CQ127" i="43"/>
  <c r="CQ123" i="43"/>
  <c r="CT34" i="43"/>
  <c r="CP90" i="43" s="1"/>
  <c r="CO114" i="43" s="1"/>
  <c r="CQ121" i="43"/>
  <c r="CT67" i="43"/>
  <c r="CP101" i="43" s="1"/>
  <c r="CP116" i="43" s="1"/>
  <c r="CQ122" i="43"/>
  <c r="CX127" i="43"/>
  <c r="CX128" i="43" s="1"/>
  <c r="CX129" i="43" s="1"/>
  <c r="CX130" i="43" s="1"/>
  <c r="CX131" i="43" s="1"/>
  <c r="CP127" i="43"/>
  <c r="CT11" i="43"/>
  <c r="CP83" i="43" s="1"/>
  <c r="CR112" i="43" s="1"/>
  <c r="CT26" i="43"/>
  <c r="CP88" i="43" s="1"/>
  <c r="CR113" i="43" s="1"/>
  <c r="CX114" i="43"/>
  <c r="CV121" i="43" s="1"/>
  <c r="CV161" i="43" s="1"/>
  <c r="CQ128" i="43"/>
  <c r="CT22" i="43"/>
  <c r="CP86" i="43" s="1"/>
  <c r="CP113" i="43" s="1"/>
  <c r="CT41" i="43"/>
  <c r="CP93" i="43" s="1"/>
  <c r="CR114" i="43" s="1"/>
  <c r="CT49" i="43"/>
  <c r="CP95" i="43" s="1"/>
  <c r="CO115" i="43" s="1"/>
  <c r="CQ120" i="43"/>
  <c r="CT4" i="43"/>
  <c r="CP80" i="43" s="1"/>
  <c r="CO112" i="43" s="1"/>
  <c r="CT28" i="43"/>
  <c r="CP89" i="43" s="1"/>
  <c r="CS113" i="43" s="1"/>
  <c r="CT52" i="43"/>
  <c r="CP96" i="43" s="1"/>
  <c r="CP115" i="43" s="1"/>
  <c r="CT58" i="43"/>
  <c r="CP99" i="43" s="1"/>
  <c r="CS115" i="43" s="1"/>
  <c r="CT71" i="43"/>
  <c r="CP103" i="43" s="1"/>
  <c r="CR116" i="43" s="1"/>
  <c r="CT19" i="43"/>
  <c r="CP85" i="43" s="1"/>
  <c r="CO113" i="43" s="1"/>
  <c r="CT73" i="43"/>
  <c r="CP104" i="43" s="1"/>
  <c r="CS116" i="43" s="1"/>
  <c r="CT13" i="43"/>
  <c r="CP84" i="43" s="1"/>
  <c r="CS112" i="43" s="1"/>
  <c r="CT37" i="43"/>
  <c r="CP91" i="43" s="1"/>
  <c r="CP114" i="43" s="1"/>
  <c r="CT43" i="43"/>
  <c r="CP94" i="43" s="1"/>
  <c r="CS114" i="43" s="1"/>
  <c r="CT56" i="43"/>
  <c r="CP98" i="43" s="1"/>
  <c r="CR115" i="43" s="1"/>
  <c r="CT64" i="43"/>
  <c r="CP100" i="43" s="1"/>
  <c r="CO116" i="43" s="1"/>
  <c r="I66" i="33"/>
  <c r="J70" i="33"/>
  <c r="G23" i="34"/>
  <c r="G22" i="34"/>
  <c r="G20" i="34"/>
  <c r="P24" i="33"/>
  <c r="P20" i="33"/>
  <c r="P16" i="33"/>
  <c r="P23" i="33"/>
  <c r="P19" i="33"/>
  <c r="P15" i="33"/>
  <c r="Q22" i="33"/>
  <c r="P22" i="33"/>
  <c r="P18" i="33"/>
  <c r="P14" i="33"/>
  <c r="P21" i="33"/>
  <c r="P17" i="33"/>
  <c r="Q18" i="33"/>
  <c r="Q14" i="33"/>
  <c r="Q21" i="33"/>
  <c r="Q17" i="33"/>
  <c r="Q24" i="33"/>
  <c r="Q20" i="33"/>
  <c r="Q16" i="33"/>
  <c r="Q23" i="33"/>
  <c r="Q19" i="33"/>
  <c r="Q15" i="33"/>
  <c r="F111" i="31"/>
  <c r="B111" i="31"/>
  <c r="E111" i="31"/>
  <c r="D111" i="31"/>
  <c r="C111" i="31"/>
  <c r="G124" i="31"/>
  <c r="F124" i="31"/>
  <c r="E124" i="31"/>
  <c r="E22" i="34" s="1"/>
  <c r="G123" i="31"/>
  <c r="F123" i="31"/>
  <c r="E123" i="31"/>
  <c r="E21" i="34" s="1"/>
  <c r="G125" i="31"/>
  <c r="F125" i="31"/>
  <c r="E125" i="31"/>
  <c r="E23" i="34" s="1"/>
  <c r="G122" i="31"/>
  <c r="F122" i="31"/>
  <c r="E122" i="31"/>
  <c r="E20" i="34" s="1"/>
  <c r="G126" i="31"/>
  <c r="E126" i="31"/>
  <c r="E24" i="34" s="1"/>
  <c r="F126" i="31"/>
  <c r="F4" i="27"/>
  <c r="F5" i="27"/>
  <c r="F3" i="27"/>
  <c r="F4" i="25"/>
  <c r="F5" i="25"/>
  <c r="F6" i="25"/>
  <c r="F7" i="25"/>
  <c r="F8" i="25"/>
  <c r="F9" i="25"/>
  <c r="F10" i="25"/>
  <c r="F11" i="25"/>
  <c r="F3" i="25"/>
  <c r="CX137" i="43" l="1"/>
  <c r="CX138" i="43" s="1"/>
  <c r="CX139" i="43" s="1"/>
  <c r="CX146" i="43"/>
  <c r="CX147" i="43" s="1"/>
  <c r="CZ127" i="43"/>
  <c r="CZ128" i="43" s="1"/>
  <c r="CZ129" i="43" s="1"/>
  <c r="CZ130" i="43" s="1"/>
  <c r="CZ131" i="43" s="1"/>
  <c r="CZ135" i="43"/>
  <c r="CZ136" i="43" s="1"/>
  <c r="CZ143" i="43"/>
  <c r="CZ144" i="43" s="1"/>
  <c r="CV153" i="43"/>
  <c r="CW161" i="43" s="1"/>
  <c r="CV127" i="43"/>
  <c r="CV128" i="43" s="1"/>
  <c r="CV135" i="43"/>
  <c r="CV136" i="43" s="1"/>
  <c r="CV143" i="43"/>
  <c r="CV144" i="43" s="1"/>
  <c r="CW128" i="43"/>
  <c r="CW144" i="43"/>
  <c r="CW145" i="43" s="1"/>
  <c r="CW136" i="43"/>
  <c r="CW137" i="43" s="1"/>
  <c r="CW138" i="43" s="1"/>
  <c r="CW139" i="43" s="1"/>
  <c r="CY127" i="43"/>
  <c r="CY128" i="43" s="1"/>
  <c r="CY135" i="43"/>
  <c r="CY136" i="43" s="1"/>
  <c r="CY143" i="43"/>
  <c r="CY144" i="43" s="1"/>
  <c r="CY145" i="43" s="1"/>
  <c r="CP128" i="43"/>
  <c r="CP129" i="43" s="1"/>
  <c r="CW129" i="43"/>
  <c r="CW130" i="43" s="1"/>
  <c r="CW131" i="43" s="1"/>
  <c r="CS123" i="43"/>
  <c r="CS128" i="43"/>
  <c r="CV115" i="43"/>
  <c r="CV114" i="43"/>
  <c r="CO122" i="43"/>
  <c r="CS121" i="43"/>
  <c r="CZ114" i="43"/>
  <c r="CZ113" i="43"/>
  <c r="CS120" i="43"/>
  <c r="CY113" i="43"/>
  <c r="CR120" i="43"/>
  <c r="CR128" i="43"/>
  <c r="CR123" i="43"/>
  <c r="CO127" i="43"/>
  <c r="CV112" i="43"/>
  <c r="CW113" i="43"/>
  <c r="CP120" i="43"/>
  <c r="CR127" i="43"/>
  <c r="CY112" i="43"/>
  <c r="CR122" i="43"/>
  <c r="CY115" i="43"/>
  <c r="CP122" i="43"/>
  <c r="CP123" i="43"/>
  <c r="CW115" i="43"/>
  <c r="CO120" i="43"/>
  <c r="CV113" i="43"/>
  <c r="CY114" i="43"/>
  <c r="CR121" i="43"/>
  <c r="CO121" i="43"/>
  <c r="CW114" i="43"/>
  <c r="CP121" i="43"/>
  <c r="CO128" i="43"/>
  <c r="CO123" i="43"/>
  <c r="CZ112" i="43"/>
  <c r="CS127" i="43"/>
  <c r="CZ115" i="43"/>
  <c r="CS122" i="43"/>
  <c r="CQ131" i="43"/>
  <c r="CQ132" i="43"/>
  <c r="CQ129" i="43"/>
  <c r="CQ130" i="43"/>
  <c r="CW112" i="43"/>
  <c r="D939" i="37"/>
  <c r="D931" i="37"/>
  <c r="D923" i="37"/>
  <c r="D915" i="37"/>
  <c r="D907" i="37"/>
  <c r="D899" i="37"/>
  <c r="D891" i="37"/>
  <c r="D883" i="37"/>
  <c r="D875" i="37"/>
  <c r="D867" i="37"/>
  <c r="D847" i="37"/>
  <c r="D843" i="37"/>
  <c r="D823" i="37"/>
  <c r="D819" i="37"/>
  <c r="D799" i="37"/>
  <c r="D795" i="37"/>
  <c r="D783" i="37"/>
  <c r="D771" i="37"/>
  <c r="D767" i="37"/>
  <c r="D763" i="37"/>
  <c r="D755" i="37"/>
  <c r="D751" i="37"/>
  <c r="D747" i="37"/>
  <c r="D739" i="37"/>
  <c r="D735" i="37"/>
  <c r="D731" i="37"/>
  <c r="D723" i="37"/>
  <c r="D720" i="37"/>
  <c r="D715" i="37"/>
  <c r="D707" i="37"/>
  <c r="D699" i="37"/>
  <c r="D696" i="37"/>
  <c r="D695" i="37"/>
  <c r="D691" i="37"/>
  <c r="H680" i="37"/>
  <c r="H679" i="37"/>
  <c r="H678" i="37"/>
  <c r="H677" i="37"/>
  <c r="H676" i="37"/>
  <c r="H675" i="37"/>
  <c r="H674" i="37"/>
  <c r="H673" i="37"/>
  <c r="H672" i="37"/>
  <c r="H671" i="37"/>
  <c r="H670" i="37"/>
  <c r="H669" i="37"/>
  <c r="H668" i="37"/>
  <c r="H667" i="37"/>
  <c r="H666" i="37"/>
  <c r="H665" i="37"/>
  <c r="H664" i="37"/>
  <c r="H663" i="37"/>
  <c r="H662" i="37"/>
  <c r="H661" i="37"/>
  <c r="H660" i="37"/>
  <c r="H659" i="37"/>
  <c r="H658" i="37"/>
  <c r="H657" i="37"/>
  <c r="H656" i="37"/>
  <c r="H655" i="37"/>
  <c r="H654" i="37"/>
  <c r="H653" i="37"/>
  <c r="H652" i="37"/>
  <c r="H651" i="37"/>
  <c r="H650" i="37"/>
  <c r="H649" i="37"/>
  <c r="H648" i="37"/>
  <c r="H647" i="37"/>
  <c r="H646" i="37"/>
  <c r="H645" i="37"/>
  <c r="H644" i="37"/>
  <c r="H643" i="37"/>
  <c r="H642" i="37"/>
  <c r="H641" i="37"/>
  <c r="H640" i="37"/>
  <c r="H639" i="37"/>
  <c r="H638" i="37"/>
  <c r="H637" i="37"/>
  <c r="H636" i="37"/>
  <c r="H635" i="37"/>
  <c r="D957" i="37" s="1"/>
  <c r="H634" i="37"/>
  <c r="H633" i="37"/>
  <c r="H632" i="37"/>
  <c r="D951" i="37" s="1"/>
  <c r="H631" i="37"/>
  <c r="H630" i="37"/>
  <c r="H629" i="37"/>
  <c r="D945" i="37" s="1"/>
  <c r="H628" i="37"/>
  <c r="H627" i="37"/>
  <c r="H626" i="37"/>
  <c r="H625" i="37"/>
  <c r="H624" i="37"/>
  <c r="H623" i="37"/>
  <c r="D933" i="37" s="1"/>
  <c r="H622" i="37"/>
  <c r="H621" i="37"/>
  <c r="H620" i="37"/>
  <c r="D927" i="37" s="1"/>
  <c r="H619" i="37"/>
  <c r="H618" i="37"/>
  <c r="H617" i="37"/>
  <c r="D921" i="37" s="1"/>
  <c r="H616" i="37"/>
  <c r="H615" i="37"/>
  <c r="H614" i="37"/>
  <c r="H613" i="37"/>
  <c r="H612" i="37"/>
  <c r="H611" i="37"/>
  <c r="D909" i="37" s="1"/>
  <c r="H610" i="37"/>
  <c r="H609" i="37"/>
  <c r="H608" i="37"/>
  <c r="D903" i="37" s="1"/>
  <c r="H607" i="37"/>
  <c r="H606" i="37"/>
  <c r="H605" i="37"/>
  <c r="D897" i="37" s="1"/>
  <c r="H604" i="37"/>
  <c r="H603" i="37"/>
  <c r="H602" i="37"/>
  <c r="H601" i="37"/>
  <c r="H600" i="37"/>
  <c r="H599" i="37"/>
  <c r="D885" i="37" s="1"/>
  <c r="H598" i="37"/>
  <c r="H597" i="37"/>
  <c r="H596" i="37"/>
  <c r="D879" i="37" s="1"/>
  <c r="H595" i="37"/>
  <c r="H594" i="37"/>
  <c r="H593" i="37"/>
  <c r="D873" i="37" s="1"/>
  <c r="H592" i="37"/>
  <c r="H591" i="37"/>
  <c r="H590" i="37"/>
  <c r="H589" i="37"/>
  <c r="H588" i="37"/>
  <c r="H587" i="37"/>
  <c r="H586" i="37"/>
  <c r="H585" i="37"/>
  <c r="H584" i="37"/>
  <c r="H583" i="37"/>
  <c r="H582" i="37"/>
  <c r="H581" i="37"/>
  <c r="H580" i="37"/>
  <c r="H579" i="37"/>
  <c r="H578" i="37"/>
  <c r="H577" i="37"/>
  <c r="H576" i="37"/>
  <c r="H575" i="37"/>
  <c r="D953" i="37" s="1"/>
  <c r="H574" i="37"/>
  <c r="D947" i="37" s="1"/>
  <c r="H573" i="37"/>
  <c r="D941" i="37" s="1"/>
  <c r="H572" i="37"/>
  <c r="D935" i="37" s="1"/>
  <c r="H571" i="37"/>
  <c r="D929" i="37" s="1"/>
  <c r="H570" i="37"/>
  <c r="H569" i="37"/>
  <c r="D917" i="37" s="1"/>
  <c r="H568" i="37"/>
  <c r="D911" i="37" s="1"/>
  <c r="H567" i="37"/>
  <c r="D905" i="37" s="1"/>
  <c r="H566" i="37"/>
  <c r="H565" i="37"/>
  <c r="D893" i="37" s="1"/>
  <c r="H564" i="37"/>
  <c r="D887" i="37" s="1"/>
  <c r="H563" i="37"/>
  <c r="D881" i="37" s="1"/>
  <c r="H562" i="37"/>
  <c r="H561" i="37"/>
  <c r="D869" i="37" s="1"/>
  <c r="H560" i="37"/>
  <c r="H559" i="37"/>
  <c r="H558" i="37"/>
  <c r="H557" i="37"/>
  <c r="H556" i="37"/>
  <c r="H555" i="37"/>
  <c r="H554" i="37"/>
  <c r="H553" i="37"/>
  <c r="H552" i="37"/>
  <c r="H551" i="37"/>
  <c r="H550" i="37"/>
  <c r="H549" i="37"/>
  <c r="H548" i="37"/>
  <c r="H547" i="37"/>
  <c r="H546" i="37"/>
  <c r="H545" i="37"/>
  <c r="H544" i="37"/>
  <c r="H543" i="37"/>
  <c r="H542" i="37"/>
  <c r="H541" i="37"/>
  <c r="H540" i="37"/>
  <c r="H539" i="37"/>
  <c r="H538" i="37"/>
  <c r="H537" i="37"/>
  <c r="H536" i="37"/>
  <c r="H535" i="37"/>
  <c r="H534" i="37"/>
  <c r="H533" i="37"/>
  <c r="H532" i="37"/>
  <c r="H531" i="37"/>
  <c r="H530" i="37"/>
  <c r="D955" i="37" s="1"/>
  <c r="H529" i="37"/>
  <c r="D949" i="37" s="1"/>
  <c r="H528" i="37"/>
  <c r="D943" i="37" s="1"/>
  <c r="H527" i="37"/>
  <c r="D937" i="37" s="1"/>
  <c r="H526" i="37"/>
  <c r="H525" i="37"/>
  <c r="D925" i="37" s="1"/>
  <c r="H524" i="37"/>
  <c r="D919" i="37" s="1"/>
  <c r="H523" i="37"/>
  <c r="D913" i="37" s="1"/>
  <c r="H522" i="37"/>
  <c r="H521" i="37"/>
  <c r="D901" i="37" s="1"/>
  <c r="H520" i="37"/>
  <c r="D895" i="37" s="1"/>
  <c r="H519" i="37"/>
  <c r="D889" i="37" s="1"/>
  <c r="H518" i="37"/>
  <c r="H517" i="37"/>
  <c r="D877" i="37" s="1"/>
  <c r="H516" i="37"/>
  <c r="D871" i="37" s="1"/>
  <c r="H515" i="37"/>
  <c r="D956" i="37" s="1"/>
  <c r="H514" i="37"/>
  <c r="D950" i="37" s="1"/>
  <c r="H513" i="37"/>
  <c r="D944" i="37" s="1"/>
  <c r="H512" i="37"/>
  <c r="D938" i="37" s="1"/>
  <c r="H511" i="37"/>
  <c r="D932" i="37" s="1"/>
  <c r="H510" i="37"/>
  <c r="D926" i="37" s="1"/>
  <c r="H509" i="37"/>
  <c r="D920" i="37" s="1"/>
  <c r="H508" i="37"/>
  <c r="D914" i="37" s="1"/>
  <c r="H507" i="37"/>
  <c r="D908" i="37" s="1"/>
  <c r="H506" i="37"/>
  <c r="D902" i="37" s="1"/>
  <c r="H505" i="37"/>
  <c r="D896" i="37" s="1"/>
  <c r="H504" i="37"/>
  <c r="D890" i="37" s="1"/>
  <c r="H503" i="37"/>
  <c r="D884" i="37" s="1"/>
  <c r="H502" i="37"/>
  <c r="D878" i="37" s="1"/>
  <c r="H501" i="37"/>
  <c r="D872" i="37" s="1"/>
  <c r="H500" i="37"/>
  <c r="H499" i="37"/>
  <c r="H498" i="37"/>
  <c r="H497" i="37"/>
  <c r="H496" i="37"/>
  <c r="H495" i="37"/>
  <c r="H494" i="37"/>
  <c r="H493" i="37"/>
  <c r="H492" i="37"/>
  <c r="H491" i="37"/>
  <c r="H490" i="37"/>
  <c r="H489" i="37"/>
  <c r="H488" i="37"/>
  <c r="H487" i="37"/>
  <c r="H486" i="37"/>
  <c r="H485" i="37"/>
  <c r="H484" i="37"/>
  <c r="D946" i="37" s="1"/>
  <c r="H483" i="37"/>
  <c r="D940" i="37" s="1"/>
  <c r="H482" i="37"/>
  <c r="D934" i="37" s="1"/>
  <c r="H481" i="37"/>
  <c r="H480" i="37"/>
  <c r="D922" i="37" s="1"/>
  <c r="H479" i="37"/>
  <c r="D916" i="37" s="1"/>
  <c r="H478" i="37"/>
  <c r="D910" i="37" s="1"/>
  <c r="H477" i="37"/>
  <c r="H476" i="37"/>
  <c r="D898" i="37" s="1"/>
  <c r="H475" i="37"/>
  <c r="D892" i="37" s="1"/>
  <c r="H474" i="37"/>
  <c r="D886" i="37" s="1"/>
  <c r="H473" i="37"/>
  <c r="D880" i="37" s="1"/>
  <c r="H472" i="37"/>
  <c r="D874" i="37" s="1"/>
  <c r="H471" i="37"/>
  <c r="D868" i="37" s="1"/>
  <c r="H470" i="37"/>
  <c r="D954" i="37" s="1"/>
  <c r="H469" i="37"/>
  <c r="D948" i="37" s="1"/>
  <c r="H468" i="37"/>
  <c r="D942" i="37" s="1"/>
  <c r="H467" i="37"/>
  <c r="D936" i="37" s="1"/>
  <c r="H466" i="37"/>
  <c r="D930" i="37" s="1"/>
  <c r="H465" i="37"/>
  <c r="D924" i="37" s="1"/>
  <c r="H464" i="37"/>
  <c r="D918" i="37" s="1"/>
  <c r="H463" i="37"/>
  <c r="D912" i="37" s="1"/>
  <c r="H462" i="37"/>
  <c r="D906" i="37" s="1"/>
  <c r="H461" i="37"/>
  <c r="D900" i="37" s="1"/>
  <c r="H460" i="37"/>
  <c r="D894" i="37" s="1"/>
  <c r="H459" i="37"/>
  <c r="D888" i="37" s="1"/>
  <c r="H458" i="37"/>
  <c r="D882" i="37" s="1"/>
  <c r="H457" i="37"/>
  <c r="D876" i="37" s="1"/>
  <c r="H456" i="37"/>
  <c r="D870" i="37" s="1"/>
  <c r="H455" i="37"/>
  <c r="H454" i="37"/>
  <c r="H453" i="37"/>
  <c r="H452" i="37"/>
  <c r="H451" i="37"/>
  <c r="H450" i="37"/>
  <c r="H449" i="37"/>
  <c r="H448" i="37"/>
  <c r="H447" i="37"/>
  <c r="H446" i="37"/>
  <c r="H445" i="37"/>
  <c r="H444" i="37"/>
  <c r="H443" i="37"/>
  <c r="H442" i="37"/>
  <c r="H441" i="37"/>
  <c r="H440" i="37"/>
  <c r="H439" i="37"/>
  <c r="H438" i="37"/>
  <c r="H437" i="37"/>
  <c r="H436" i="37"/>
  <c r="H435" i="37"/>
  <c r="H434" i="37"/>
  <c r="H433" i="37"/>
  <c r="H432" i="37"/>
  <c r="H431" i="37"/>
  <c r="H430" i="37"/>
  <c r="H429" i="37"/>
  <c r="H428" i="37"/>
  <c r="H427" i="37"/>
  <c r="H426" i="37"/>
  <c r="H425" i="37"/>
  <c r="H424" i="37"/>
  <c r="H423" i="37"/>
  <c r="H422" i="37"/>
  <c r="H421" i="37"/>
  <c r="H420" i="37"/>
  <c r="H419" i="37"/>
  <c r="H418" i="37"/>
  <c r="H417" i="37"/>
  <c r="H416" i="37"/>
  <c r="H415" i="37"/>
  <c r="H414" i="37"/>
  <c r="H413" i="37"/>
  <c r="H412" i="37"/>
  <c r="H411" i="37"/>
  <c r="H410" i="37"/>
  <c r="H409" i="37"/>
  <c r="H408" i="37"/>
  <c r="D863" i="37" s="1"/>
  <c r="H407" i="37"/>
  <c r="D861" i="37" s="1"/>
  <c r="H406" i="37"/>
  <c r="H405" i="37"/>
  <c r="H404" i="37"/>
  <c r="D855" i="37" s="1"/>
  <c r="H403" i="37"/>
  <c r="H402" i="37"/>
  <c r="H401" i="37"/>
  <c r="D849" i="37" s="1"/>
  <c r="H400" i="37"/>
  <c r="H399" i="37"/>
  <c r="H398" i="37"/>
  <c r="H397" i="37"/>
  <c r="H396" i="37"/>
  <c r="D839" i="37" s="1"/>
  <c r="H395" i="37"/>
  <c r="D837" i="37" s="1"/>
  <c r="H394" i="37"/>
  <c r="H393" i="37"/>
  <c r="H392" i="37"/>
  <c r="D831" i="37" s="1"/>
  <c r="H391" i="37"/>
  <c r="H390" i="37"/>
  <c r="H389" i="37"/>
  <c r="D825" i="37" s="1"/>
  <c r="H388" i="37"/>
  <c r="H387" i="37"/>
  <c r="H386" i="37"/>
  <c r="H385" i="37"/>
  <c r="H384" i="37"/>
  <c r="D815" i="37" s="1"/>
  <c r="H383" i="37"/>
  <c r="D813" i="37" s="1"/>
  <c r="H382" i="37"/>
  <c r="H381" i="37"/>
  <c r="H380" i="37"/>
  <c r="D807" i="37" s="1"/>
  <c r="H379" i="37"/>
  <c r="H378" i="37"/>
  <c r="H377" i="37"/>
  <c r="D801" i="37" s="1"/>
  <c r="H376" i="37"/>
  <c r="H375" i="37"/>
  <c r="H374" i="37"/>
  <c r="H373" i="37"/>
  <c r="H372" i="37"/>
  <c r="D791" i="37" s="1"/>
  <c r="H371" i="37"/>
  <c r="D789" i="37" s="1"/>
  <c r="H370" i="37"/>
  <c r="H369" i="37"/>
  <c r="H368" i="37"/>
  <c r="H367" i="37"/>
  <c r="H366" i="37"/>
  <c r="H365" i="37"/>
  <c r="H364" i="37"/>
  <c r="H363" i="37"/>
  <c r="H362" i="37"/>
  <c r="H361" i="37"/>
  <c r="H360" i="37"/>
  <c r="H359" i="37"/>
  <c r="H358" i="37"/>
  <c r="H357" i="37"/>
  <c r="H356" i="37"/>
  <c r="H355" i="37"/>
  <c r="H354" i="37"/>
  <c r="H353" i="37"/>
  <c r="H352" i="37"/>
  <c r="H351" i="37"/>
  <c r="H350" i="37"/>
  <c r="H349" i="37"/>
  <c r="H348" i="37"/>
  <c r="D851" i="37" s="1"/>
  <c r="H347" i="37"/>
  <c r="D845" i="37" s="1"/>
  <c r="H346" i="37"/>
  <c r="H345" i="37"/>
  <c r="H344" i="37"/>
  <c r="D827" i="37" s="1"/>
  <c r="H343" i="37"/>
  <c r="D821" i="37" s="1"/>
  <c r="H342" i="37"/>
  <c r="H341" i="37"/>
  <c r="H340" i="37"/>
  <c r="D803" i="37" s="1"/>
  <c r="H339" i="37"/>
  <c r="D797" i="37" s="1"/>
  <c r="H338" i="37"/>
  <c r="H337" i="37"/>
  <c r="H336" i="37"/>
  <c r="D779" i="37" s="1"/>
  <c r="H335" i="37"/>
  <c r="H334" i="37"/>
  <c r="H333" i="37"/>
  <c r="H332" i="37"/>
  <c r="H331" i="37"/>
  <c r="H330" i="37"/>
  <c r="H329" i="37"/>
  <c r="H328" i="37"/>
  <c r="H327" i="37"/>
  <c r="H326" i="37"/>
  <c r="H325" i="37"/>
  <c r="H324" i="37"/>
  <c r="H323" i="37"/>
  <c r="H322" i="37"/>
  <c r="H321" i="37"/>
  <c r="H320" i="37"/>
  <c r="H319" i="37"/>
  <c r="H318" i="37"/>
  <c r="H317" i="37"/>
  <c r="H316" i="37"/>
  <c r="H315" i="37"/>
  <c r="H314" i="37"/>
  <c r="H313" i="37"/>
  <c r="H312" i="37"/>
  <c r="H311" i="37"/>
  <c r="H310" i="37"/>
  <c r="H309" i="37"/>
  <c r="H308" i="37"/>
  <c r="H307" i="37"/>
  <c r="H306" i="37"/>
  <c r="H305" i="37"/>
  <c r="D865" i="37" s="1"/>
  <c r="H304" i="37"/>
  <c r="D859" i="37" s="1"/>
  <c r="H303" i="37"/>
  <c r="D853" i="37" s="1"/>
  <c r="H302" i="37"/>
  <c r="H301" i="37"/>
  <c r="D841" i="37" s="1"/>
  <c r="H300" i="37"/>
  <c r="D835" i="37" s="1"/>
  <c r="H299" i="37"/>
  <c r="D829" i="37" s="1"/>
  <c r="H298" i="37"/>
  <c r="H297" i="37"/>
  <c r="D817" i="37" s="1"/>
  <c r="H296" i="37"/>
  <c r="D811" i="37" s="1"/>
  <c r="H295" i="37"/>
  <c r="D805" i="37" s="1"/>
  <c r="H294" i="37"/>
  <c r="H293" i="37"/>
  <c r="D793" i="37" s="1"/>
  <c r="H292" i="37"/>
  <c r="D787" i="37" s="1"/>
  <c r="H291" i="37"/>
  <c r="D781" i="37" s="1"/>
  <c r="H290" i="37"/>
  <c r="D866" i="37" s="1"/>
  <c r="H289" i="37"/>
  <c r="D860" i="37" s="1"/>
  <c r="H288" i="37"/>
  <c r="D854" i="37" s="1"/>
  <c r="H287" i="37"/>
  <c r="D848" i="37" s="1"/>
  <c r="H286" i="37"/>
  <c r="D842" i="37" s="1"/>
  <c r="H285" i="37"/>
  <c r="D836" i="37" s="1"/>
  <c r="H284" i="37"/>
  <c r="D830" i="37" s="1"/>
  <c r="H283" i="37"/>
  <c r="D824" i="37" s="1"/>
  <c r="H282" i="37"/>
  <c r="D818" i="37" s="1"/>
  <c r="H281" i="37"/>
  <c r="D812" i="37" s="1"/>
  <c r="H280" i="37"/>
  <c r="D806" i="37" s="1"/>
  <c r="H279" i="37"/>
  <c r="D800" i="37" s="1"/>
  <c r="H278" i="37"/>
  <c r="D794" i="37" s="1"/>
  <c r="H277" i="37"/>
  <c r="D788" i="37" s="1"/>
  <c r="H276" i="37"/>
  <c r="D782" i="37" s="1"/>
  <c r="H275" i="37"/>
  <c r="H274" i="37"/>
  <c r="H273" i="37"/>
  <c r="H272" i="37"/>
  <c r="H271" i="37"/>
  <c r="H270" i="37"/>
  <c r="H269" i="37"/>
  <c r="H268" i="37"/>
  <c r="H267" i="37"/>
  <c r="H266" i="37"/>
  <c r="H265" i="37"/>
  <c r="H264" i="37"/>
  <c r="H263" i="37"/>
  <c r="H262" i="37"/>
  <c r="H261" i="37"/>
  <c r="H260" i="37"/>
  <c r="D862" i="37" s="1"/>
  <c r="H259" i="37"/>
  <c r="D856" i="37" s="1"/>
  <c r="H258" i="37"/>
  <c r="D850" i="37" s="1"/>
  <c r="H257" i="37"/>
  <c r="H256" i="37"/>
  <c r="D838" i="37" s="1"/>
  <c r="H255" i="37"/>
  <c r="D832" i="37" s="1"/>
  <c r="H254" i="37"/>
  <c r="D826" i="37" s="1"/>
  <c r="H253" i="37"/>
  <c r="H252" i="37"/>
  <c r="D814" i="37" s="1"/>
  <c r="H251" i="37"/>
  <c r="D808" i="37" s="1"/>
  <c r="H250" i="37"/>
  <c r="D802" i="37" s="1"/>
  <c r="H249" i="37"/>
  <c r="H248" i="37"/>
  <c r="D790" i="37" s="1"/>
  <c r="H247" i="37"/>
  <c r="D784" i="37" s="1"/>
  <c r="H246" i="37"/>
  <c r="D778" i="37" s="1"/>
  <c r="H245" i="37"/>
  <c r="D864" i="37" s="1"/>
  <c r="H244" i="37"/>
  <c r="D858" i="37" s="1"/>
  <c r="H243" i="37"/>
  <c r="D852" i="37" s="1"/>
  <c r="H242" i="37"/>
  <c r="D846" i="37" s="1"/>
  <c r="H241" i="37"/>
  <c r="D840" i="37" s="1"/>
  <c r="H240" i="37"/>
  <c r="D834" i="37" s="1"/>
  <c r="H239" i="37"/>
  <c r="D828" i="37" s="1"/>
  <c r="H238" i="37"/>
  <c r="D822" i="37" s="1"/>
  <c r="H237" i="37"/>
  <c r="D816" i="37" s="1"/>
  <c r="H236" i="37"/>
  <c r="D810" i="37" s="1"/>
  <c r="H235" i="37"/>
  <c r="D804" i="37" s="1"/>
  <c r="H234" i="37"/>
  <c r="D798" i="37" s="1"/>
  <c r="H233" i="37"/>
  <c r="D792" i="37" s="1"/>
  <c r="H232" i="37"/>
  <c r="D786" i="37" s="1"/>
  <c r="H231" i="37"/>
  <c r="D780" i="37" s="1"/>
  <c r="H230" i="37"/>
  <c r="H229" i="37"/>
  <c r="H228" i="37"/>
  <c r="H227" i="37"/>
  <c r="H226" i="37"/>
  <c r="H225" i="37"/>
  <c r="H224" i="37"/>
  <c r="D765" i="37" s="1"/>
  <c r="H223" i="37"/>
  <c r="H222" i="37"/>
  <c r="H221" i="37"/>
  <c r="H220" i="37"/>
  <c r="H219" i="37"/>
  <c r="H218" i="37"/>
  <c r="H217" i="37"/>
  <c r="H216" i="37"/>
  <c r="H215" i="37"/>
  <c r="H214" i="37"/>
  <c r="D745" i="37" s="1"/>
  <c r="H213" i="37"/>
  <c r="H212" i="37"/>
  <c r="D741" i="37" s="1"/>
  <c r="H211" i="37"/>
  <c r="H210" i="37"/>
  <c r="H209" i="37"/>
  <c r="H208" i="37"/>
  <c r="H207" i="37"/>
  <c r="H206" i="37"/>
  <c r="H205" i="37"/>
  <c r="H204" i="37"/>
  <c r="H203" i="37"/>
  <c r="H202" i="37"/>
  <c r="D721" i="37" s="1"/>
  <c r="H201" i="37"/>
  <c r="H200" i="37"/>
  <c r="D717" i="37" s="1"/>
  <c r="H199" i="37"/>
  <c r="H198" i="37"/>
  <c r="H197" i="37"/>
  <c r="H196" i="37"/>
  <c r="H195" i="37"/>
  <c r="H194" i="37"/>
  <c r="H193" i="37"/>
  <c r="H192" i="37"/>
  <c r="H191" i="37"/>
  <c r="H190" i="37"/>
  <c r="D697" i="37" s="1"/>
  <c r="H189" i="37"/>
  <c r="H188" i="37"/>
  <c r="D693" i="37" s="1"/>
  <c r="H187" i="37"/>
  <c r="H186" i="37"/>
  <c r="H185" i="37"/>
  <c r="D777" i="37" s="1"/>
  <c r="H184" i="37"/>
  <c r="H183" i="37"/>
  <c r="H182" i="37"/>
  <c r="H181" i="37"/>
  <c r="H180" i="37"/>
  <c r="H179" i="37"/>
  <c r="H178" i="37"/>
  <c r="H177" i="37"/>
  <c r="H176" i="37"/>
  <c r="D759" i="37" s="1"/>
  <c r="H175" i="37"/>
  <c r="H174" i="37"/>
  <c r="H173" i="37"/>
  <c r="D753" i="37" s="1"/>
  <c r="H172" i="37"/>
  <c r="H171" i="37"/>
  <c r="H170" i="37"/>
  <c r="H169" i="37"/>
  <c r="H168" i="37"/>
  <c r="H167" i="37"/>
  <c r="H166" i="37"/>
  <c r="H165" i="37"/>
  <c r="H164" i="37"/>
  <c r="H163" i="37"/>
  <c r="H162" i="37"/>
  <c r="H161" i="37"/>
  <c r="D729" i="37" s="1"/>
  <c r="H160" i="37"/>
  <c r="H159" i="37"/>
  <c r="H158" i="37"/>
  <c r="H157" i="37"/>
  <c r="H156" i="37"/>
  <c r="H155" i="37"/>
  <c r="H154" i="37"/>
  <c r="H153" i="37"/>
  <c r="H152" i="37"/>
  <c r="D711" i="37" s="1"/>
  <c r="H151" i="37"/>
  <c r="H150" i="37"/>
  <c r="H149" i="37"/>
  <c r="D705" i="37" s="1"/>
  <c r="H148" i="37"/>
  <c r="H147" i="37"/>
  <c r="H146" i="37"/>
  <c r="H145" i="37"/>
  <c r="H144" i="37"/>
  <c r="H143" i="37"/>
  <c r="H142" i="37"/>
  <c r="H141" i="37"/>
  <c r="H140" i="37"/>
  <c r="H139" i="37"/>
  <c r="H138" i="37"/>
  <c r="D761" i="37" s="1"/>
  <c r="H137" i="37"/>
  <c r="H136" i="37"/>
  <c r="H135" i="37"/>
  <c r="H134" i="37"/>
  <c r="D737" i="37" s="1"/>
  <c r="H133" i="37"/>
  <c r="H132" i="37"/>
  <c r="H131" i="37"/>
  <c r="H130" i="37"/>
  <c r="D713" i="37" s="1"/>
  <c r="H129" i="37"/>
  <c r="H128" i="37"/>
  <c r="H127" i="37"/>
  <c r="H126" i="37"/>
  <c r="D689" i="37" s="1"/>
  <c r="H125" i="37"/>
  <c r="H124" i="37"/>
  <c r="H123" i="37"/>
  <c r="H122" i="37"/>
  <c r="H121" i="37"/>
  <c r="H120" i="37"/>
  <c r="D743" i="37" s="1"/>
  <c r="H119" i="37"/>
  <c r="H118" i="37"/>
  <c r="H117" i="37"/>
  <c r="H116" i="37"/>
  <c r="D719" i="37" s="1"/>
  <c r="H115" i="37"/>
  <c r="H114" i="37"/>
  <c r="H113" i="37"/>
  <c r="H112" i="37"/>
  <c r="H111" i="37"/>
  <c r="H110" i="37"/>
  <c r="H109" i="37"/>
  <c r="H108" i="37"/>
  <c r="H107" i="37"/>
  <c r="H106" i="37"/>
  <c r="H105" i="37"/>
  <c r="H104" i="37"/>
  <c r="H103" i="37"/>
  <c r="H102" i="37"/>
  <c r="H101" i="37"/>
  <c r="H100" i="37"/>
  <c r="H99" i="37"/>
  <c r="H98" i="37"/>
  <c r="H97" i="37"/>
  <c r="H96" i="37"/>
  <c r="H95" i="37"/>
  <c r="H94" i="37"/>
  <c r="H93" i="37"/>
  <c r="H92" i="37"/>
  <c r="H91" i="37"/>
  <c r="H90" i="37"/>
  <c r="H89" i="37"/>
  <c r="H88" i="37"/>
  <c r="H87" i="37"/>
  <c r="H86" i="37"/>
  <c r="H85" i="37"/>
  <c r="H84" i="37"/>
  <c r="H83" i="37"/>
  <c r="H82" i="37"/>
  <c r="H81" i="37"/>
  <c r="H80" i="37"/>
  <c r="D775" i="37" s="1"/>
  <c r="H79" i="37"/>
  <c r="D769" i="37" s="1"/>
  <c r="H78" i="37"/>
  <c r="H77" i="37"/>
  <c r="D757" i="37" s="1"/>
  <c r="H76" i="37"/>
  <c r="H75" i="37"/>
  <c r="H74" i="37"/>
  <c r="H73" i="37"/>
  <c r="D733" i="37" s="1"/>
  <c r="H72" i="37"/>
  <c r="D727" i="37" s="1"/>
  <c r="H71" i="37"/>
  <c r="H70" i="37"/>
  <c r="H69" i="37"/>
  <c r="D709" i="37" s="1"/>
  <c r="H68" i="37"/>
  <c r="D703" i="37" s="1"/>
  <c r="H67" i="37"/>
  <c r="H66" i="37"/>
  <c r="H65" i="37"/>
  <c r="D776" i="37" s="1"/>
  <c r="H64" i="37"/>
  <c r="D770" i="37" s="1"/>
  <c r="H63" i="37"/>
  <c r="H62" i="37"/>
  <c r="D758" i="37" s="1"/>
  <c r="H61" i="37"/>
  <c r="D752" i="37" s="1"/>
  <c r="H60" i="37"/>
  <c r="D746" i="37" s="1"/>
  <c r="H59" i="37"/>
  <c r="D740" i="37" s="1"/>
  <c r="H58" i="37"/>
  <c r="D734" i="37" s="1"/>
  <c r="H57" i="37"/>
  <c r="D728" i="37" s="1"/>
  <c r="H56" i="37"/>
  <c r="D722" i="37" s="1"/>
  <c r="H55" i="37"/>
  <c r="H54" i="37"/>
  <c r="D710" i="37" s="1"/>
  <c r="H53" i="37"/>
  <c r="D704" i="37" s="1"/>
  <c r="H52" i="37"/>
  <c r="D698" i="37" s="1"/>
  <c r="H51" i="37"/>
  <c r="H50" i="37"/>
  <c r="H49" i="37"/>
  <c r="H48" i="37"/>
  <c r="H47" i="37"/>
  <c r="H46" i="37"/>
  <c r="H45" i="37"/>
  <c r="H44" i="37"/>
  <c r="H43" i="37"/>
  <c r="H42" i="37"/>
  <c r="H41" i="37"/>
  <c r="H40" i="37"/>
  <c r="H39" i="37"/>
  <c r="H38" i="37"/>
  <c r="D700" i="37" s="1"/>
  <c r="H37" i="37"/>
  <c r="H36" i="37"/>
  <c r="H35" i="37"/>
  <c r="D772" i="37" s="1"/>
  <c r="H34" i="37"/>
  <c r="D766" i="37" s="1"/>
  <c r="H33" i="37"/>
  <c r="D760" i="37" s="1"/>
  <c r="H32" i="37"/>
  <c r="D754" i="37" s="1"/>
  <c r="H31" i="37"/>
  <c r="D748" i="37" s="1"/>
  <c r="H30" i="37"/>
  <c r="D742" i="37" s="1"/>
  <c r="H29" i="37"/>
  <c r="D736" i="37" s="1"/>
  <c r="H28" i="37"/>
  <c r="D730" i="37" s="1"/>
  <c r="H27" i="37"/>
  <c r="D724" i="37" s="1"/>
  <c r="H26" i="37"/>
  <c r="D718" i="37" s="1"/>
  <c r="H25" i="37"/>
  <c r="D712" i="37" s="1"/>
  <c r="H24" i="37"/>
  <c r="D706" i="37" s="1"/>
  <c r="H23" i="37"/>
  <c r="H22" i="37"/>
  <c r="D694" i="37" s="1"/>
  <c r="H21" i="37"/>
  <c r="D688" i="37" s="1"/>
  <c r="H20" i="37"/>
  <c r="D774" i="37" s="1"/>
  <c r="H19" i="37"/>
  <c r="D768" i="37" s="1"/>
  <c r="H18" i="37"/>
  <c r="D762" i="37" s="1"/>
  <c r="H17" i="37"/>
  <c r="D756" i="37" s="1"/>
  <c r="H16" i="37"/>
  <c r="D750" i="37" s="1"/>
  <c r="H15" i="37"/>
  <c r="D744" i="37" s="1"/>
  <c r="H14" i="37"/>
  <c r="D738" i="37" s="1"/>
  <c r="H13" i="37"/>
  <c r="D732" i="37" s="1"/>
  <c r="H12" i="37"/>
  <c r="D726" i="37" s="1"/>
  <c r="H11" i="37"/>
  <c r="H10" i="37"/>
  <c r="D714" i="37" s="1"/>
  <c r="H9" i="37"/>
  <c r="D708" i="37" s="1"/>
  <c r="H8" i="37"/>
  <c r="D702" i="37" s="1"/>
  <c r="H7" i="37"/>
  <c r="H6" i="37"/>
  <c r="D690" i="37" s="1"/>
  <c r="CV122" i="43" l="1"/>
  <c r="CV162" i="43" s="1"/>
  <c r="CV152" i="43"/>
  <c r="CW160" i="43" s="1"/>
  <c r="CY137" i="43"/>
  <c r="CY138" i="43" s="1"/>
  <c r="CY139" i="43" s="1"/>
  <c r="CW153" i="43"/>
  <c r="CX161" i="43" s="1"/>
  <c r="CV119" i="43"/>
  <c r="CV159" i="43" s="1"/>
  <c r="CV129" i="43"/>
  <c r="CV130" i="43" s="1"/>
  <c r="CV131" i="43" s="1"/>
  <c r="CY146" i="43"/>
  <c r="CY147" i="43" s="1"/>
  <c r="CX154" i="43"/>
  <c r="CY162" i="43" s="1"/>
  <c r="CZ145" i="43"/>
  <c r="CZ146" i="43" s="1"/>
  <c r="CZ147" i="43" s="1"/>
  <c r="CX155" i="43"/>
  <c r="CY163" i="43" s="1"/>
  <c r="CY129" i="43"/>
  <c r="CV145" i="43"/>
  <c r="CV146" i="43" s="1"/>
  <c r="CV147" i="43" s="1"/>
  <c r="CW152" i="43"/>
  <c r="CX160" i="43" s="1"/>
  <c r="CV137" i="43"/>
  <c r="CV138" i="43" s="1"/>
  <c r="CV139" i="43" s="1"/>
  <c r="CW151" i="43"/>
  <c r="CX159" i="43" s="1"/>
  <c r="CW146" i="43"/>
  <c r="CW147" i="43" s="1"/>
  <c r="CZ137" i="43"/>
  <c r="CZ138" i="43" s="1"/>
  <c r="CZ139" i="43" s="1"/>
  <c r="CP130" i="43"/>
  <c r="CV120" i="43"/>
  <c r="CV160" i="43" s="1"/>
  <c r="CV123" i="43"/>
  <c r="CV163" i="43" s="1"/>
  <c r="CV155" i="43"/>
  <c r="CW163" i="43" s="1"/>
  <c r="CX153" i="43"/>
  <c r="CY161" i="43" s="1"/>
  <c r="CY130" i="43"/>
  <c r="CY131" i="43" s="1"/>
  <c r="CR131" i="43"/>
  <c r="CR132" i="43"/>
  <c r="CO132" i="43"/>
  <c r="CO131" i="43"/>
  <c r="CS129" i="43"/>
  <c r="CS130" i="43"/>
  <c r="CR129" i="43"/>
  <c r="CR130" i="43"/>
  <c r="CO130" i="43"/>
  <c r="CO129" i="43"/>
  <c r="CP131" i="43"/>
  <c r="CP132" i="43"/>
  <c r="CS131" i="43"/>
  <c r="CS132" i="43"/>
  <c r="D764" i="37"/>
  <c r="D692" i="37"/>
  <c r="D716" i="37"/>
  <c r="D701" i="37"/>
  <c r="D725" i="37"/>
  <c r="D749" i="37"/>
  <c r="D773" i="37"/>
  <c r="D796" i="37"/>
  <c r="D820" i="37"/>
  <c r="D844" i="37"/>
  <c r="D785" i="37"/>
  <c r="D809" i="37"/>
  <c r="D833" i="37"/>
  <c r="D857" i="37"/>
  <c r="D904" i="37"/>
  <c r="D928" i="37"/>
  <c r="D952" i="37"/>
  <c r="CZ161" i="43" l="1"/>
  <c r="DA161" i="43" s="1"/>
  <c r="CV169" i="43" s="1"/>
  <c r="CW169" i="43" s="1"/>
  <c r="CY169" i="43" s="1"/>
  <c r="CZ169" i="43" s="1"/>
  <c r="CV151" i="43"/>
  <c r="CW159" i="43" s="1"/>
  <c r="CX152" i="43"/>
  <c r="CY160" i="43" s="1"/>
  <c r="CZ160" i="43" s="1"/>
  <c r="DA160" i="43" s="1"/>
  <c r="CV168" i="43" s="1"/>
  <c r="CW168" i="43" s="1"/>
  <c r="CY168" i="43" s="1"/>
  <c r="CZ168" i="43" s="1"/>
  <c r="CX151" i="43"/>
  <c r="CY159" i="43" s="1"/>
  <c r="CW154" i="43"/>
  <c r="CX162" i="43" s="1"/>
  <c r="CW155" i="43"/>
  <c r="CX163" i="43" s="1"/>
  <c r="CZ163" i="43" s="1"/>
  <c r="DA163" i="43" s="1"/>
  <c r="CV171" i="43" s="1"/>
  <c r="CW171" i="43" s="1"/>
  <c r="CY171" i="43" s="1"/>
  <c r="CZ171" i="43" s="1"/>
  <c r="CV154" i="43"/>
  <c r="CW162" i="43" s="1"/>
  <c r="CZ162" i="43" s="1"/>
  <c r="DA162" i="43" s="1"/>
  <c r="CV170" i="43" s="1"/>
  <c r="CW170" i="43" s="1"/>
  <c r="CY170" i="43" s="1"/>
  <c r="CZ170" i="43" s="1"/>
  <c r="CZ159" i="43" l="1"/>
  <c r="DA159" i="43" s="1"/>
  <c r="CV167" i="43" s="1"/>
  <c r="CW167" i="43" s="1"/>
  <c r="CY167" i="43" s="1"/>
  <c r="CZ167" i="43" s="1"/>
</calcChain>
</file>

<file path=xl/sharedStrings.xml><?xml version="1.0" encoding="utf-8"?>
<sst xmlns="http://schemas.openxmlformats.org/spreadsheetml/2006/main" count="10644" uniqueCount="1635">
  <si>
    <t>Scenario</t>
  </si>
  <si>
    <t>Baseline</t>
  </si>
  <si>
    <t>SOC2020 sub-major group</t>
  </si>
  <si>
    <t>SOC2020 unit group</t>
  </si>
  <si>
    <t>Occupation description</t>
  </si>
  <si>
    <t>2021</t>
  </si>
  <si>
    <t>2022</t>
  </si>
  <si>
    <t>2023</t>
  </si>
  <si>
    <t>2024</t>
  </si>
  <si>
    <t>2025</t>
  </si>
  <si>
    <t>2026</t>
  </si>
  <si>
    <t>2027</t>
  </si>
  <si>
    <t>2028</t>
  </si>
  <si>
    <t>2029</t>
  </si>
  <si>
    <t>2030</t>
  </si>
  <si>
    <t>2031</t>
  </si>
  <si>
    <t>2032</t>
  </si>
  <si>
    <t>2033</t>
  </si>
  <si>
    <t>2034</t>
  </si>
  <si>
    <t>2035</t>
  </si>
  <si>
    <t>Table 2: Employment by occupation (SOC2020 unit group), baseline scenario, 2021 to 2035, United Kingdom</t>
  </si>
  <si>
    <t>Chief executives and senior officials</t>
  </si>
  <si>
    <t>Elected officers and representatives</t>
  </si>
  <si>
    <t>Production managers and directors in manufacturing</t>
  </si>
  <si>
    <t>Production managers and directors in construction</t>
  </si>
  <si>
    <t>Production managers and directors in mining and energy</t>
  </si>
  <si>
    <t>Financial managers and directors</t>
  </si>
  <si>
    <t>Marketing, sales and advertising directors</t>
  </si>
  <si>
    <t>Public relations and communications directors</t>
  </si>
  <si>
    <t>Purchasing managers and directors</t>
  </si>
  <si>
    <t>Charitable organisation managers and directors</t>
  </si>
  <si>
    <t>Human resource managers and directors</t>
  </si>
  <si>
    <t>Information technology directors</t>
  </si>
  <si>
    <t>Functional managers and directors n.e.c.</t>
  </si>
  <si>
    <t>Directors in logistics, warehousing and transport</t>
  </si>
  <si>
    <t>Managers and directors in retail and wholesale</t>
  </si>
  <si>
    <t>Officers in armed forces</t>
  </si>
  <si>
    <t>Senior police officers</t>
  </si>
  <si>
    <t>Senior officers in fire, ambulance, prison and related services</t>
  </si>
  <si>
    <t>Health services and public health managers and directors</t>
  </si>
  <si>
    <t>Social services managers and directors</t>
  </si>
  <si>
    <t>Managers and proprietors in agriculture and horticulture</t>
  </si>
  <si>
    <t>Managers and proprietors in forestry, fishing and related services</t>
  </si>
  <si>
    <t>Hotel and accommodation managers and proprietors</t>
  </si>
  <si>
    <t>Restaurant and catering establishment managers and proprietors</t>
  </si>
  <si>
    <t>Publicans and managers of licensed premises</t>
  </si>
  <si>
    <t>Leisure and sports managers</t>
  </si>
  <si>
    <t>Travel agency managers and proprietors</t>
  </si>
  <si>
    <t>Health care practice managers</t>
  </si>
  <si>
    <t>Residential, day and domiciliary care managers and proprietors</t>
  </si>
  <si>
    <t>Early education and childcare services proprietors</t>
  </si>
  <si>
    <t>Managers in transport and distribution</t>
  </si>
  <si>
    <t>Managers in storage and warehousing</t>
  </si>
  <si>
    <t>Managers in logistics</t>
  </si>
  <si>
    <t>Property, housing and estate managers</t>
  </si>
  <si>
    <t>Garage managers and proprietors</t>
  </si>
  <si>
    <t>Hairdressing and beauty salon managers and proprietors</t>
  </si>
  <si>
    <t>Waste disposal and environmental services managers</t>
  </si>
  <si>
    <t>Managers and directors in the creative industries</t>
  </si>
  <si>
    <t>Betting shop and gambling establishment managers</t>
  </si>
  <si>
    <t>Hire services managers and proprietors</t>
  </si>
  <si>
    <t>Directors in consultancy services</t>
  </si>
  <si>
    <t>Managers and proprietors in other services n.e.c.</t>
  </si>
  <si>
    <t>Chemical scientists</t>
  </si>
  <si>
    <t>Biological scientists</t>
  </si>
  <si>
    <t>Biochemists and biomedical scientists</t>
  </si>
  <si>
    <t>Physical scientists</t>
  </si>
  <si>
    <t>Social and humanities scientists</t>
  </si>
  <si>
    <t>Natural and social science professionals n.e.c.</t>
  </si>
  <si>
    <t>Civil engineers</t>
  </si>
  <si>
    <t>Mechanical engineers</t>
  </si>
  <si>
    <t>Electrical engineers</t>
  </si>
  <si>
    <t>Electronics engineers</t>
  </si>
  <si>
    <t>Production and process engineers</t>
  </si>
  <si>
    <t>Aerospace engineers</t>
  </si>
  <si>
    <t>Engineering project managers and project engineers</t>
  </si>
  <si>
    <t>Engineering professionals n.e.c.</t>
  </si>
  <si>
    <t>IT project managers</t>
  </si>
  <si>
    <t>IT managers</t>
  </si>
  <si>
    <t>IT business analysts, architects and systems designers</t>
  </si>
  <si>
    <t xml:space="preserve">Programmers and software development professionals </t>
  </si>
  <si>
    <t>Cyber security professionals</t>
  </si>
  <si>
    <t>IT quality and testing professionals</t>
  </si>
  <si>
    <t>IT network professionals</t>
  </si>
  <si>
    <t>Information technology professionals n.e.c.</t>
  </si>
  <si>
    <t>Web design professionals</t>
  </si>
  <si>
    <t>Graphic and multimedia designers</t>
  </si>
  <si>
    <t>Conservation professionals</t>
  </si>
  <si>
    <t>Environment professionals</t>
  </si>
  <si>
    <t xml:space="preserve">Research and development (R&amp;D) managers </t>
  </si>
  <si>
    <t>Other researchers, unspecified discipline</t>
  </si>
  <si>
    <t>Generalist medical practitioners</t>
  </si>
  <si>
    <t>Specialist medical practitioners</t>
  </si>
  <si>
    <t>Physiotherapists</t>
  </si>
  <si>
    <t>Occupational therapists</t>
  </si>
  <si>
    <t>Speech and language therapists</t>
  </si>
  <si>
    <t>Psychotherapists and cognitive behaviour therapists</t>
  </si>
  <si>
    <t>Clinical psychologists</t>
  </si>
  <si>
    <t>Other psychologists</t>
  </si>
  <si>
    <t>Therapy professionals n.e.c.</t>
  </si>
  <si>
    <t>Midwifery nurses</t>
  </si>
  <si>
    <t>Community nurses</t>
  </si>
  <si>
    <t>Specialist nurses</t>
  </si>
  <si>
    <t>Nurse practitioners</t>
  </si>
  <si>
    <t>Mental health nurses</t>
  </si>
  <si>
    <t>Children's nurses</t>
  </si>
  <si>
    <t xml:space="preserve">Other nursing professionals </t>
  </si>
  <si>
    <t>Veterinarians</t>
  </si>
  <si>
    <t>Pharmacists</t>
  </si>
  <si>
    <t>Optometrists</t>
  </si>
  <si>
    <t>Dental practitioners</t>
  </si>
  <si>
    <t>Medical radiographers</t>
  </si>
  <si>
    <t>Paramedics</t>
  </si>
  <si>
    <t>Podiatrists</t>
  </si>
  <si>
    <t>Other health professionals n.e.c.</t>
  </si>
  <si>
    <t>Higher education teaching professionals</t>
  </si>
  <si>
    <t>Further education teaching professionals</t>
  </si>
  <si>
    <t>Secondary education teaching professionals</t>
  </si>
  <si>
    <t>Primary education teaching professionals</t>
  </si>
  <si>
    <t>Nursery education teaching professionals</t>
  </si>
  <si>
    <t>Special needs education teaching professionals</t>
  </si>
  <si>
    <t>Teachers of English as a foreign language</t>
  </si>
  <si>
    <t>Teaching professionals n.e.c.</t>
  </si>
  <si>
    <t>Head teachers and principals</t>
  </si>
  <si>
    <t xml:space="preserve">Education managers </t>
  </si>
  <si>
    <t>Education advisers and school inspectors</t>
  </si>
  <si>
    <t>Early education and childcare services managers</t>
  </si>
  <si>
    <t>Other educational professionals n.e.c</t>
  </si>
  <si>
    <t>Barristers and judges</t>
  </si>
  <si>
    <t>Solicitors and lawyers</t>
  </si>
  <si>
    <t>Legal professionals n.e.c.</t>
  </si>
  <si>
    <t>Chartered and certified accountants</t>
  </si>
  <si>
    <t>Finance and investment analysts and advisers</t>
  </si>
  <si>
    <t>Taxation experts</t>
  </si>
  <si>
    <t>Management consultants and business analysts</t>
  </si>
  <si>
    <t>Marketing and commercial managers</t>
  </si>
  <si>
    <t>Actuaries, economists and statisticians</t>
  </si>
  <si>
    <t>Business and related research professionals</t>
  </si>
  <si>
    <t xml:space="preserve">Professional/Chartered company secretaries </t>
  </si>
  <si>
    <t>Business, research and administrative professionals n.e.c.</t>
  </si>
  <si>
    <t>Business and financial project management professionals</t>
  </si>
  <si>
    <t>Architects</t>
  </si>
  <si>
    <t>Chartered architectural technologists, planning officers and consultants</t>
  </si>
  <si>
    <t>Quantity surveyors</t>
  </si>
  <si>
    <t>Chartered surveyors</t>
  </si>
  <si>
    <t>Construction project managers and related professionals</t>
  </si>
  <si>
    <t>Social workers</t>
  </si>
  <si>
    <t>Probation officers</t>
  </si>
  <si>
    <t>Clergy</t>
  </si>
  <si>
    <t>Youth work professionals</t>
  </si>
  <si>
    <t>Welfare professionals n.e.c.</t>
  </si>
  <si>
    <t>Librarians</t>
  </si>
  <si>
    <t>Archivists and curators</t>
  </si>
  <si>
    <t>Quality control and planning engineers</t>
  </si>
  <si>
    <t>Quality assurance and regulatory professionals</t>
  </si>
  <si>
    <t>Environmental health professionals</t>
  </si>
  <si>
    <t>Newspaper and periodical editors</t>
  </si>
  <si>
    <t>Newspaper and periodical journalists and reporters</t>
  </si>
  <si>
    <t>Public relations professionals</t>
  </si>
  <si>
    <t>Advertising accounts managers and creative directors</t>
  </si>
  <si>
    <t>Laboratory technicians</t>
  </si>
  <si>
    <t xml:space="preserve">Electrical and electronics technicians </t>
  </si>
  <si>
    <t xml:space="preserve">Engineering technicians </t>
  </si>
  <si>
    <t xml:space="preserve">Building and civil engineering technicians </t>
  </si>
  <si>
    <t xml:space="preserve">Quality assurance technicians </t>
  </si>
  <si>
    <t>Planning, process and production technicians</t>
  </si>
  <si>
    <t>Science, engineering and production technicians n.e.c.</t>
  </si>
  <si>
    <t>CAD, drawing and architectural technicians</t>
  </si>
  <si>
    <t>IT operations technicians</t>
  </si>
  <si>
    <t>IT user support technicians</t>
  </si>
  <si>
    <t>Database administrators and web content technicians</t>
  </si>
  <si>
    <t>Dispensing opticians</t>
  </si>
  <si>
    <t>Pharmaceutical technicians</t>
  </si>
  <si>
    <t>Medical and dental technicians</t>
  </si>
  <si>
    <t>Complementary health associate professionals</t>
  </si>
  <si>
    <t>Health associate professionals n.e.c.</t>
  </si>
  <si>
    <t>Youth and community workers</t>
  </si>
  <si>
    <t>Child and early years officers</t>
  </si>
  <si>
    <t>Housing officers</t>
  </si>
  <si>
    <t>Counsellors</t>
  </si>
  <si>
    <t>Welfare and housing associate professionals n.e.c.</t>
  </si>
  <si>
    <t>Higher level teaching assistants</t>
  </si>
  <si>
    <t>Early education and childcare practitioners</t>
  </si>
  <si>
    <t>Veterinary nurses</t>
  </si>
  <si>
    <t>Non-commissioned officers and other ranks</t>
  </si>
  <si>
    <t>Police officers (sergeant and below)</t>
  </si>
  <si>
    <t>Fire service officers (watch manager and below)</t>
  </si>
  <si>
    <t>Prison service officers (below principal officer)</t>
  </si>
  <si>
    <t>Protective service associate professionals n.e.c.</t>
  </si>
  <si>
    <t>Artists</t>
  </si>
  <si>
    <t>Authors, writers and translators</t>
  </si>
  <si>
    <t>Actors, entertainers and presenters</t>
  </si>
  <si>
    <t>Dancers and choreographers</t>
  </si>
  <si>
    <t>Musicians</t>
  </si>
  <si>
    <t>Arts officers, producers and directors</t>
  </si>
  <si>
    <t>Photographers, audio-visual and broadcasting equipment operators</t>
  </si>
  <si>
    <t>Interior designers</t>
  </si>
  <si>
    <t>Clothing, fashion and accessories designers</t>
  </si>
  <si>
    <t>Design occupations n.e.c.</t>
  </si>
  <si>
    <t>Sports players</t>
  </si>
  <si>
    <t>Sports coaches, instructors and officials</t>
  </si>
  <si>
    <t>Fitness and wellbeing instructors</t>
  </si>
  <si>
    <t>Aircraft pilots and air traffic controllers</t>
  </si>
  <si>
    <t>Ship and hovercraft officers</t>
  </si>
  <si>
    <t>Legal associate professionals</t>
  </si>
  <si>
    <t>Brokers</t>
  </si>
  <si>
    <t>Insurance underwriters</t>
  </si>
  <si>
    <t>Financial and accounting technicians</t>
  </si>
  <si>
    <t>Financial accounts managers</t>
  </si>
  <si>
    <t>Estimators, valuers and assessors</t>
  </si>
  <si>
    <t>Importers and exporters</t>
  </si>
  <si>
    <t>Project support officers</t>
  </si>
  <si>
    <t>Data analysts</t>
  </si>
  <si>
    <t>Business associate professionals n.e.c.</t>
  </si>
  <si>
    <t>Buyers and procurement officers</t>
  </si>
  <si>
    <t>Business sales executives</t>
  </si>
  <si>
    <t xml:space="preserve">Merchandisers </t>
  </si>
  <si>
    <t>Marketing associate professionals</t>
  </si>
  <si>
    <t>Estate agents and auctioneers</t>
  </si>
  <si>
    <t>Sales accounts and business development managers</t>
  </si>
  <si>
    <t>Events and exhibition managers and organisers</t>
  </si>
  <si>
    <t>Public services associate professionals</t>
  </si>
  <si>
    <t>Human resources and industrial relations officers</t>
  </si>
  <si>
    <t>Careers advisers and vocational guidance specialists</t>
  </si>
  <si>
    <t>Information technology trainers</t>
  </si>
  <si>
    <t>Other vocational and industrial trainers</t>
  </si>
  <si>
    <t>Inspectors of standards and regulations</t>
  </si>
  <si>
    <t>Health and safety managers and officers</t>
  </si>
  <si>
    <t>National government administrative occupations</t>
  </si>
  <si>
    <t>Local government administrative occupations</t>
  </si>
  <si>
    <t>Officers of non-governmental organisations</t>
  </si>
  <si>
    <t>Credit controllers</t>
  </si>
  <si>
    <t>Book-keepers, payroll managers and wages clerks</t>
  </si>
  <si>
    <t>Bank and post office clerks</t>
  </si>
  <si>
    <t>Finance officers</t>
  </si>
  <si>
    <t>Financial administrative occupations n.e.c.</t>
  </si>
  <si>
    <t>Records clerks and assistants</t>
  </si>
  <si>
    <t>Pensions and insurance clerks and assistants</t>
  </si>
  <si>
    <t>Stock control clerks and assistants</t>
  </si>
  <si>
    <t>Transport and distribution clerks and assistants</t>
  </si>
  <si>
    <t>Library clerks and assistants</t>
  </si>
  <si>
    <t>Human resources administrative occupations</t>
  </si>
  <si>
    <t>Office managers</t>
  </si>
  <si>
    <t>Office supervisors</t>
  </si>
  <si>
    <t>Customer service managers</t>
  </si>
  <si>
    <t>Sales administrators</t>
  </si>
  <si>
    <t>Data entry administrators</t>
  </si>
  <si>
    <t>Other administrative occupations n.e.c.</t>
  </si>
  <si>
    <t>Medical secretaries</t>
  </si>
  <si>
    <t>Legal secretaries</t>
  </si>
  <si>
    <t>School secretaries</t>
  </si>
  <si>
    <t>Company secretaries and administrators</t>
  </si>
  <si>
    <t>Personal assistants and other secretaries</t>
  </si>
  <si>
    <t>Receptionists</t>
  </si>
  <si>
    <t>Typists and related keyboard occupations</t>
  </si>
  <si>
    <t>Farmers</t>
  </si>
  <si>
    <t>Horticultural trades</t>
  </si>
  <si>
    <t>Gardeners and landscape gardeners</t>
  </si>
  <si>
    <t>Groundsmen and greenkeepers</t>
  </si>
  <si>
    <t>Agricultural and fishing trades n.e.c.</t>
  </si>
  <si>
    <t>Sheet metal workers</t>
  </si>
  <si>
    <t>Metal plate workers, smiths, moulders and related occupations</t>
  </si>
  <si>
    <t>Welding trades</t>
  </si>
  <si>
    <t>Pipe fitters</t>
  </si>
  <si>
    <t>Metal machining setters and setter-operators</t>
  </si>
  <si>
    <t>Tool makers, tool fitters and markers-out</t>
  </si>
  <si>
    <t>Metal working production and maintenance fitters</t>
  </si>
  <si>
    <t>Precision instrument makers and repairers</t>
  </si>
  <si>
    <t>Air-conditioning and refrigeration installers and repairers</t>
  </si>
  <si>
    <t>Vehicle technicians, mechanics and electricians</t>
  </si>
  <si>
    <t xml:space="preserve">Vehicle body builders and repairers </t>
  </si>
  <si>
    <t>Vehicle paint technicians</t>
  </si>
  <si>
    <t>Aircraft maintenance and related trades</t>
  </si>
  <si>
    <t>Boat and ship builders and repairers</t>
  </si>
  <si>
    <t>Rail and rolling stock builders and repairers</t>
  </si>
  <si>
    <t>Electricians and electrical fitters</t>
  </si>
  <si>
    <t>Telecoms and related network installers and repairers</t>
  </si>
  <si>
    <t>TV, video and audio servicers and repairers</t>
  </si>
  <si>
    <t>Computer system and equipment installers and servicers</t>
  </si>
  <si>
    <t>Security system installers and repairers</t>
  </si>
  <si>
    <t>Electrical service and maintenance mechanics and repairers</t>
  </si>
  <si>
    <t>Electrical and electronic trades n.e.c.</t>
  </si>
  <si>
    <t>Skilled metal, electrical and electronic trades supervisors</t>
  </si>
  <si>
    <t>Steel erectors</t>
  </si>
  <si>
    <t>Stonemasons and related trades</t>
  </si>
  <si>
    <t xml:space="preserve">Bricklayers </t>
  </si>
  <si>
    <t>Roofers, roof tilers and slaters</t>
  </si>
  <si>
    <t>Plumbers &amp; heating and ventilating installers and repairers</t>
  </si>
  <si>
    <t>Carpenters and joiners</t>
  </si>
  <si>
    <t>Glaziers, window fabricators and fitters</t>
  </si>
  <si>
    <t>Construction and building trades n.e.c.</t>
  </si>
  <si>
    <t>Plasterers</t>
  </si>
  <si>
    <t>Floorers and wall tilers</t>
  </si>
  <si>
    <t>Painters and decorators</t>
  </si>
  <si>
    <t>Construction and building trades supervisors</t>
  </si>
  <si>
    <t>Upholsterers</t>
  </si>
  <si>
    <t>Footwear and leather working trades</t>
  </si>
  <si>
    <t>Tailors and dressmakers</t>
  </si>
  <si>
    <t>Textiles, garments and related trades n.e.c.</t>
  </si>
  <si>
    <t>Pre-press technicians</t>
  </si>
  <si>
    <t>Printers</t>
  </si>
  <si>
    <t>Print finishing and binding workers</t>
  </si>
  <si>
    <t>Butchers</t>
  </si>
  <si>
    <t>Bakers and flour confectioners</t>
  </si>
  <si>
    <t>Fishmongers and poultry dressers</t>
  </si>
  <si>
    <t>Chefs</t>
  </si>
  <si>
    <t>Cooks</t>
  </si>
  <si>
    <t>Catering and bar managers</t>
  </si>
  <si>
    <t>Glass and ceramics makers, decorators and finishers</t>
  </si>
  <si>
    <t>Furniture makers and other craft woodworkers</t>
  </si>
  <si>
    <t>Florists</t>
  </si>
  <si>
    <t>Other skilled trades n.e.c.</t>
  </si>
  <si>
    <t>Early education and childcare assistants</t>
  </si>
  <si>
    <t>Teaching assistants</t>
  </si>
  <si>
    <t>Educational support assistants</t>
  </si>
  <si>
    <t>Childminders</t>
  </si>
  <si>
    <t>Nannies and au pairs</t>
  </si>
  <si>
    <t>Playworkers</t>
  </si>
  <si>
    <t>Pest control officers</t>
  </si>
  <si>
    <t>Animal care services occupations n.e.c.</t>
  </si>
  <si>
    <t>Nursing auxiliaries and assistants</t>
  </si>
  <si>
    <t>Ambulance staff (excluding paramedics)</t>
  </si>
  <si>
    <t>Dental nurses</t>
  </si>
  <si>
    <t>Houseparents and residential wardens</t>
  </si>
  <si>
    <t>Care workers and home carers</t>
  </si>
  <si>
    <t>Senior care workers</t>
  </si>
  <si>
    <t>Care escorts</t>
  </si>
  <si>
    <t>Undertakers, mortuary and crematorium assistants</t>
  </si>
  <si>
    <t>Sports and leisure assistants</t>
  </si>
  <si>
    <t>Travel agents</t>
  </si>
  <si>
    <t>Air travel assistants</t>
  </si>
  <si>
    <t>Rail travel assistants</t>
  </si>
  <si>
    <t>Leisure and travel service occupations n.e.c.</t>
  </si>
  <si>
    <t>Hairdressers and barbers</t>
  </si>
  <si>
    <t>Beauticians and related occupations</t>
  </si>
  <si>
    <t>Housekeepers and related occupations</t>
  </si>
  <si>
    <t>Caretakers</t>
  </si>
  <si>
    <t>Cleaning and housekeeping managers and supervisors</t>
  </si>
  <si>
    <t xml:space="preserve">Bed and breakfast and guest house owners and proprietors </t>
  </si>
  <si>
    <t>Police community support officers</t>
  </si>
  <si>
    <t>Parking and civil enforcement occupations</t>
  </si>
  <si>
    <t>Sales and retail assistants</t>
  </si>
  <si>
    <t>Retail cashiers and check-out operators</t>
  </si>
  <si>
    <t>Telephone salespersons</t>
  </si>
  <si>
    <t>Pharmacy and optical dispensing assistants</t>
  </si>
  <si>
    <t>Vehicle and parts salespersons and advisers</t>
  </si>
  <si>
    <t>Collector salespersons and credit agents</t>
  </si>
  <si>
    <t>Debt, rent and other cash collectors</t>
  </si>
  <si>
    <t>Roundspersons and van salespersons</t>
  </si>
  <si>
    <t>Market and street traders and assistants</t>
  </si>
  <si>
    <t>Visual merchandisers and related occupations</t>
  </si>
  <si>
    <t>Sales related occupations n.e.c.</t>
  </si>
  <si>
    <t>Shopkeepers and owners - retail and wholesale</t>
  </si>
  <si>
    <t xml:space="preserve">Sales supervisors - retail and wholesale </t>
  </si>
  <si>
    <t>Call and contact centre occupations</t>
  </si>
  <si>
    <t>Telephonists</t>
  </si>
  <si>
    <t>Communication operators</t>
  </si>
  <si>
    <t>Market research interviewers</t>
  </si>
  <si>
    <t>Customer service occupations n.e.c.</t>
  </si>
  <si>
    <t>Customer service supervisors</t>
  </si>
  <si>
    <t>Food, drink and tobacco process operatives</t>
  </si>
  <si>
    <t>Textile process operatives</t>
  </si>
  <si>
    <t>Chemical and related process operatives</t>
  </si>
  <si>
    <t>Plastics process operatives</t>
  </si>
  <si>
    <t>Metal making and treating process operatives</t>
  </si>
  <si>
    <t>Process operatives n.e.c.</t>
  </si>
  <si>
    <t xml:space="preserve">Metal working machine operatives </t>
  </si>
  <si>
    <t>Paper and wood machine operatives</t>
  </si>
  <si>
    <t>Mining and quarry workers and related operatives</t>
  </si>
  <si>
    <t>Energy plant operatives</t>
  </si>
  <si>
    <t>Water and sewerage plant operatives</t>
  </si>
  <si>
    <t>Printing machine assistants</t>
  </si>
  <si>
    <t>Plant and machine operatives n.e.c.</t>
  </si>
  <si>
    <t>Assemblers (electrical and electronic products)</t>
  </si>
  <si>
    <t>Assemblers (vehicles and metal goods)</t>
  </si>
  <si>
    <t>Routine inspectors and testers</t>
  </si>
  <si>
    <t>Weighers, graders and sorters</t>
  </si>
  <si>
    <t>Tyre, exhaust and windscreen fitters</t>
  </si>
  <si>
    <t>Sewing machinists</t>
  </si>
  <si>
    <t>Assemblers and routine operatives n.e.c.</t>
  </si>
  <si>
    <t>Scaffolders, stagers and riggers</t>
  </si>
  <si>
    <t>Road construction operatives</t>
  </si>
  <si>
    <t>Rail construction and maintenance operatives</t>
  </si>
  <si>
    <t>Construction operatives n.e.c.</t>
  </si>
  <si>
    <t>Production, factory and assembly supervisors</t>
  </si>
  <si>
    <t>Large goods vehicle drivers</t>
  </si>
  <si>
    <t>Bus and coach drivers</t>
  </si>
  <si>
    <t>Taxi and cab drivers and chauffeurs</t>
  </si>
  <si>
    <t>Delivery drivers and couriers</t>
  </si>
  <si>
    <t>Driving instructors</t>
  </si>
  <si>
    <t>Road transport drivers n.e.c.</t>
  </si>
  <si>
    <t>Crane drivers</t>
  </si>
  <si>
    <t>Fork-lift truck drivers</t>
  </si>
  <si>
    <t>Mobile machine drivers and operatives n.e.c.</t>
  </si>
  <si>
    <t>Train and tram drivers</t>
  </si>
  <si>
    <t>Marine and waterways transport operatives</t>
  </si>
  <si>
    <t>Air transport operatives</t>
  </si>
  <si>
    <t>Rail transport operatives</t>
  </si>
  <si>
    <t>Other drivers and transport operatives n.e.c.</t>
  </si>
  <si>
    <t>Farm workers</t>
  </si>
  <si>
    <t>Forestry and related workers</t>
  </si>
  <si>
    <t>Fishing and other elementary agriculture occupations n.e.c.</t>
  </si>
  <si>
    <t>Groundworkers</t>
  </si>
  <si>
    <t>Elementary construction occupations n.e.c.</t>
  </si>
  <si>
    <t>Industrial cleaning process occupations</t>
  </si>
  <si>
    <t>Packers, bottlers, canners and fillers</t>
  </si>
  <si>
    <t>Elementary process plant occupations n.e.c.</t>
  </si>
  <si>
    <t>Postal workers, mail sorters and messengers</t>
  </si>
  <si>
    <t>Elementary administration occupations n.e.c.</t>
  </si>
  <si>
    <t>Window cleaners</t>
  </si>
  <si>
    <t>Street cleaners</t>
  </si>
  <si>
    <t>Cleaners and domestics</t>
  </si>
  <si>
    <t>Launderers, dry cleaners and pressers</t>
  </si>
  <si>
    <t>Refuse and salvage occupations</t>
  </si>
  <si>
    <t>Vehicle valeters and cleaners</t>
  </si>
  <si>
    <t>Elementary cleaning occupations n.e.c.</t>
  </si>
  <si>
    <t>Security guards and related occupations</t>
  </si>
  <si>
    <t>School midday and crossing patrol occupations</t>
  </si>
  <si>
    <t>Exam invigilators</t>
  </si>
  <si>
    <t>Shelf fillers</t>
  </si>
  <si>
    <t>Elementary sales occupations n.e.c.</t>
  </si>
  <si>
    <t>Elementary storage supervisors</t>
  </si>
  <si>
    <t>Warehouse operatives</t>
  </si>
  <si>
    <t>Delivery operatives</t>
  </si>
  <si>
    <t>Elementary storage occupations n.e.c.</t>
  </si>
  <si>
    <t>Bar and catering supervisors</t>
  </si>
  <si>
    <t>Hospital porters</t>
  </si>
  <si>
    <t>Kitchen and catering assistants</t>
  </si>
  <si>
    <t>Waiters and waitresses</t>
  </si>
  <si>
    <t>Bar staff</t>
  </si>
  <si>
    <t>Coffee shop workers</t>
  </si>
  <si>
    <t>Leisure and theme park attendants</t>
  </si>
  <si>
    <t>Other elementary services occupations n.e.c.</t>
  </si>
  <si>
    <t>Table 6: Employment by occupation (SOC2020 unit group), technical opportunities scenario, 2021 to 2035, United Kingdom</t>
  </si>
  <si>
    <t>Table 8: Employment by occupation (SOC2020 unit group), human-centric scenario, 2021 to 2035, United Kingdom</t>
  </si>
  <si>
    <t>Cybersecurity</t>
  </si>
  <si>
    <t>Area Computer Science</t>
  </si>
  <si>
    <t>2025 Employment</t>
  </si>
  <si>
    <t>2035 Employment</t>
  </si>
  <si>
    <t>Growth %</t>
  </si>
  <si>
    <t>Absolute Growth</t>
  </si>
  <si>
    <t>2139/01</t>
  </si>
  <si>
    <t>DevOps engineers</t>
  </si>
  <si>
    <t>2139/02</t>
  </si>
  <si>
    <t>2139/03</t>
  </si>
  <si>
    <t>)</t>
  </si>
  <si>
    <t>Unit Group</t>
  </si>
  <si>
    <t>IT consultants</t>
  </si>
  <si>
    <t>Career Area</t>
  </si>
  <si>
    <t>SOC Unit Group / Sub-Unit</t>
  </si>
  <si>
    <t>Occupation</t>
  </si>
  <si>
    <t>Share / Treatment</t>
  </si>
  <si>
    <t>1. Software Development &amp; Testing</t>
  </si>
  <si>
    <t>Programmers and software development professionals</t>
  </si>
  <si>
    <t>Full Unit Group</t>
  </si>
  <si>
    <t>46.1% of validated 2139 results</t>
  </si>
  <si>
    <t>2. Data, Analytics &amp; Databases</t>
  </si>
  <si>
    <t>2133/02 + 2133/03</t>
  </si>
  <si>
    <t>Data architects + Data engineers</t>
  </si>
  <si>
    <t>64.5% of validated 2133 results</t>
  </si>
  <si>
    <t>3. Cybersecurity</t>
  </si>
  <si>
    <t>4. Web, Applications &amp; UX/UI</t>
  </si>
  <si>
    <t>Webmasters / Website managers</t>
  </si>
  <si>
    <t>29.0% of validated 2139 results</t>
  </si>
  <si>
    <t>5. IT Infrastructure, Networks &amp; Support</t>
  </si>
  <si>
    <t>2133/04 + 2133/06</t>
  </si>
  <si>
    <t>Systems architects + Solution architects</t>
  </si>
  <si>
    <t>29.9% of validated 2133 results</t>
  </si>
  <si>
    <t>Cross-functional / Mixed IT</t>
  </si>
  <si>
    <t>2133/01 + 2133/05</t>
  </si>
  <si>
    <t>Systems analysts + IT business analysts</t>
  </si>
  <si>
    <t>5.6% of validated 2133 results</t>
  </si>
  <si>
    <t>24.9% of validated 2139 results</t>
  </si>
  <si>
    <t>No</t>
  </si>
  <si>
    <t>Yes</t>
  </si>
  <si>
    <t>Software Development &amp; Testing</t>
  </si>
  <si>
    <t>Web, Applications &amp; UX/UI</t>
  </si>
  <si>
    <t>Data, Analytics &amp; Databases</t>
  </si>
  <si>
    <t>IT Infrastructure, Networks &amp; Support</t>
  </si>
  <si>
    <t>Future Growth &amp; Industry Trends Analysis</t>
  </si>
  <si>
    <t>Purpose</t>
  </si>
  <si>
    <t>Main Research Question</t>
  </si>
  <si>
    <t>Which Computer Science Career Areas show the strongest future growth potential?</t>
  </si>
  <si>
    <t>Supporting Questions</t>
  </si>
  <si>
    <t>Decision-Support Question</t>
  </si>
  <si>
    <t>What do these findings imply for students choosing a Computer Science career with stronger future potential?</t>
  </si>
  <si>
    <t>Career Areas in Scope</t>
  </si>
  <si>
    <t>Main SOC Coverage</t>
  </si>
  <si>
    <t>2134, 2136 + proportional share of 2139</t>
  </si>
  <si>
    <t>3544, 3133 + proportional share of 2133</t>
  </si>
  <si>
    <t>2141 + proportional share of 2139</t>
  </si>
  <si>
    <t>2137, 3131, 3132 + proportional share of 2133</t>
  </si>
  <si>
    <t>This workbook analyses future employment growth, employment projections, technology trends and curriculum alignment across five Computer Science Career Areas. It combines official UK employment projections with structured evidence from the World Economic Forum and the supporting Career Map methodology to identify which areas show stronger future potential and what these findings imply for students making career decisions.</t>
  </si>
  <si>
    <r>
      <t>Q1.</t>
    </r>
    <r>
      <rPr>
        <sz val="12"/>
        <color rgb="FF000000"/>
        <rFont val="Arial"/>
        <family val="2"/>
      </rPr>
      <t xml:space="preserve"> How do employment growth and job creation differ across the five Career Areas?</t>
    </r>
  </si>
  <si>
    <r>
      <t>Q2.</t>
    </r>
    <r>
      <rPr>
        <sz val="12"/>
        <color rgb="FF000000"/>
        <rFont val="Arial"/>
        <family val="2"/>
      </rPr>
      <t xml:space="preserve"> How do employment projections change over time and across future scenarios?</t>
    </r>
  </si>
  <si>
    <r>
      <t>Q4.</t>
    </r>
    <r>
      <rPr>
        <sz val="12"/>
        <color rgb="FF000000"/>
        <rFont val="Arial"/>
        <family val="2"/>
      </rPr>
      <t xml:space="preserve"> Do high-growth occupations also show strong curriculum alignment, or important skills gaps?</t>
    </r>
  </si>
  <si>
    <r>
      <t>Supporting classification:</t>
    </r>
    <r>
      <rPr>
        <sz val="12"/>
        <color rgb="FF000000"/>
        <rFont val="Arial"/>
        <family val="2"/>
      </rPr>
      <t xml:space="preserve"> Cross-functional / Mixed IT is retained for occupations within mixed SOC Unit Groups that cannot be assigned exclusively to one of the five Career Areas.</t>
    </r>
  </si>
  <si>
    <t>Data Sources</t>
  </si>
  <si>
    <t>Evidence</t>
  </si>
  <si>
    <t>Role in the Analysis</t>
  </si>
  <si>
    <t>UK Labour Market and Skills Projections 2020–2035</t>
  </si>
  <si>
    <t>Career Map &amp; Curriculum Alignment Supporting Workbook</t>
  </si>
  <si>
    <t>SOC-to-Career-Area classification, mixed-SOC methodology and curriculum alignment/gap evidence</t>
  </si>
  <si>
    <t>Analytical Framework</t>
  </si>
  <si>
    <t>Research Question</t>
  </si>
  <si>
    <t>Analytics Type</t>
  </si>
  <si>
    <t>Method</t>
  </si>
  <si>
    <t>Q1 — Growth and job creation</t>
  </si>
  <si>
    <t>Descriptive</t>
  </si>
  <si>
    <t>Descriptive Analysis</t>
  </si>
  <si>
    <t>Q2 — Employment projections and scenarios</t>
  </si>
  <si>
    <t>Predictive</t>
  </si>
  <si>
    <t>Q3 — UK vs Global technology expectations</t>
  </si>
  <si>
    <t>Diagnostic</t>
  </si>
  <si>
    <t>Descriptive comparison + Simple Linear Regression</t>
  </si>
  <si>
    <t>Q4 — Growth × curriculum alignment/gaps</t>
  </si>
  <si>
    <t>Cluster Analysis</t>
  </si>
  <si>
    <t>Prescriptive</t>
  </si>
  <si>
    <t>Decision Analysis</t>
  </si>
  <si>
    <t>Key Methodological Notes</t>
  </si>
  <si>
    <t>Analytical Workflow</t>
  </si>
  <si>
    <t>Workbook Section</t>
  </si>
  <si>
    <t>Sheets</t>
  </si>
  <si>
    <t>Sources &amp; Preparation</t>
  </si>
  <si>
    <t>WEF Evidence</t>
  </si>
  <si>
    <t>Analytical Methods</t>
  </si>
  <si>
    <t>Final Communication</t>
  </si>
  <si>
    <r>
      <t xml:space="preserve">WEF evidence was manually extracted and structured from the original PDF/report and is therefore treated as </t>
    </r>
    <r>
      <rPr>
        <b/>
        <sz val="12"/>
        <color rgb="FF000000"/>
        <rFont val="Arial"/>
        <family val="2"/>
      </rPr>
      <t>Extracted / Structured Data</t>
    </r>
    <r>
      <rPr>
        <sz val="12"/>
        <color rgb="FF000000"/>
        <rFont val="Arial"/>
        <family val="2"/>
      </rPr>
      <t>, rather than raw data.</t>
    </r>
  </si>
  <si>
    <r>
      <t>Mixed SOC Unit Groups:</t>
    </r>
    <r>
      <rPr>
        <sz val="12"/>
        <color rgb="FF000000"/>
        <rFont val="Arial"/>
        <family val="2"/>
      </rPr>
      <t xml:space="preserve"> SOC 2133 and 2139 contain occupations spanning multiple Career Areas. Because official employment projections are available at Unit Group level rather than Extended SOC Sub-Unit level, validated Adzuna vacancy-search proportions are used as a methodological proxy for proportional Career Area allocation. These proportions are not official SOC employment weights.</t>
    </r>
  </si>
  <si>
    <r>
      <t>Important distinction:</t>
    </r>
    <r>
      <rPr>
        <sz val="12"/>
        <color rgb="FF000000"/>
        <rFont val="Arial"/>
        <family val="2"/>
      </rPr>
      <t xml:space="preserve"> Proportional allocation of 2133 and 2139 is used for Career Area employment and forecast analysis. For curriculum alignment and gap analysis at SOC Unit Group level, Overall Alignment is not proportionally divided; 2133 and 2139 remain mixed methodological cases.</t>
    </r>
  </si>
  <si>
    <t>08_WEF_Technology – 12_WEF_Fastest_Growing</t>
  </si>
  <si>
    <r>
      <rPr>
        <b/>
        <sz val="12"/>
        <color rgb="FF000000"/>
        <rFont val="Arial"/>
        <family val="2"/>
      </rPr>
      <t>Q3</t>
    </r>
    <r>
      <rPr>
        <sz val="12"/>
        <color rgb="FF000000"/>
        <rFont val="Arial"/>
        <family val="2"/>
      </rPr>
      <t>. Which technology trends are linked to the future outlook of Computer Science careers, and how does the UK compare globally?</t>
    </r>
  </si>
  <si>
    <r>
      <t xml:space="preserve">Individual Analysis supporting the project: </t>
    </r>
    <r>
      <rPr>
        <b/>
        <sz val="14"/>
        <color theme="0"/>
        <rFont val="Arial"/>
        <family val="2"/>
      </rPr>
      <t>Using Data to Support Career Decision-Making in Computer Science</t>
    </r>
  </si>
  <si>
    <t>Source</t>
  </si>
  <si>
    <t>Dataset / Document</t>
  </si>
  <si>
    <t>Country / Period</t>
  </si>
  <si>
    <t>Variables / Information Used</t>
  </si>
  <si>
    <t>Original Format</t>
  </si>
  <si>
    <t>Link</t>
  </si>
  <si>
    <t>Selection Reason</t>
  </si>
  <si>
    <t>Used In</t>
  </si>
  <si>
    <t>Department for Education (DfE)</t>
  </si>
  <si>
    <t>Labour Market and Skills Projections: 2020 to 2035 – UK Nations Projections</t>
  </si>
  <si>
    <t>United Kingdom / 2021–2035</t>
  </si>
  <si>
    <t>SOC2020 Unit Group, occupation description, annual employment projections, Baseline scenario, Technical Opportunities scenario and Human-Centric scenario</t>
  </si>
  <si>
    <t>XLSX / Official Government Dataset</t>
  </si>
  <si>
    <t>https://www.gov.uk/government/publications/labour-market-and-skills-projections-2020-to-2035</t>
  </si>
  <si>
    <t>Official UK government employment projections selected to compare future employment levels, growth and alternative labour-market scenarios across the Computer Science Career Areas.</t>
  </si>
  <si>
    <t>World Economic Forum (WEF)</t>
  </si>
  <si>
    <t>The Future of Jobs Report 2025 – United Kingdom Economy Profile</t>
  </si>
  <si>
    <t>United Kingdom / 2025 outlook to 2030</t>
  </si>
  <si>
    <t>PDF – manually extracted and structured in Excel</t>
  </si>
  <si>
    <t>Recognised international labour-market evidence selected to complement employment projections with employer expectations about technology, jobs, AI and skills affecting the future of work in the United Kingdom.</t>
  </si>
  <si>
    <t>Project Supporting Methodology</t>
  </si>
  <si>
    <t>United Kingdom / Project methodology</t>
  </si>
  <si>
    <t>SOC-to-Career-Area classification, mixed SOC treatment, curriculum alignment, gap evidence and validated Adzuna proxy allocation for SOC 2133 and 2139</t>
  </si>
  <si>
    <t>Supporting Excel Workbook</t>
  </si>
  <si>
    <t>N/A</t>
  </si>
  <si>
    <t>Data Selection</t>
  </si>
  <si>
    <t>The original government projection datasets contain all SOC2020 Unit Groups. For this analysis, only the 11 Unit Groups previously identified as relevant to the five Computer Science Career Areas were selected. The same SOC selection was applied consistently to the Baseline, Technical Opportunities and Human-Centric scenarios for the full 2021–2035 period. The complete source datasets remain preserved in 02_Raw_Baseline, 03_Raw_Technical and 04_Raw_HumanCentric.</t>
  </si>
  <si>
    <r>
      <rPr>
        <b/>
        <sz val="12"/>
        <color rgb="FF000000"/>
        <rFont val="Arial "/>
      </rPr>
      <t xml:space="preserve">Selected SOC2020 Unit Groups: </t>
    </r>
    <r>
      <rPr>
        <sz val="12"/>
        <color rgb="FF000000"/>
        <rFont val="Arial "/>
      </rPr>
      <t>2133, 2134, 2135, 2136, 2137, 2139, 2141, 3131, 3132, 3133, 3544.</t>
    </r>
  </si>
  <si>
    <t>Data Harmonisation</t>
  </si>
  <si>
    <t>Career Area Classification &amp; Mixed SOC Treatment</t>
  </si>
  <si>
    <t>For Career Area employment analysis, SOC 2133 and 2139 values are proportionally allocated using the validated Adzuna vacancy-search shares. The same allocation is applied consistently across all years and projection scenarios.</t>
  </si>
  <si>
    <t>The selected SOC2020 Unit Groups were mapped to the five Computer Science Career Areas using the final classification documented in 06_Career_Area_Map and the supporting Career Map workbook. Unit Groups with a clear occupational fit were assigned directly, while SOC 2133 and 2139 were treated as mixed groups because their Extended SOC Sub-Units span multiple Career Areas.</t>
  </si>
  <si>
    <r>
      <t>Important Distinction:</t>
    </r>
    <r>
      <rPr>
        <sz val="12"/>
        <color rgb="FF000000"/>
        <rFont val="Arial"/>
        <family val="2"/>
      </rPr>
      <t xml:space="preserve"> This proportional allocation is used only for Career Area employment and forecast aggregation. Curriculum Overall Alignment remains assessed at SOC Unit Group level and is not proportionally divided for Q4.</t>
    </r>
  </si>
  <si>
    <r>
      <t>Limitation:</t>
    </r>
    <r>
      <rPr>
        <sz val="12"/>
        <color rgb="FF000000"/>
        <rFont val="Arial"/>
        <family val="2"/>
      </rPr>
      <t xml:space="preserve"> Adzuna shares are methodological proxy weights based on validated vacancy searches, not official SOC employment weights.</t>
    </r>
  </si>
  <si>
    <t>Derived variables were created to support the research questions and analytical methods used in the project. These measures were calculated from the prepared employment, scenario, technology and curriculum-alignment data where applicable. The table below summarises each derived variable, its calculation or source, unit of measurement and analytical purpose.</t>
  </si>
  <si>
    <t>Variable</t>
  </si>
  <si>
    <t>Type</t>
  </si>
  <si>
    <t>Unit / Format</t>
  </si>
  <si>
    <t>Used For</t>
  </si>
  <si>
    <t>Career Area Employment</t>
  </si>
  <si>
    <t>Number of jobs</t>
  </si>
  <si>
    <t>Q1, Q2</t>
  </si>
  <si>
    <t>Employment 2035 − Employment 2025</t>
  </si>
  <si>
    <t>Q1</t>
  </si>
  <si>
    <t>(Employment 2035 − Employment 2025) ÷ Employment 2025 × 100</t>
  </si>
  <si>
    <t>Percentage</t>
  </si>
  <si>
    <t>Scenario Difference</t>
  </si>
  <si>
    <t>Q2</t>
  </si>
  <si>
    <t>UK–Global Difference</t>
  </si>
  <si>
    <t>Percentage points</t>
  </si>
  <si>
    <t>Q3</t>
  </si>
  <si>
    <t>Gap Share</t>
  </si>
  <si>
    <t>Q4</t>
  </si>
  <si>
    <t>Preparation Rules &amp; Limitations</t>
  </si>
  <si>
    <t>Derived Variables</t>
  </si>
  <si>
    <t>WEF evidence is prepared separately as Extracted / Structured Data from the original report and is not treated as raw government employment data.</t>
  </si>
  <si>
    <r>
      <t>Mixed SOC Note:</t>
    </r>
    <r>
      <rPr>
        <sz val="12"/>
        <color rgb="FF000000"/>
        <rFont val="Arial"/>
        <family val="2"/>
      </rPr>
      <t xml:space="preserve"> SOC 2133 and 2139 span multiple Career Areas and are therefore proportionally allocated using the validated Adzuna vacancy-search shares documented in the supporting Career Map workbook. These shares are methodological proxies and are not official SOC employment weights.</t>
    </r>
  </si>
  <si>
    <r>
      <t>Application:</t>
    </r>
    <r>
      <rPr>
        <sz val="12"/>
        <color rgb="FF000000"/>
        <rFont val="Arial"/>
        <family val="2"/>
      </rPr>
      <t xml:space="preserve"> Full Unit Groups are allocated at 100% to their mapped Career Area, while the documented proportional shares are applied to 2133 and 2139 consistently across all years and projection scenarios.</t>
    </r>
  </si>
  <si>
    <t>ID</t>
  </si>
  <si>
    <t>Technology Trend driving business  transformation</t>
  </si>
  <si>
    <t>Category</t>
  </si>
  <si>
    <t>UK (%)</t>
  </si>
  <si>
    <t>Global (%)</t>
  </si>
  <si>
    <t>Difference (UK - Global)</t>
  </si>
  <si>
    <t>Net Effect (Million Jobs)</t>
  </si>
  <si>
    <t>Primary Related Area</t>
  </si>
  <si>
    <t>Use in Analysis</t>
  </si>
  <si>
    <t>Notes</t>
  </si>
  <si>
    <t>Technology Driver</t>
  </si>
  <si>
    <t>Main driving technology.</t>
  </si>
  <si>
    <t>Robots and autonomous systems</t>
  </si>
  <si>
    <t>Automation and applied AI.</t>
  </si>
  <si>
    <t>Biotechnology and gene technologies</t>
  </si>
  <si>
    <t>Energy generation, storage and distribution</t>
  </si>
  <si>
    <t>Outside Scope</t>
  </si>
  <si>
    <t>Not directly related to the five areas.</t>
  </si>
  <si>
    <t>Semiconductors and computing technologies</t>
  </si>
  <si>
    <t>Infrastructure, hardware, and cloud computing.</t>
  </si>
  <si>
    <t>New materials and composites</t>
  </si>
  <si>
    <t>Focus on materials engineering.</t>
  </si>
  <si>
    <t>Quantum and encryption</t>
  </si>
  <si>
    <t>Sensing, laser and optical technologies</t>
  </si>
  <si>
    <t>Limited relevance to the project.</t>
  </si>
  <si>
    <t>Strong connection to information security.</t>
  </si>
  <si>
    <t>Satellites and space technologies</t>
  </si>
  <si>
    <t>Not related to the project's focus.</t>
  </si>
  <si>
    <t>Low relevance to the five areas.</t>
  </si>
  <si>
    <t>The UK (%) and Global (%) values were extracted from the "Technology Trends" section of the WEF Economy Profile – United Kingdom.</t>
  </si>
  <si>
    <t>Big Data Specialists</t>
  </si>
  <si>
    <t>Highest net growth in the United Kingdom.</t>
  </si>
  <si>
    <t>AI and Machine Learning Specialists</t>
  </si>
  <si>
    <t>AI is one of the main drivers of these careers.</t>
  </si>
  <si>
    <t>Data Analysts and Scientists</t>
  </si>
  <si>
    <t>Directly related to data analytics.</t>
  </si>
  <si>
    <t>Business Development Professionals</t>
  </si>
  <si>
    <t>Outside the five Computer Science areas.</t>
  </si>
  <si>
    <t>General and Operations Managers</t>
  </si>
  <si>
    <t>Management role; does not represent a technical specialization.</t>
  </si>
  <si>
    <t>Data Entry Clerks</t>
  </si>
  <si>
    <t>Declining occupation; does not represent Data Analytics.</t>
  </si>
  <si>
    <t>AI Strategy</t>
  </si>
  <si>
    <t>Reskilling and upskilling the existing workforce to better work alongside AI</t>
  </si>
  <si>
    <t>Workforce Development</t>
  </si>
  <si>
    <t>All Areas</t>
  </si>
  <si>
    <t>Primary strategy adopted by organizations in the United Kingdom.</t>
  </si>
  <si>
    <t>Hiring new people with skills to design AI tools and enhancements appropriate for the organization</t>
  </si>
  <si>
    <t>AI Talent Acquisition</t>
  </si>
  <si>
    <t>Demonstrates strong demand for AI-related skills.</t>
  </si>
  <si>
    <t>Hiring new people with skills to better work alongside AI</t>
  </si>
  <si>
    <t>AI Workforce Integration</t>
  </si>
  <si>
    <t>Reinforces the need for skills to work with AI.</t>
  </si>
  <si>
    <t>Core Skills of 2025</t>
  </si>
  <si>
    <t>Skill</t>
  </si>
  <si>
    <t>Analytical thinking</t>
  </si>
  <si>
    <t>Core Skill (2025)</t>
  </si>
  <si>
    <t>Cross-cutting skill across all Computer Science areas.</t>
  </si>
  <si>
    <t>Resilience, flexibility and agility</t>
  </si>
  <si>
    <t>Important for adapting to technological change.</t>
  </si>
  <si>
    <t>Leadership and social influence</t>
  </si>
  <si>
    <t>Complementary skill.</t>
  </si>
  <si>
    <t>Creative thinking</t>
  </si>
  <si>
    <t>Particularly relevant to UX/UI, but valuable across all areas.</t>
  </si>
  <si>
    <t>Motivation and self-awareness</t>
  </si>
  <si>
    <t>Behavioral skill.</t>
  </si>
  <si>
    <t>Skills of Increasing Use by 2030</t>
  </si>
  <si>
    <t>AI and big data</t>
  </si>
  <si>
    <t>Increasing Skill (2030)</t>
  </si>
  <si>
    <t>Technical skill with the highest expected growth.</t>
  </si>
  <si>
    <t>Networks and cybersecurity</t>
  </si>
  <si>
    <t>Directly related to information security.</t>
  </si>
  <si>
    <t>Technological literacy</t>
  </si>
  <si>
    <t>Important behavioral skill.</t>
  </si>
  <si>
    <t>Curiosity and lifelong learning</t>
  </si>
  <si>
    <t>Essential for keeping pace with technological advancement.</t>
  </si>
  <si>
    <t>In Scope</t>
  </si>
  <si>
    <t>Rank</t>
  </si>
  <si>
    <t>FinTech Engineers</t>
  </si>
  <si>
    <t>Software and Applications Developers</t>
  </si>
  <si>
    <t>Security Management Specialists</t>
  </si>
  <si>
    <t>Data Warehousing Specialists</t>
  </si>
  <si>
    <t>Autonomous and Electric Vehicle Specialists</t>
  </si>
  <si>
    <t>UI and UX Designers</t>
  </si>
  <si>
    <t>Light Truck or Delivery Services Drivers</t>
  </si>
  <si>
    <t>Internet of Things Specialists</t>
  </si>
  <si>
    <t>Information Security Analysts</t>
  </si>
  <si>
    <t>Environmental Engineers</t>
  </si>
  <si>
    <t>DevOps Engineer</t>
  </si>
  <si>
    <t>Renewable Energy Engineers</t>
  </si>
  <si>
    <t>Analysis Base</t>
  </si>
  <si>
    <t>Consolidated analytical dataset combining the three official employment projection scenarios with the final Career Area mapping and mixed-SOC allocation rules</t>
  </si>
  <si>
    <t>Year</t>
  </si>
  <si>
    <t>SOC Unit Group</t>
  </si>
  <si>
    <t>Allocation Share</t>
  </si>
  <si>
    <t>Original Employment</t>
  </si>
  <si>
    <t>Allocated Employment</t>
  </si>
  <si>
    <t>Treatment</t>
  </si>
  <si>
    <r>
      <t>Scenario Use:</t>
    </r>
    <r>
      <rPr>
        <sz val="12"/>
        <color rgb="FF000000"/>
        <rFont val="Arial"/>
        <family val="2"/>
      </rPr>
      <t xml:space="preserve"> Baseline is the primary reference scenario for the main employment growth analysis. Technical Opportunities and Human-Centric are retained as alternative scenarios for comparative analysis of future employment trajectories.</t>
    </r>
  </si>
  <si>
    <t>Technical Opportunities</t>
  </si>
  <si>
    <t>Human-Centric</t>
  </si>
  <si>
    <t>Mixed SOC Allocation</t>
  </si>
  <si>
    <t>Career Area Annual Aggregation</t>
  </si>
  <si>
    <t>Aggregated from Allocated Employment by Scenario, Year and Career Area. Cross-functional / Mixed IT is retained for reconciliation but is not treated as one of the five primary Career Areas.</t>
  </si>
  <si>
    <t>Total Allocated Employment</t>
  </si>
  <si>
    <t>Partial</t>
  </si>
  <si>
    <t>WEF Technology Trends — Extracted / Structured Data from the United Kingdom Economy Profile, Future of Jobs Report 2025</t>
  </si>
  <si>
    <t>The Net Effect (Million Jobs) values were extracted from Figure 2.6 – "Expected impact of macrotrends and technology trends on jobs, 2025–2030" of the WEF Future of Jobs Report 2025.</t>
  </si>
  <si>
    <t>UK Net Growth (%)</t>
  </si>
  <si>
    <t>Global Net Growth (%)</t>
  </si>
  <si>
    <t>Structural Churn (%)</t>
  </si>
  <si>
    <r>
      <rPr>
        <b/>
        <i/>
        <sz val="12"/>
        <color theme="1"/>
        <rFont val="Arial"/>
        <family val="2"/>
      </rPr>
      <t xml:space="preserve">Analytical Note: </t>
    </r>
    <r>
      <rPr>
        <i/>
        <sz val="12"/>
        <color theme="1"/>
        <rFont val="Arial"/>
        <family val="2"/>
      </rPr>
      <t>WEF Jobs Outlook values are survey-based percentage indicators of expected occupational change and are used as complementary future-trend evidence. They are not employment counts and are not directly combined with the official DfE employment projections.</t>
    </r>
  </si>
  <si>
    <r>
      <rPr>
        <b/>
        <sz val="12"/>
        <color theme="1"/>
        <rFont val="Arial"/>
        <family val="2"/>
      </rPr>
      <t>Net Growth (%):</t>
    </r>
    <r>
      <rPr>
        <sz val="12"/>
        <color theme="1"/>
        <rFont val="Arial"/>
        <family val="2"/>
      </rPr>
      <t xml:space="preserve"> The projected net change in employment for the occupation, expressed as a percentage. Positive values indicate growth, while negative values indicate decline.</t>
    </r>
  </si>
  <si>
    <r>
      <rPr>
        <b/>
        <sz val="12"/>
        <color theme="1"/>
        <rFont val="Arial"/>
        <family val="2"/>
      </rPr>
      <t>Structural Churn (%):</t>
    </r>
    <r>
      <rPr>
        <sz val="12"/>
        <color theme="1"/>
        <rFont val="Arial"/>
        <family val="2"/>
      </rPr>
      <t xml:space="preserve"> The combined scale of job growth and job displacement associated with the occupation, indicating the expected degree of employment transformation.</t>
    </r>
  </si>
  <si>
    <t>WEF Jobs Outlook — Extracted / Structured Data from the United Kingdom Economy Profile, Future of Jobs Report 2025</t>
  </si>
  <si>
    <t>WEF AI Strategy — Extracted / Structured Data from the United Kingdom Economy Profile, Future of Jobs Report 2025</t>
  </si>
  <si>
    <t>WEF Skills Outlook — Extracted / Structured Data from the United Kingdom Economy Profile, Future of Jobs Report 2025</t>
  </si>
  <si>
    <t>Global position vs UK</t>
  </si>
  <si>
    <t>Below UK</t>
  </si>
  <si>
    <t>Slightly above UK</t>
  </si>
  <si>
    <t>Approximately aligned with UK</t>
  </si>
  <si>
    <t>Slightly below UK</t>
  </si>
  <si>
    <r>
      <rPr>
        <b/>
        <sz val="12"/>
        <color rgb="FF000000"/>
        <rFont val="Arial"/>
        <family val="2"/>
      </rPr>
      <t>Global Comparison Note:</t>
    </r>
    <r>
      <rPr>
        <sz val="12"/>
        <color rgb="FF000000"/>
        <rFont val="Arial"/>
        <family val="2"/>
      </rPr>
      <t xml:space="preserve"> Exact Global percentages are not numerically reported in the source. Global benchmarks are displayed graphically using markers; therefore, the comparison is recorded qualitatively as above, below or approximately aligned with the UK value rather than estimating exact percentages.</t>
    </r>
  </si>
  <si>
    <t>WEF Fastest-Growing Jobs — Extracted / Structured Data from the Future of Jobs Report 2025</t>
  </si>
  <si>
    <r>
      <t>Scope Note:</t>
    </r>
    <r>
      <rPr>
        <sz val="12"/>
        <color rgb="FF000000"/>
        <rFont val="Arial"/>
        <family val="2"/>
      </rPr>
      <t xml:space="preserve"> Figure 2.2 presents global fastest-growing occupations based on the WEF Future of Jobs Survey 2024. It is used as complementary global evidence of occupational growth trends and should not be interpreted as a UK-specific employment projection.</t>
    </r>
  </si>
  <si>
    <t>Cross-cutting skill; the exact Global percentage is not numerically reported, although the Global benchmark is shown graphically.</t>
  </si>
  <si>
    <t>Future of Jobs Report 2025 – Figure 2.2 Fastest-Growing and Fastest-Declining Jobs</t>
  </si>
  <si>
    <t>Global / 2025–2030</t>
  </si>
  <si>
    <t>Global rank of the 15 fastest-growing occupations by projected net growth</t>
  </si>
  <si>
    <t>Complementary global evidence used to identify occupations expected to experience particularly strong growth and compare their relevance to the five Computer Science Career Areas.</t>
  </si>
  <si>
    <t>https://www.weforum.org/publications/the-future-of-jobs-report-2025/</t>
  </si>
  <si>
    <t>Technology trends, jobs outlook, net growth, structural churn, AI strategies and skills outlook</t>
  </si>
  <si>
    <t>Analytical Stages</t>
  </si>
  <si>
    <t>Sources → Raw Scenarios → Data Preparation → Career Area Mapping → Analysis Base → WEF Structured Evidence → Descriptive → Predictive → Diagnostic → Prescriptive → Key Findings → Visual Summary</t>
  </si>
  <si>
    <t>Technology trends, jobs outlook, AI strategy, skills and global fastest-growing occupations.</t>
  </si>
  <si>
    <t>Field</t>
  </si>
  <si>
    <t>Content</t>
  </si>
  <si>
    <t>Q1. How do employment growth and job creation differ across the five Career Areas?</t>
  </si>
  <si>
    <t>Compare employment scale, absolute job creation and percentage growth across the five Career Areas.</t>
  </si>
  <si>
    <t>Method(s)</t>
  </si>
  <si>
    <t>Descriptive Analysis; Absolute Growth; Growth %</t>
  </si>
  <si>
    <t>Dataset(s)</t>
  </si>
  <si>
    <t>Unit of Analysis</t>
  </si>
  <si>
    <t>Comparison Period</t>
  </si>
  <si>
    <t>2025–2035</t>
  </si>
  <si>
    <t>07_Analysis_Base — Baseline scenario</t>
  </si>
  <si>
    <t>Which of the five CS Career Areas are projected to show the strongest employment growth between 2025 and 2035?</t>
  </si>
  <si>
    <t>Software Development &amp; Testing, Cybersecurity, and Web, Applications &amp; UX/UI show the strongest projected employment growth, each increasing by approximately 11.1% between 2025 and 2035. IT Infrastructure, Networks &amp; Support is also expected to grow at 8.28%, while Data, Analytics &amp; Databases shows the lowest projected growth among the five Career Areas, at 7.41%.</t>
  </si>
  <si>
    <t>Which of the five CS Career Areas are projected to create the largest number of additional jobs between 2025 and 2035?</t>
  </si>
  <si>
    <t>Software Development &amp; Testing is projected to create the largest number of additional jobs between 2025 and 2035, adding approximately 66,470 positions. IT Infrastructure, Networks &amp; Support follows with around 24,872 additional jobs, while Data, Analytics &amp; Databases is projected to add approximately 21,901. Although Web, Applications &amp; UX/UI and Cybersecurity show strong proportional growth, their smaller employment bases result in lower absolute job creation of approximately 8,509 and 4,003 jobs, respectively.</t>
  </si>
  <si>
    <t>Between 2025 and 2035, all five Computer Science Career Areas are projected to increase employment under the Baseline scenario. Software Development &amp; Testing shows the largest absolute job creation (+66,470 jobs) and one of the highest proportional growth rates (11.1%). Cybersecurity and Web, Applications &amp; UX/UI also show approximately 11.1% growth, but their smaller employment bases result in lower absolute job creation. IT Infrastructure, Networks &amp; Support and Data, Analytics &amp; Databases show lower proportional growth of 8.3% and 7.4%, respectively, while still adding more jobs in absolute terms than some faster-growing smaller areas.</t>
  </si>
  <si>
    <r>
      <rPr>
        <b/>
        <sz val="12"/>
        <color rgb="FF000000"/>
        <rFont val="Arial"/>
        <family val="2"/>
      </rPr>
      <t>Reconciliation Note</t>
    </r>
    <r>
      <rPr>
        <sz val="12"/>
        <color rgb="FF000000"/>
        <rFont val="Arial"/>
        <family val="2"/>
      </rPr>
      <t>: Cross-functional / Mixed IT is retained in the Analysis Base for reconciliation of mixed SOC allocations but is excluded from the five-Career-Area comparison presented in Q1.</t>
    </r>
  </si>
  <si>
    <r>
      <rPr>
        <b/>
        <sz val="12"/>
        <color rgb="FF000000"/>
        <rFont val="Arial"/>
        <family val="2"/>
      </rPr>
      <t>Methodological Note:</t>
    </r>
    <r>
      <rPr>
        <sz val="12"/>
        <color rgb="FF000000"/>
        <rFont val="Arial"/>
        <family val="2"/>
      </rPr>
      <t xml:space="preserve"> Employment totals use the Career Area allocations prepared in 07_Analysis_Base. Mixed SOC Unit Groups 2133 and 2139 are proportionally allocated using the documented Adzuna methodological proxy; these shares are not official SOC employment weights.</t>
    </r>
  </si>
  <si>
    <t>Q2. How do employment projections change over time and across future scenarios?</t>
  </si>
  <si>
    <t>Period</t>
  </si>
  <si>
    <t>Section 1 — Analytical Framework</t>
  </si>
  <si>
    <t>Section 2 — Career Area Time-Series Data</t>
  </si>
  <si>
    <t>Section 3 — Employment Trajectory</t>
  </si>
  <si>
    <t>Baseline 2035</t>
  </si>
  <si>
    <t>Human-Centric 2035</t>
  </si>
  <si>
    <t>Highest Scenario</t>
  </si>
  <si>
    <t>Lowest Scenario</t>
  </si>
  <si>
    <t>Scenario Range</t>
  </si>
  <si>
    <t>Section 4 — Scenario Comparison</t>
  </si>
  <si>
    <t>How do employment projections change over time?</t>
  </si>
  <si>
    <r>
      <t>Reconciliation Note:</t>
    </r>
    <r>
      <rPr>
        <sz val="12"/>
        <color rgb="FF000000"/>
        <rFont val="Arial"/>
        <family val="2"/>
      </rPr>
      <t xml:space="preserve"> Cross-functional / Mixed IT is retained in the Analysis Base for reconciliation but excluded from the five-Career-Area comparison.</t>
    </r>
  </si>
  <si>
    <t>Technical Opportunities 2035</t>
  </si>
  <si>
    <t>By 2035, all five Career Areas show higher projected employment under the Technical Opportunities and Human-Centric scenarios than under the Baseline scenario. Human-Centric produces the highest projected employment for Software Development &amp; Testing, Cybersecurity, and Web, Applications &amp; UX/UI, while Technical Opportunities produces the highest projections for Data, Analytics &amp; Databases and IT Infrastructure, Networks &amp; Support. Scenario sensitivity varies considerably across Career Areas, with IT Infrastructure, Networks &amp; Support showing particularly strong divergence between the alternative futures.</t>
  </si>
  <si>
    <t>Under the Baseline scenario, all five Computer Science Career Areas show a gradual increase in projected employment between 2021 and 2035. Software Development &amp; Testing remains the largest Career Area throughout the period, while Data, Analytics &amp; Databases and IT Infrastructure, Networks &amp; Support maintain substantially higher employment levels than Web, Applications &amp; UX/UI and Cybersecurity. Although the areas differ considerably in employment scale, the Baseline trajectories show a consistently positive direction across all five Career Areas.</t>
  </si>
  <si>
    <t>How do projected employment levels differ across future scenarios in 2035?</t>
  </si>
  <si>
    <t>By 2035, projected employment is higher under both alternative scenarios than under the Baseline across all five Career Areas. Human-Centric produces the highest projected employment for Software Development &amp; Testing, Cybersecurity, and Web, Applications &amp; UX/UI, while Technical Opportunities produces the highest projections for Data, Analytics &amp; Databases and IT Infrastructure, Networks &amp; Support. The largest absolute differences between scenarios are observed in Software Development &amp; Testing and IT Infrastructure, Networks &amp; Support.</t>
  </si>
  <si>
    <t>Q3. Which technology trends are linked to the future outlook of Computer Science careers, and how does the UK compare globally?</t>
  </si>
  <si>
    <t>Identify technology trends relevant to the five CS Career Areas and examine the relationship between UK and Global employer expectations.</t>
  </si>
  <si>
    <t>Descriptive Comparison; Correlation; Simple Linear Regression</t>
  </si>
  <si>
    <t>08_WEF_Technology</t>
  </si>
  <si>
    <t>Technology Trend</t>
  </si>
  <si>
    <t>Observations</t>
  </si>
  <si>
    <t>9 technology trends</t>
  </si>
  <si>
    <t>AI and information processing technologies</t>
  </si>
  <si>
    <t>Among the technology trends identified as directly relevant to the five Computer Science Career Areas, AI and information processing technologies show the strongest UK employer expectation at 92%, followed by robots and autonomous systems at 62%. Semiconductors and computing technologies and quantum and encryption show lower but still notable UK expectations of 33% and 23%, respectively. These trends provide complementary evidence of the technologies most closely associated with the future outlook of selected Computer Science career areas.</t>
  </si>
  <si>
    <t>UK employer expectations are higher than the Global benchmark for eight of the nine technology trends analysed. The largest positive differences are observed for semiconductors and computing technologies (+13 percentage points) and quantum and encryption (+11 percentage points). AI and information processing technologies also show a higher UK expectation, at 92% compared with 86% globally. Energy generation, storage and distribution is the only trend where the UK is slightly below the Global benchmark, by 1 percentage point.</t>
  </si>
  <si>
    <t>How do UK employer expectations for technology trends compare with Global expectations?</t>
  </si>
  <si>
    <t>Is there a linear association between Global and UK employer expectations across the technology trends?</t>
  </si>
  <si>
    <t>CORRELATION</t>
  </si>
  <si>
    <t>Technology trends with higher Global employer expectations also tend to have higher UK employer expectations.</t>
  </si>
  <si>
    <t>SLOPE</t>
  </si>
  <si>
    <t>INTERCEPT</t>
  </si>
  <si>
    <t>RSQ</t>
  </si>
  <si>
    <t>96.9% of the variation in UK employer expectations across these nine technology trends is statistically associated with variation in the Global expectations in this simple linear model.</t>
  </si>
  <si>
    <t>The model shows a very strong linear association between Global and UK employer expectations, with R² = 0.969.</t>
  </si>
  <si>
    <t>Measure</t>
  </si>
  <si>
    <t>Result</t>
  </si>
  <si>
    <t>Independent Variable (X)</t>
  </si>
  <si>
    <t>Dependent Variable (Y)</t>
  </si>
  <si>
    <t>Correlation (r)</t>
  </si>
  <si>
    <t>R²</t>
  </si>
  <si>
    <t>Slope</t>
  </si>
  <si>
    <t>Intercept</t>
  </si>
  <si>
    <t>Simple Linear Regression — Global vs UK Technology Expectations</t>
  </si>
  <si>
    <t>Is there a relationship between Global and UK employer expectations across technology trends?</t>
  </si>
  <si>
    <t>The scatter plot shows a very strong positive linear association between Global and UK employer expectations across the nine technology trends (r ≈ 0.985; R² ≈ 0.969). Technology trends with higher Global expectations also tend to have higher UK expectations. The regression slope of approximately 0.975 indicates that a one percentage-point increase in Global expectation is associated with an increase of approximately 0.975 percentage points in UK expectation. However, the analysis is exploratory, based on only nine observations, and does not imply causation.</t>
  </si>
  <si>
    <r>
      <t xml:space="preserve">for each 1 percentage-point increase in Global expectation, UK expectation is associated with an increase of approximately </t>
    </r>
    <r>
      <rPr>
        <b/>
        <sz val="12"/>
        <color rgb="FF000000"/>
        <rFont val="Arial"/>
        <family val="2"/>
      </rPr>
      <t>0.975 percentage points</t>
    </r>
    <r>
      <rPr>
        <sz val="12"/>
        <color rgb="FF000000"/>
        <rFont val="Arial"/>
        <family val="2"/>
      </rPr>
      <t>.</t>
    </r>
  </si>
  <si>
    <r>
      <t>Interpretation:</t>
    </r>
    <r>
      <rPr>
        <sz val="12"/>
        <color rgb="FF000000"/>
        <rFont val="Arial"/>
        <family val="2"/>
      </rPr>
      <t xml:space="preserve"> A very strong positive linear association is observed between Global and UK employer expectations across the nine technology trends (r ≈ 0.985; R² ≈ 0.969). Trends receiving stronger Global expectations also tend to receive stronger UK expectations. The analysis is exploratory and does not imply that Global expectations cause UK expectations.</t>
    </r>
  </si>
  <si>
    <r>
      <t>Limitation:</t>
    </r>
    <r>
      <rPr>
        <sz val="12"/>
        <color rgb="FF000000"/>
        <rFont val="Arial"/>
        <family val="2"/>
      </rPr>
      <t xml:space="preserve"> The regression is based on only nine technology-trend observations and should be interpreted as exploratory rather than as a predictive or causal model.</t>
    </r>
  </si>
  <si>
    <t>SIMPLE LINEAR REGRESSION</t>
  </si>
  <si>
    <t>Q4. Do high-growth occupations also show strong curriculum alignment, or important skills gaps?</t>
  </si>
  <si>
    <t>Descriptive Comparison; Standardisation; Exploratory Cluster Analysis</t>
  </si>
  <si>
    <t>SOC2020 Unit Group</t>
  </si>
  <si>
    <t>Employment 2025</t>
  </si>
  <si>
    <t>Employment 2035</t>
  </si>
  <si>
    <t>Strong</t>
  </si>
  <si>
    <t>Moderate</t>
  </si>
  <si>
    <t>Limited</t>
  </si>
  <si>
    <t>No Clear Evidence</t>
  </si>
  <si>
    <t>Overall Alignment</t>
  </si>
  <si>
    <t>Mixed Unit Group</t>
  </si>
  <si>
    <t>Standard Unit Group</t>
  </si>
  <si>
    <r>
      <t>Methodological Note:</t>
    </r>
    <r>
      <rPr>
        <sz val="12"/>
        <color rgb="FF000000"/>
        <rFont val="Arial"/>
        <family val="2"/>
      </rPr>
      <t xml:space="preserve"> Q4 is analysed at SOC2020 Unit Group level so that employment growth and curriculum alignment are compared at the same analytical level. SOC 2133 and 2139 remain mixed methodological cases and their Overall Alignment is not proportionally divided across Career Areas.</t>
    </r>
  </si>
  <si>
    <t>Examine whether SOC Unit Groups with stronger projected employment growth also show stronger curriculum alignment or important curriculum gaps.</t>
  </si>
  <si>
    <t>Assessable Sub-Units</t>
  </si>
  <si>
    <t>Z Growth %</t>
  </si>
  <si>
    <t>Z Gap Share</t>
  </si>
  <si>
    <t>df = pd.read_excel(</t>
  </si>
  <si>
    <t xml:space="preserve">    file_path,</t>
  </si>
  <si>
    <t>cluster_input = df[</t>
  </si>
  <si>
    <t xml:space="preserve">    [</t>
  </si>
  <si>
    <t>import pandas as pd</t>
  </si>
  <si>
    <t xml:space="preserve">    sheet_name="16_Diagnostic_Q4",</t>
  </si>
  <si>
    <t xml:space="preserve">    header=12</t>
  </si>
  <si>
    <t xml:space="preserve">        "SOC Unit Group",</t>
  </si>
  <si>
    <t xml:space="preserve">        "Z Growth %",</t>
  </si>
  <si>
    <t xml:space="preserve">        "Z Gap Share"</t>
  </si>
  <si>
    <t xml:space="preserve">    ]</t>
  </si>
  <si>
    <t>print("\nPrepared clustering input:")</t>
  </si>
  <si>
    <t>print(cluster_input.to_string(index=False))</t>
  </si>
  <si>
    <t>print("\nMissing values:")</t>
  </si>
  <si>
    <t>print(cluster_input.isna().sum())</t>
  </si>
  <si>
    <t>print("\nData types:")</t>
  </si>
  <si>
    <t>print(cluster_input.dtypes)</t>
  </si>
  <si>
    <t>print("\nUnique SOC Unit Groups:")</t>
  </si>
  <si>
    <t>print(cluster_input["SOC Unit Group"].nunique())</t>
  </si>
  <si>
    <t>from sklearn.cluster import KMeans</t>
  </si>
  <si>
    <t>].dropna().copy()</t>
  </si>
  <si>
    <t>X = cluster_input[</t>
  </si>
  <si>
    <t>]</t>
  </si>
  <si>
    <t xml:space="preserve">    n_clusters=3,</t>
  </si>
  <si>
    <t xml:space="preserve">    random_state=42,</t>
  </si>
  <si>
    <t xml:space="preserve">    n_init=10</t>
  </si>
  <si>
    <t># --------------------------------------------------</t>
  </si>
  <si>
    <t># 1. File path</t>
  </si>
  <si>
    <t># 2. Read the Q4 analysis sheet</t>
  </si>
  <si>
    <t># Excel row 13 is used as the header</t>
  </si>
  <si>
    <t># SOC Unit Group is used only as an identifier</t>
  </si>
  <si>
    <t>centroids = pd.DataFrame(</t>
  </si>
  <si>
    <t>cluster_sizes = (</t>
  </si>
  <si>
    <t xml:space="preserve">    .value_counts()</t>
  </si>
  <si>
    <t xml:space="preserve">    .sort_index()</t>
  </si>
  <si>
    <t xml:space="preserve">    columns=[</t>
  </si>
  <si>
    <t>centroids.index = centroids.index + 1</t>
  </si>
  <si>
    <t>centroids.index.name = "Cluster"</t>
  </si>
  <si>
    <t>print(centroids)</t>
  </si>
  <si>
    <t xml:space="preserve">    cluster_input["Cluster"]</t>
  </si>
  <si>
    <t>print(cluster_sizes)</t>
  </si>
  <si>
    <t>Cluster</t>
  </si>
  <si>
    <t>Size</t>
  </si>
  <si>
    <t># 3. Prepare clustering input</t>
  </si>
  <si>
    <t>results = []</t>
  </si>
  <si>
    <t xml:space="preserve">    silhouette = silhouette_score(X, labels)</t>
  </si>
  <si>
    <t xml:space="preserve">    results.append({</t>
  </si>
  <si>
    <t xml:space="preserve">    })</t>
  </si>
  <si>
    <t>results_df = pd.DataFrame(results)</t>
  </si>
  <si>
    <t>from sklearn.metrics import silhouette_score</t>
  </si>
  <si>
    <t>for k in [2, 3, 4]:</t>
  </si>
  <si>
    <t xml:space="preserve">        n_clusters=k,</t>
  </si>
  <si>
    <t xml:space="preserve">        random_state=42,</t>
  </si>
  <si>
    <t xml:space="preserve">        n_init=10</t>
  </si>
  <si>
    <t xml:space="preserve">    )</t>
  </si>
  <si>
    <t xml:space="preserve">        "k": k,</t>
  </si>
  <si>
    <t xml:space="preserve">        "Inertia": inertia,</t>
  </si>
  <si>
    <t xml:space="preserve">        "Silhouette Score": silhouette,</t>
  </si>
  <si>
    <t xml:space="preserve">        "Cluster Sizes": cluster_sizes</t>
  </si>
  <si>
    <t>print("\n--- Cluster Quality Comparison ---")</t>
  </si>
  <si>
    <t>print(results_df.to_string(index=False))</t>
  </si>
  <si>
    <t>k</t>
  </si>
  <si>
    <t>Inertia</t>
  </si>
  <si>
    <t>Silhouette Score</t>
  </si>
  <si>
    <t>Cluster Sizes</t>
  </si>
  <si>
    <t>7, 4</t>
  </si>
  <si>
    <t>6, 4, 1</t>
  </si>
  <si>
    <t>6, 1, 1, 3</t>
  </si>
  <si>
    <t>Label</t>
  </si>
  <si>
    <t>Interpretation</t>
  </si>
  <si>
    <t>Higher Growth / Lower-to-Moderate Curriculum Gap</t>
  </si>
  <si>
    <t>Above-average projected growth combined with generally below-average curriculum gaps.</t>
  </si>
  <si>
    <t>Higher Curriculum-Gap Concern / Mixed Growth</t>
  </si>
  <si>
    <t>Characterised mainly by above-average curriculum gaps, with mixed employment-growth levels.</t>
  </si>
  <si>
    <t>Lower Growth / Low Curriculum Gap</t>
  </si>
  <si>
    <t>Substantially below-average projected growth combined with a low curriculum gap.</t>
  </si>
  <si>
    <t>k = 3 was selected after comparing k = 2, 3 and 4. It produced the highest Silhouette Score (0.504) while maintaining a more interpretable structure than k = 4. The clustering is treated as exploratory due to the small sample of 11 SOC Unit Groups.</t>
  </si>
  <si>
    <t>Cluster Quality Comparison</t>
  </si>
  <si>
    <t>Centroid Z Growth %</t>
  </si>
  <si>
    <t>Centroid Z Gap Share</t>
  </si>
  <si>
    <t>Cluster Label</t>
  </si>
  <si>
    <r>
      <t>Cluster Interpretation Note:</t>
    </r>
    <r>
      <rPr>
        <sz val="12"/>
        <color rgb="FF000000"/>
        <rFont val="Arial"/>
        <family val="2"/>
      </rPr>
      <t xml:space="preserve"> Cluster labels are interpretive descriptions based on the validated centroids and are not formal occupational categories.</t>
    </r>
  </si>
  <si>
    <t>Why was k = 3 selected?</t>
  </si>
  <si>
    <t>What does each final cluster represent?</t>
  </si>
  <si>
    <t>Final Cluster Profiles</t>
  </si>
  <si>
    <t>Section</t>
  </si>
  <si>
    <t>Conteúdo</t>
  </si>
  <si>
    <t>Python Code</t>
  </si>
  <si>
    <t>Key Outputs</t>
  </si>
  <si>
    <t>k comparison + assignments + centroids + sizes</t>
  </si>
  <si>
    <t>Method Note</t>
  </si>
  <si>
    <t>Purpose: This worksheet documents the reproducible Python workflow used for the exploratory k-Means cluster analysis in 16_Diagnostic_Q4. The analysis uses standardised Growth % and Gap Share values for 11 SOC2020 Unit Groups, compares k = 2, 3 and 4, and generates the final k = 3 cluster assignments and centroids.</t>
  </si>
  <si>
    <t># 4. Validate clustering input</t>
  </si>
  <si>
    <t># 5. Select variables used by k-Means</t>
  </si>
  <si>
    <t># 6. Compare alternative numbers of clusters</t>
  </si>
  <si>
    <t># k = 2, 3 and 4</t>
  </si>
  <si>
    <t xml:space="preserve">    model = KMeans(</t>
  </si>
  <si>
    <t xml:space="preserve">    labels = model.fit_predict(X)</t>
  </si>
  <si>
    <t xml:space="preserve">    inertia = model.inertia_</t>
  </si>
  <si>
    <t xml:space="preserve">    cluster_sizes = (</t>
  </si>
  <si>
    <t xml:space="preserve">        pd.Series(labels)</t>
  </si>
  <si>
    <t xml:space="preserve">        .value_counts()</t>
  </si>
  <si>
    <t xml:space="preserve">        .sort_index()</t>
  </si>
  <si>
    <t xml:space="preserve">        .tolist()</t>
  </si>
  <si>
    <t># 7. Run the final k-Means model</t>
  </si>
  <si>
    <t># k = 3 was selected after model comparison</t>
  </si>
  <si>
    <t>final_model = KMeans(</t>
  </si>
  <si>
    <t># 8. Display final cluster assignments</t>
  </si>
  <si>
    <t># 9. Calculate final cluster centroids</t>
  </si>
  <si>
    <t xml:space="preserve">    final_model.cluster_centers_,</t>
  </si>
  <si>
    <t># Convert Python cluster labels 0,1,2 to 1,2,3</t>
  </si>
  <si>
    <t># 10. Calculate final cluster sizes</t>
  </si>
  <si>
    <t>print("\n--- Input Validation ---")</t>
  </si>
  <si>
    <t>print("\nNumber of SOC Unit Groups:")</t>
  </si>
  <si>
    <t>print(len(cluster_input))</t>
  </si>
  <si>
    <t>cluster_input["Cluster"] = final_model.fit_predict(X) + 1</t>
  </si>
  <si>
    <t>print("\n--- Final k-Means Cluster Assignments (k = 3) ---")</t>
  </si>
  <si>
    <t>print("\n--- Final Cluster Centroids ---")</t>
  </si>
  <si>
    <t>print("\n--- Final Cluster Sizes ---")</t>
  </si>
  <si>
    <t>Validation Check</t>
  </si>
  <si>
    <t>Number of SOC Unit Groups</t>
  </si>
  <si>
    <t>Missing SOC Unit Group</t>
  </si>
  <si>
    <t>Missing Z Growth %</t>
  </si>
  <si>
    <t>Missing Z Gap Share</t>
  </si>
  <si>
    <t>Unique SOC Unit Groups</t>
  </si>
  <si>
    <t>SOC Unit Group Data Type</t>
  </si>
  <si>
    <t>object</t>
  </si>
  <si>
    <t>Z Growth % Data Type</t>
  </si>
  <si>
    <t>float64</t>
  </si>
  <si>
    <t>Z Gap Share Data Type</t>
  </si>
  <si>
    <t>Z Growth % Centroid</t>
  </si>
  <si>
    <t>Z Gap Share Centroid</t>
  </si>
  <si>
    <t>Cluster Size</t>
  </si>
  <si>
    <t>Final Cluster Centroids and Sizes</t>
  </si>
  <si>
    <t>Final k-Means Cluster Assignments - k = 3</t>
  </si>
  <si>
    <t>Input Validation - Prepared Clustering Input</t>
  </si>
  <si>
    <t>SOC</t>
  </si>
  <si>
    <t>Cluster 1 X</t>
  </si>
  <si>
    <t>Cluster 1 Y</t>
  </si>
  <si>
    <t>Cluster 2 X</t>
  </si>
  <si>
    <t>Cluster 2 Y</t>
  </si>
  <si>
    <t>Cluster 3 X</t>
  </si>
  <si>
    <t>Cluster 3 Y</t>
  </si>
  <si>
    <t>Chart Data — Growth % vs Gap Share</t>
  </si>
  <si>
    <t>Chart Series Helper</t>
  </si>
  <si>
    <t>Reference</t>
  </si>
  <si>
    <t>Value</t>
  </si>
  <si>
    <t>Mean Growth %</t>
  </si>
  <si>
    <t>Mean Gap Share</t>
  </si>
  <si>
    <t>Mean Growth X</t>
  </si>
  <si>
    <t>Mean Growth Y</t>
  </si>
  <si>
    <t>Mean Gap X</t>
  </si>
  <si>
    <t>Mean Gap Y</t>
  </si>
  <si>
    <r>
      <t>Interpretation:</t>
    </r>
    <r>
      <rPr>
        <sz val="12"/>
        <color rgb="FF000000"/>
        <rFont val="Arial"/>
        <family val="2"/>
      </rPr>
      <t xml:space="preserve"> Projected employment growth does not consistently correspond to lower curriculum gaps across SOC Unit Groups. Some high-growth occupations show relatively low or moderate gaps, while SOC 2135 combines high projected growth with a very high gap share. Conversely, SOC 3544 shows lower projected growth but a low curriculum gap. The exploratory cluster analysis reinforces this pattern, suggesting that future growth potential and curriculum preparedness should be considered together when evaluating career opportunities.</t>
    </r>
  </si>
  <si>
    <t>Points above the trendline indicate UK expectations higher than predicted by the overall Global–UK relationship, while points below the trendline indicate UK expectations lower than predicted by that relationship. This does not necessarily mean that UK expectations are lower than Global expectations.</t>
  </si>
  <si>
    <t>Presented below</t>
  </si>
  <si>
    <t>Inputs, k selection and exploratory nature of the analysis</t>
  </si>
  <si>
    <r>
      <t xml:space="preserve">file_path =  r "1_Main_dataset_in_construction.xlsx" </t>
    </r>
    <r>
      <rPr>
        <i/>
        <sz val="12"/>
        <color theme="1"/>
        <rFont val="Arial"/>
        <family val="2"/>
      </rPr>
      <t># Update the file path if the workbook is stored in a different directory.</t>
    </r>
  </si>
  <si>
    <t>Definition</t>
  </si>
  <si>
    <t>Decision Question</t>
  </si>
  <si>
    <t>Integrate Q1–Q4 findings to support comparison of the five Computer Science Career Areas based on future-growth evidence.</t>
  </si>
  <si>
    <t>Decision Unit</t>
  </si>
  <si>
    <t>Career Areas Compared</t>
  </si>
  <si>
    <t>Evidence Base</t>
  </si>
  <si>
    <t>Q1 Descriptive; Q2 Predictive-oriented; Q3 Diagnostic; Q4 Diagnostic; complementary WEF evidence</t>
  </si>
  <si>
    <t>Structured Decision Analysis / Evidence Synthesis</t>
  </si>
  <si>
    <t>Primary Perspective</t>
  </si>
  <si>
    <t>Future Growth &amp; Industry Trends</t>
  </si>
  <si>
    <t>Output</t>
  </si>
  <si>
    <t>Decision-support profile for each Career Area</t>
  </si>
  <si>
    <t>Use in Final Project</t>
  </si>
  <si>
    <t>Input to the group Career Comparison Dashboard and Decision Matrix</t>
  </si>
  <si>
    <t>Baseline Employment 2035</t>
  </si>
  <si>
    <t>Best 2035 Scenario</t>
  </si>
  <si>
    <t>Best Scenario Employment</t>
  </si>
  <si>
    <t>Scenario Uplift vs Baseline</t>
  </si>
  <si>
    <t>Technology / WEF Signal</t>
  </si>
  <si>
    <t>Curriculum / Gap Signal</t>
  </si>
  <si>
    <t>Mainly higher-growth SOCs with low-to-moderate gaps</t>
  </si>
  <si>
    <t>Mixed: strong alignment in 3544 but lower broad growth; mixed evidence in 2133/3133</t>
  </si>
  <si>
    <t>High growth but substantial curriculum-gap concern in SOC 2135</t>
  </si>
  <si>
    <t>More limited direct WEF technology evidence</t>
  </si>
  <si>
    <t>Strong alignment in SOC 2141; generally low gap</t>
  </si>
  <si>
    <t>Mixed; some higher-gap SOCs, particularly support/operations</t>
  </si>
  <si>
    <t>Consolidated Evidence</t>
  </si>
  <si>
    <t>Strong broad growth and largest job creation, with favourable curriculum profile across most relevant SOCs.</t>
  </si>
  <si>
    <t>Moderate broad employment growth but exceptionally strong specialised Data/AI transformation signals from WEF.</t>
  </si>
  <si>
    <t>Strong percentage growth and technology relevance, but smaller employment base and notable curriculum-gap concern.</t>
  </si>
  <si>
    <t>Strong percentage growth and curriculum alignment, but smaller employment scale and weaker direct WEF technology evidence.</t>
  </si>
  <si>
    <t>Moderate baseline growth but substantial upside under the Technical Opportunities scenario, with mixed curriculum-gap evidence.</t>
  </si>
  <si>
    <t>Strong - Robots/autonomous systems; DevOps-related evidence</t>
  </si>
  <si>
    <t>Very strong specialised signal - AI, Big Data, AI/ML roles</t>
  </si>
  <si>
    <t>Strong - Quantum/encryption + cybersecurity skills relevance</t>
  </si>
  <si>
    <t>Strong - Semiconductors/computing + infrastructure exposure</t>
  </si>
  <si>
    <t>https://www.weforum.org/publications/the-future-of-jobs-report-2025/economy-and-industry-profiles/</t>
  </si>
  <si>
    <t>How does occupational growth relate to curriculum alignment and skills gaps?</t>
  </si>
  <si>
    <r>
      <t>Cross-Source Reconciliation Method:</t>
    </r>
    <r>
      <rPr>
        <sz val="12"/>
        <color rgb="FF000000"/>
        <rFont val="Arial"/>
        <family val="2"/>
      </rPr>
      <t xml:space="preserve"> Evidence is interpreted according to what each source and measure represents. Only comparable measures are compared directly. Different sources can be used together as complementary evidence, but they are not treated as equivalent. Relevant limitations and proxies are stated, and interpretations are only made when supported by validated evidence.</t>
    </r>
  </si>
  <si>
    <t>Issue</t>
  </si>
  <si>
    <t>Reconciled Interpretation</t>
  </si>
  <si>
    <t>Key Limitation</t>
  </si>
  <si>
    <t>Decision Use</t>
  </si>
  <si>
    <t>Broad employment vs specialised growth</t>
  </si>
  <si>
    <t>DfE shows broad UK employment growth, while WEF highlights specialised and emerging roles. These are complementary views of future potential.</t>
  </si>
  <si>
    <t>WEF role-growth measures are not directly comparable with DfE Career Area Growth %.</t>
  </si>
  <si>
    <t>Distinguish broad employment opportunity from specialised emerging-role opportunity.</t>
  </si>
  <si>
    <t>Different analytical levels</t>
  </si>
  <si>
    <t>Career Areas, SOC Unit Groups, WEF roles and technology trends can support interpretation at different levels but are not one-to-one equivalents.</t>
  </si>
  <si>
    <t>No validated direct crosswalk exists for all WEF roles and technologies to the Career Areas.</t>
  </si>
  <si>
    <t>Use WEF evidence to contextualise Career Area profiles, not as direct occupational equivalence.</t>
  </si>
  <si>
    <t>Official projections vs employer expectations</t>
  </si>
  <si>
    <t>DfE primarily supports employment outlook; WEF supports employer expectations about future roles and technologies.</t>
  </si>
  <si>
    <t>Employer expectations are not observed or guaranteed future employment outcomes.</t>
  </si>
  <si>
    <t>Keep the two evidence types separate but complementary.</t>
  </si>
  <si>
    <t>Baseline vs scenario opportunity</t>
  </si>
  <si>
    <t>Baseline shows the central projected employment path, while alternative scenarios show possible upside or sensitivity.</t>
  </si>
  <si>
    <t>A favourable scenario is not a prediction that it will occur.</t>
  </si>
  <si>
    <t>Consider baseline strength and scenario opportunity as separate signals.</t>
  </si>
  <si>
    <t>Growth vs curriculum preparedness</t>
  </si>
  <si>
    <t>Employment growth and curriculum preparedness measure different dimensions of future potential.</t>
  </si>
  <si>
    <t>Q4 operates at SOC Unit Group level and uses exploratory clustering with a small sample.</t>
  </si>
  <si>
    <t>Use curriculum evidence to identify possible skills-development needs alongside growth opportunity.</t>
  </si>
  <si>
    <t>Mixed SOC 2133/2139 treatment</t>
  </si>
  <si>
    <t>Employment analyses proportionally allocate mixed SOCs, while curriculum analysis keeps them as mixed Unit Groups.</t>
  </si>
  <si>
    <t>Adzuna allocation shares are methodological proxies, not official employment weights.</t>
  </si>
  <si>
    <t>Use both evidence types while preserving their different methodological treatment.</t>
  </si>
  <si>
    <r>
      <t>Reconciliation Summary:</t>
    </r>
    <r>
      <rPr>
        <sz val="12"/>
        <color rgb="FF000000"/>
        <rFont val="Arial"/>
        <family val="2"/>
      </rPr>
      <t xml:space="preserve"> The evidence from DfE, WEF and the curriculum analysis provides complementary views of future career potential rather than directly equivalent measures. DfE projections are used primarily to assess broad UK employment growth and scenario outcomes, while WEF evidence adds information on employer expectations, emerging roles and technology-driven transformation. Curriculum evidence provides a separate view of preparedness and potential skills gaps. These dimensions are therefore interpreted together, but they are not numerically combined or treated as interchangeable.</t>
    </r>
  </si>
  <si>
    <t>Future-Growth Decision Framework</t>
  </si>
  <si>
    <t>Dimension</t>
  </si>
  <si>
    <t>Role in Decision</t>
  </si>
  <si>
    <t>Main Evidence</t>
  </si>
  <si>
    <t>Broad Employment Outlook</t>
  </si>
  <si>
    <t>Core</t>
  </si>
  <si>
    <t>Relative growth, job creation and future employment scale</t>
  </si>
  <si>
    <t>Scenario Opportunity</t>
  </si>
  <si>
    <t>Potential upside under alternative future scenarios</t>
  </si>
  <si>
    <t>Technology &amp; Emerging-Role Outlook</t>
  </si>
  <si>
    <t>Q3 + WEF</t>
  </si>
  <si>
    <t>Technology-driven transformation and specialised/emerging opportunity</t>
  </si>
  <si>
    <t>Curriculum Preparedness / Skills Gap</t>
  </si>
  <si>
    <t>Qualifier</t>
  </si>
  <si>
    <t>Indicates preparedness or additional skills-development needs</t>
  </si>
  <si>
    <r>
      <t>Decision Framework Note:</t>
    </r>
    <r>
      <rPr>
        <sz val="12"/>
        <color rgb="FF000000"/>
        <rFont val="Arial"/>
        <family val="2"/>
      </rPr>
      <t xml:space="preserve"> The three core dimensions represent different aspects of future growth potential and are not treated as directly equivalent measures. Curriculum preparedness is used as a qualifying factor rather than as a measure of employment growth.</t>
    </r>
  </si>
  <si>
    <t>Prescriptive Interpretation</t>
  </si>
  <si>
    <t>Strong broad growth, largest absolute job creation and largest 2035 employment base among the five areas.</t>
  </si>
  <si>
    <t>Strong upside under the Human-Centric scenario.</t>
  </si>
  <si>
    <t>Strong technology-related evidence, including automation/robotics and software-related transformation signals.</t>
  </si>
  <si>
    <t>Generally favourable, with several higher-growth SOCs showing low-to-moderate gaps.</t>
  </si>
  <si>
    <t>Offers the strongest evidence for broad and scalable employment opportunity, supported by positive scenario and technology signals.</t>
  </si>
  <si>
    <t>Moderate broad Career Area growth compared with Software, Cybersecurity and Web/UX.</t>
  </si>
  <si>
    <t>Positive upside under the Technical Opportunities scenario, though smaller than Infrastructure.</t>
  </si>
  <si>
    <t>Very strong specialised evidence from WEF for AI, Big Data and related emerging roles.</t>
  </si>
  <si>
    <t>Mixed profile: strong alignment for SOC 3544, but mixed evidence across 2133/3133.</t>
  </si>
  <si>
    <t>Broad employment growth is more moderate, but specialised AI/Data evidence suggests strong opportunity in specific emerging roles.</t>
  </si>
  <si>
    <t>Strong percentage growth, but from the smallest employment base and with limited absolute job creation.</t>
  </si>
  <si>
    <t>Strong relevance from quantum/encryption and cybersecurity-related technology/skills evidence.</t>
  </si>
  <si>
    <t>High curriculum-gap concern in SOC 2135.</t>
  </si>
  <si>
    <t>Shows strong growth and technology relevance, but the opportunity is smaller in scale and may require additional skills development.</t>
  </si>
  <si>
    <t>Strong percentage growth, but smaller employment scale and absolute growth.</t>
  </si>
  <si>
    <t>Limited direct WEF evidence in the material used.</t>
  </si>
  <si>
    <t>Strong curriculum alignment and generally low gap evidence for SOC 2141.</t>
  </si>
  <si>
    <t>Shows positive growth and favourable preparedness, but evidence for technology-driven emerging opportunity is less direct.</t>
  </si>
  <si>
    <t>Moderate baseline growth with substantial employment scale.</t>
  </si>
  <si>
    <t>Strongest relative scenario upside, particularly under Technical Opportunities.</t>
  </si>
  <si>
    <t>Strong infrastructure-related evidence from semiconductors/computing technologies.</t>
  </si>
  <si>
    <t>Mixed curriculum profile, including higher-gap SOCs in support/operations.</t>
  </si>
  <si>
    <t>Offers moderate baseline growth but substantial scenario-sensitive upside, with some preparedness concerns across relevant occupations.</t>
  </si>
  <si>
    <t>Prescriptive Comparison by Career Area</t>
  </si>
  <si>
    <r>
      <t>Prescriptive Comparison Note:</t>
    </r>
    <r>
      <rPr>
        <sz val="12"/>
        <color rgb="FF000000"/>
        <rFont val="Arial"/>
        <family val="2"/>
      </rPr>
      <t xml:space="preserve"> The Career Areas are compared using distinct dimensions of future potential rather than a single combined score. Differences between areas are interpreted only where supported by validated evidence, and limited evidence in one dimension is not treated as negative evidence.</t>
    </r>
  </si>
  <si>
    <r>
      <t>Key Prescriptive Finding:</t>
    </r>
    <r>
      <rPr>
        <sz val="12"/>
        <color rgb="FF000000"/>
        <rFont val="Arial"/>
        <family val="2"/>
      </rPr>
      <t xml:space="preserve"> Future growth potential differs by type of opportunity rather than producing a single clear winner across all dimensions.</t>
    </r>
  </si>
  <si>
    <t>Decision Outcome — Recommendation by Priority</t>
  </si>
  <si>
    <t>Student Priority</t>
  </si>
  <si>
    <t>Career Area with Strongest Supporting Evidence</t>
  </si>
  <si>
    <t>Evidence Basis</t>
  </si>
  <si>
    <t>Important Caveat</t>
  </si>
  <si>
    <t>Broad employment scale and job creation</t>
  </si>
  <si>
    <t>Largest 2035 employment base and largest absolute projected job creation in Q1</t>
  </si>
  <si>
    <t>This does not mean it is strongest on every other dimension</t>
  </si>
  <si>
    <t>Specialised AI / Big Data opportunity</t>
  </si>
  <si>
    <t>Strong WEF signals for AI, Big Data and related emerging roles</t>
  </si>
  <si>
    <t>Broad Career Area growth in DfE is more moderate</t>
  </si>
  <si>
    <t>Strong growth plus technology relevance</t>
  </si>
  <si>
    <t>Strong projected Growth % together with cybersecurity / encryption-related technology evidence</t>
  </si>
  <si>
    <t>Smaller employment base and notable curriculum-gap concern</t>
  </si>
  <si>
    <t>Growth with favourable curriculum preparedness</t>
  </si>
  <si>
    <t>Strong projected Growth % and favourable SOC 2141 curriculum alignment</t>
  </si>
  <si>
    <t>Direct WEF emerging-role evidence is more limited in the material used</t>
  </si>
  <si>
    <t>Technology-driven scenario upside</t>
  </si>
  <si>
    <t>Largest relative scenario uplift, particularly under Technical Opportunities</t>
  </si>
  <si>
    <t>Baseline growth is more moderate and curriculum evidence is mixed</t>
  </si>
  <si>
    <t>Integrated Q1–Q4 Evidence by Career Area</t>
  </si>
  <si>
    <t>Material Cross-Source Reconciliation</t>
  </si>
  <si>
    <r>
      <rPr>
        <b/>
        <sz val="12"/>
        <color rgb="FF000000"/>
        <rFont val="Arial"/>
        <family val="2"/>
      </rPr>
      <t>Decision Outcome:</t>
    </r>
    <r>
      <rPr>
        <sz val="12"/>
        <color rgb="FF000000"/>
        <rFont val="Arial"/>
        <family val="2"/>
      </rPr>
      <t xml:space="preserve"> No single Career Area is supported as the strongest option across every future-growth dimension. Instead, the preferred alternative depends on the student’s priority. Software has the strongest evidence for broad employment scale and job creation; Data for specialised AI and Big Data opportunity; Cybersecurity for growth combined with technology relevance; Web/UX for growth with favourable curriculum preparedness; and Infrastructure for technology-driven scenario upside.</t>
    </r>
  </si>
  <si>
    <r>
      <t>Decision Note:</t>
    </r>
    <r>
      <rPr>
        <sz val="12"/>
        <color rgb="FF000000"/>
        <rFont val="Arial"/>
        <family val="2"/>
      </rPr>
      <t xml:space="preserve"> These recommendations are conditional on the Future Growth &amp; Industry Trends evidence analysed in this subtopic. They do not represent the final overall career recommendation, which should also consider the other project criteria.</t>
    </r>
  </si>
  <si>
    <t xml:space="preserve">January-December 2021 </t>
  </si>
  <si>
    <t>Weighted 2022</t>
  </si>
  <si>
    <t>1 01  Crop, animal production, hunting</t>
  </si>
  <si>
    <t>2 02  Forestry and logging</t>
  </si>
  <si>
    <t>3 03  Fishing and aquaculture</t>
  </si>
  <si>
    <t>5 05  Mining of coal and lignite</t>
  </si>
  <si>
    <t>6 06  Extraction crude petroleum and gas</t>
  </si>
  <si>
    <t>7 07  Mining of metal ores</t>
  </si>
  <si>
    <t>8 08  Other mining and quarrying</t>
  </si>
  <si>
    <t>9 09  Mining support service activities</t>
  </si>
  <si>
    <t>10 10  Manufacture of food products</t>
  </si>
  <si>
    <t>11 11  Manufacture of beverages</t>
  </si>
  <si>
    <t>12 12  Manufacture of tobacco products</t>
  </si>
  <si>
    <t>13 13  Manufacture of textiles</t>
  </si>
  <si>
    <t>14 14  Manufacture of wearing apparel</t>
  </si>
  <si>
    <t>15 15  Manufacture of leather and related</t>
  </si>
  <si>
    <t>16 16  Manufacture wood and wood products</t>
  </si>
  <si>
    <t>17 17  Manufacture paper &amp; paper products</t>
  </si>
  <si>
    <t>18 18  Printing and recorded media</t>
  </si>
  <si>
    <t>19 19  Manufacture of coke &amp; refined petrol</t>
  </si>
  <si>
    <t>20 20  Manufacture of chemicals</t>
  </si>
  <si>
    <t>21 21  Manufacture of pharmaceuticals</t>
  </si>
  <si>
    <t>22 22  Manufacture rubber plastic products</t>
  </si>
  <si>
    <t>23 23  Manuf non-metallic mineral products</t>
  </si>
  <si>
    <t>24 24  Manufacture of basic metals</t>
  </si>
  <si>
    <t>25 25  Manuf fab metal prods, ex machinery</t>
  </si>
  <si>
    <t>26 26  Manuf computr, electronic &amp; optical</t>
  </si>
  <si>
    <t>27 27  Manufacture of electrical equipment</t>
  </si>
  <si>
    <t>28 28  Manuf of machinery n.e.c.</t>
  </si>
  <si>
    <t>29 29  Manuf vehicles and trailers</t>
  </si>
  <si>
    <t>30 30  Manufacture of other transport</t>
  </si>
  <si>
    <t>31 31  Manufacture of furniture</t>
  </si>
  <si>
    <t>32 32  Other manufacturing</t>
  </si>
  <si>
    <t>33 33  Repair and installation of machinery</t>
  </si>
  <si>
    <t>35 35  Electricity, gas and air cond supply</t>
  </si>
  <si>
    <t>36 36  Water collectn, treatment &amp; supply</t>
  </si>
  <si>
    <t>37 37  Sewerage</t>
  </si>
  <si>
    <t>38 38  Waste collectn, treatment, disposal</t>
  </si>
  <si>
    <t>39 39  Remediation &amp; other waste managmnt</t>
  </si>
  <si>
    <t>41 41  Construction of buildings</t>
  </si>
  <si>
    <t>42 42  Civil engineering</t>
  </si>
  <si>
    <t>43 43  Specialised construction activities</t>
  </si>
  <si>
    <t>45 45  Wholesale retail trade repair vehcls</t>
  </si>
  <si>
    <t>46 46  Wholesale trade, except vehicles</t>
  </si>
  <si>
    <t>47 47  Retail trade, except vehicles</t>
  </si>
  <si>
    <t>49 49  Land transport inc via pipelines</t>
  </si>
  <si>
    <t>50 50  Water transport</t>
  </si>
  <si>
    <t>51 51  Air transport</t>
  </si>
  <si>
    <t>52 52  Warehousing &amp; support for transport</t>
  </si>
  <si>
    <t>53 53  Postal and courier activities</t>
  </si>
  <si>
    <t>55 55  Accommodation</t>
  </si>
  <si>
    <t>56 56  Food and beverage service activities</t>
  </si>
  <si>
    <t>58 58  Publishing activities</t>
  </si>
  <si>
    <t>59 59  Film, video, television sound record</t>
  </si>
  <si>
    <t>60 60  Programming and broadcasting</t>
  </si>
  <si>
    <t>61 61  Telecommunications</t>
  </si>
  <si>
    <t>62 62  Computer programming and consultancy</t>
  </si>
  <si>
    <t>63 63  Information service activities</t>
  </si>
  <si>
    <t>64 64  Financial ex insurance and pension</t>
  </si>
  <si>
    <t>65 65  Insurance, reinsurance and pension</t>
  </si>
  <si>
    <t>66 66  Auxiliary to financial and insurance</t>
  </si>
  <si>
    <t>68 68  Real estate activities</t>
  </si>
  <si>
    <t>69 69  Legal and accounting activities</t>
  </si>
  <si>
    <t>70 70  Head offices; management consultancy</t>
  </si>
  <si>
    <t>71 71  Architerctural and engineering</t>
  </si>
  <si>
    <t>72 72  Scientific research and development</t>
  </si>
  <si>
    <t>73 73  Advertising and market research</t>
  </si>
  <si>
    <t>74 74  Other prof, scientific and technical</t>
  </si>
  <si>
    <t>75 75  Vetinary activities</t>
  </si>
  <si>
    <t>77 77  Rental and leasing activities</t>
  </si>
  <si>
    <t>78 78  Employment activities</t>
  </si>
  <si>
    <t>79 79  Travel, tour operator, reservation</t>
  </si>
  <si>
    <t>80 80  Security &amp; investigation activities</t>
  </si>
  <si>
    <t>81 81  Services to buildings and landscape</t>
  </si>
  <si>
    <t>82 82  Office admin, support and other</t>
  </si>
  <si>
    <t>84 84  Public admin, defence, social sec</t>
  </si>
  <si>
    <t>85 85  Education</t>
  </si>
  <si>
    <t>86 86  Human health activities</t>
  </si>
  <si>
    <t>87 87  Residential care activities</t>
  </si>
  <si>
    <t>88 88  Social work without accommodation</t>
  </si>
  <si>
    <t>90 90  Creative, arts and entertainment</t>
  </si>
  <si>
    <t>91 91  Libraries, archives, museums</t>
  </si>
  <si>
    <t>92 92  Gambling and betting activities</t>
  </si>
  <si>
    <t>93 93  Sports, amusement, recreation</t>
  </si>
  <si>
    <t>94 94  Activities membership organisations</t>
  </si>
  <si>
    <t>95 95  Repair of computers and other goods</t>
  </si>
  <si>
    <t>96 96  Other personal service activities</t>
  </si>
  <si>
    <t>97 97  Domestic personnel</t>
  </si>
  <si>
    <t>98 98  Undifferentiated goods</t>
  </si>
  <si>
    <t>99 99  Extraterritorial organisations</t>
  </si>
  <si>
    <t>2133 IT business analysts, architects and systems designers</t>
  </si>
  <si>
    <t>-</t>
  </si>
  <si>
    <t>*</t>
  </si>
  <si>
    <t>2134 Programmers and software development professionals</t>
  </si>
  <si>
    <t>2135 Cyber security professionals</t>
  </si>
  <si>
    <t>2136 IT quality and testing professionals</t>
  </si>
  <si>
    <t>2137 IT network professionals</t>
  </si>
  <si>
    <t>2139 Information technology professionals n.e.c.</t>
  </si>
  <si>
    <t>2141 Web design professionals</t>
  </si>
  <si>
    <t>3131 IT operations technicians</t>
  </si>
  <si>
    <t>3132 IT user support technicians</t>
  </si>
  <si>
    <t>3133 Database administrators and web content technicians</t>
  </si>
  <si>
    <t>3544 Data analysts</t>
  </si>
  <si>
    <t>January-December 2022</t>
  </si>
  <si>
    <t>January-December 2023</t>
  </si>
  <si>
    <t>January-December 2024</t>
  </si>
  <si>
    <t>January-December 2025</t>
  </si>
  <si>
    <t>SOC20M Occupation in Main Job SOC2020 Unit Level</t>
  </si>
  <si>
    <t xml:space="preserve">validated 2139 results </t>
  </si>
  <si>
    <t>validated 2133 results</t>
  </si>
  <si>
    <t>validated 2139 results</t>
  </si>
  <si>
    <t xml:space="preserve"> validated 2133 results</t>
  </si>
  <si>
    <t>Total 2025</t>
  </si>
  <si>
    <t>Total 2024</t>
  </si>
  <si>
    <t>Total 2023</t>
  </si>
  <si>
    <t>Total 2022</t>
  </si>
  <si>
    <t>Total 2021</t>
  </si>
  <si>
    <t>Total By Career Area</t>
  </si>
  <si>
    <t>Employment</t>
  </si>
  <si>
    <t>Forecasting_Input_Long</t>
  </si>
  <si>
    <t>Sum of Employment</t>
  </si>
  <si>
    <t>Row Labels</t>
  </si>
  <si>
    <t>Grand Total</t>
  </si>
  <si>
    <t>Column Labels</t>
  </si>
  <si>
    <t>Software</t>
  </si>
  <si>
    <t>Data</t>
  </si>
  <si>
    <t>Web/UX</t>
  </si>
  <si>
    <t>Infrastructure</t>
  </si>
  <si>
    <t>Observed Employment, 2021–2025</t>
  </si>
  <si>
    <t>Software YoY %</t>
  </si>
  <si>
    <t>Data YoY %</t>
  </si>
  <si>
    <t>Cybersecurity YoY %</t>
  </si>
  <si>
    <t>Web/UX YoY %</t>
  </si>
  <si>
    <t>Infrastructure YoY %</t>
  </si>
  <si>
    <t>Year-on-Year Growth %</t>
  </si>
  <si>
    <t>Metric</t>
  </si>
  <si>
    <t>2021 Employment</t>
  </si>
  <si>
    <t>Absolute Change 2021–2025</t>
  </si>
  <si>
    <t>Growth % 2021–2025</t>
  </si>
  <si>
    <t>Mean Annual Growth %</t>
  </si>
  <si>
    <t>YoY Growth SD</t>
  </si>
  <si>
    <t>Pattern Summary</t>
  </si>
  <si>
    <t>Software MA</t>
  </si>
  <si>
    <t>Data MA</t>
  </si>
  <si>
    <t>Cybersecurity MA</t>
  </si>
  <si>
    <t>Web/UX MA</t>
  </si>
  <si>
    <t>Infrastructure MA</t>
  </si>
  <si>
    <t>2-Year Moving Average</t>
  </si>
  <si>
    <t>MSE — 2-Year MA</t>
  </si>
  <si>
    <t>MSE — 2-Year Moving Average</t>
  </si>
  <si>
    <t>Software SES α=0.2</t>
  </si>
  <si>
    <t>Simple Exponential Smoothing with α = 0.2</t>
  </si>
  <si>
    <t>MSE — SES α=0.2</t>
  </si>
  <si>
    <t>MSE — SES α=0.5</t>
  </si>
  <si>
    <t>MSE — SES α=0.8</t>
  </si>
  <si>
    <t>Simple Exponential Smoothing with α = 0.5</t>
  </si>
  <si>
    <t>Simple Exponential Smoothing with α = 0.8</t>
  </si>
  <si>
    <t>Software SES α=0.5</t>
  </si>
  <si>
    <t>Software SES α=0.8</t>
  </si>
  <si>
    <t>2-Year MA</t>
  </si>
  <si>
    <t>SES α=0.2</t>
  </si>
  <si>
    <t>SES α=0.5</t>
  </si>
  <si>
    <t>SES α=0.8</t>
  </si>
  <si>
    <t>Lowest MSE</t>
  </si>
  <si>
    <t>Selected Method</t>
  </si>
  <si>
    <t>Final 2026 Forecast</t>
  </si>
  <si>
    <t>DfE Baseline 2026</t>
  </si>
  <si>
    <t>Difference</t>
  </si>
  <si>
    <t>Difference %</t>
  </si>
  <si>
    <t>Predictive-oriented</t>
  </si>
  <si>
    <t>Time Series Analysis; 2-Year Moving Average; Simple Exponential Smoothing; MSE Model Comparison; Scenario Comparison</t>
  </si>
  <si>
    <t>07_Analysis_Base — DfE Baseline, Technical Opportunities and Human-Centric projections; 14A — ONS Annual Population Survey employment estimates, 2021–2025</t>
  </si>
  <si>
    <t>Career Area by Year and Scenario; Career Area for short-term forecast comparison</t>
  </si>
  <si>
    <t>DfE projections: 2021–2035; APS estimates: 2021–2025; exploratory forecast: 2026</t>
  </si>
  <si>
    <r>
      <t>Forecasting Methods:</t>
    </r>
    <r>
      <rPr>
        <sz val="12"/>
        <color rgb="FF000000"/>
        <rFont val="Calibri"/>
        <family val="2"/>
      </rPr>
      <t xml:space="preserve"> A 2-year Moving Average and Simple Exponential Smoothing are applied to estimated employment data for 2021–2025. Model performance is compared over the common validation period 2023–2025 using Mean Squared Error (MSE). Due to the short five-year time series, forecasting is treated as exploratory and limited to a short-term 2026 forecast.</t>
    </r>
  </si>
  <si>
    <t>Forecast Model Comparison and Selection</t>
  </si>
  <si>
    <t>Final 2026 Forecast and DfE Baseline Comparison</t>
  </si>
  <si>
    <t>SES Model Performance Comparison (MSE), 2023–2025</t>
  </si>
  <si>
    <t>Q1 — Employment Growth and Job Creation</t>
  </si>
  <si>
    <t>Key Finding</t>
  </si>
  <si>
    <t>Software combines the largest employment scale with the highest absolute job creation.</t>
  </si>
  <si>
    <t>Employment increases from 598,349 to 664,819, creating 66,470 jobs (+11.11%).</t>
  </si>
  <si>
    <t>Software shows the strongest combination of scale and absolute employment growth.</t>
  </si>
  <si>
    <t>Cybersecurity shows strong proportional growth from a much smaller employment base.</t>
  </si>
  <si>
    <t>Employment increases from 36,035 to 40,038, equivalent to +11.11% and +4,003 jobs.</t>
  </si>
  <si>
    <t>Percentage growth is strong, but the absolute number of additional jobs remains relatively small.</t>
  </si>
  <si>
    <t>Data and Infrastructure show moderate growth, with Infrastructure generating more absolute jobs.</t>
  </si>
  <si>
    <t>Data: +21,901 jobs; +7.41%. Infrastructure: +24,872 jobs; +8.28%.</t>
  </si>
  <si>
    <t>Both areas expand, but less strongly than Software in absolute job creation.</t>
  </si>
  <si>
    <t>All five Career Areas show positive long-term employment trajectories under the DfE Baseline.</t>
  </si>
  <si>
    <t>DfE projections increase across 2021–2035 for all five areas.</t>
  </si>
  <si>
    <t>The long-term outlook remains positive across the five Career Areas, although the scale and pace of growth differ.</t>
  </si>
  <si>
    <t>Alternative scenarios increase 2035 employment above the Baseline, with Infrastructure showing the strongest relative uplift.</t>
  </si>
  <si>
    <t>Scenario uplift vs Baseline in 2035 is approximately 17.14% for Software, 11.59% for Data, 17.14% for Cybersecurity, 17.14% for Web/UX, and 30.31% for Infrastructure.</t>
  </si>
  <si>
    <t>Infrastructure appears particularly sensitive to more favourable future conditions.</t>
  </si>
  <si>
    <t>The APS-based 2026 forecast is broadly close to the DfE Baseline for most areas, but Cybersecurity shows a substantial divergence.</t>
  </si>
  <si>
    <t>Recent APS-based patterns broadly align with the DfE projection for four areas, while Cybersecurity shows a much stronger recent trajectory and should be interpreted cautiously.</t>
  </si>
  <si>
    <t>Q3 — Technology Trends and UK vs Global</t>
  </si>
  <si>
    <t>UK technology trends closely follow global patterns.</t>
  </si>
  <si>
    <t>UK employer expectations are strongly aligned with global technology trends.</t>
  </si>
  <si>
    <t>The relationship is strong, but should be interpreted as association rather than causation.</t>
  </si>
  <si>
    <t>Global technology trends are strongly associated with UK expectations, but the analysis does not prove that global trends directly cause UK outcomes.</t>
  </si>
  <si>
    <t>Technology-related signals reinforce the relevance of AI, data and digital transformation for future CS careers.</t>
  </si>
  <si>
    <t>WEF technology-trend evidence highlights strong employer expectations around AI, information processing and related technologies.</t>
  </si>
  <si>
    <t>Technology change strengthens the future relevance of several CS Career Areas, particularly those connected to AI, data, software and digital infrastructure.</t>
  </si>
  <si>
    <t>Regression between Global % and UK % gives r ≈ 0.985 and R² ≈ 0.969.</t>
  </si>
  <si>
    <t>Regression slope ≈ 0.975 with intercept ≈ 5.915 across 9 technology trends.</t>
  </si>
  <si>
    <t>Q4 — Growth &amp; Curriculum Preparedness</t>
  </si>
  <si>
    <t>Projected employment growth does not consistently correspond to lower curriculum gaps across SOC Unit Groups.</t>
  </si>
  <si>
    <t>The Growth % × Gap Share analysis shows both high-growth occupations with lower/moderate gaps and others with substantial curriculum-gap concerns.</t>
  </si>
  <si>
    <t>Strong labour-market growth does not automatically mean that current curriculum coverage is equally strong.</t>
  </si>
  <si>
    <t>Cybersecurity stands out as a high-growth occupation with a particularly high curriculum-gap share.</t>
  </si>
  <si>
    <t>SOC 2135 combines relatively strong projected growth with a high Gap Share in the Q4 analysis.</t>
  </si>
  <si>
    <t>Cybersecurity may offer strong future opportunity while also requiring greater attention to skills and curriculum preparedness.</t>
  </si>
  <si>
    <t>The exploratory cluster analysis confirms that growth and curriculum preparedness form different occupation profiles.</t>
  </si>
  <si>
    <t>Career potential should be evaluated using both employment outlook and preparedness, rather than growth alone.</t>
  </si>
  <si>
    <t>k-Means with k=3 produced clusters representing higher growth/lower-to-moderate gap, higher curriculum-gap concern/mixed growth, and lower growth/low gap.</t>
  </si>
  <si>
    <t>Overall Key Findings</t>
  </si>
  <si>
    <t>Software Development &amp; Testing → strongest combination of employment scale and absolute job creation.</t>
  </si>
  <si>
    <t>Cybersecurity → strong growth potential, but with substantial curriculum-gap concerns and higher uncertainty in short-term forecasting.</t>
  </si>
  <si>
    <t>Data, Analytics &amp; Databases → moderate broad employment growth, but strong relevance from AI/data technology trends.</t>
  </si>
  <si>
    <t>IT Infrastructure, Networks &amp; Support → moderate baseline growth but strongest uplift under favourable scenarios.</t>
  </si>
  <si>
    <r>
      <rPr>
        <b/>
        <sz val="12"/>
        <color rgb="FF000000"/>
        <rFont val="Arial"/>
        <family val="2"/>
      </rPr>
      <t>Overall conclusion</t>
    </r>
    <r>
      <rPr>
        <sz val="12"/>
        <color rgb="FF000000"/>
        <rFont val="Arial"/>
        <family val="2"/>
      </rPr>
      <t xml:space="preserve"> → there is no single winner across all dimensions; future potential depends on whether the priority is scale, growth rate, technology exposure, scenario upside, or curriculum preparedness.</t>
    </r>
  </si>
  <si>
    <r>
      <rPr>
        <b/>
        <sz val="12"/>
        <color rgb="FF000000"/>
        <rFont val="Arial"/>
        <family val="2"/>
      </rPr>
      <t>Cross-source finding</t>
    </r>
    <r>
      <rPr>
        <sz val="12"/>
        <color rgb="FF000000"/>
        <rFont val="Arial"/>
        <family val="2"/>
      </rPr>
      <t>: Official UK employment projections identify Software Development &amp; Testing as the strongest Career Area for broad employment scale and absolute job creation. In contrast, WEF employer evidence highlights specialised Data and AI occupations—particularly Big Data Specialists and AI and Machine Learning Specialists—as areas of particularly strong expected growth and transformation. These findings are not contradictory because they represent different levels and measures: the DfE projections assess broad Career Area employment, while the WEF evidence focuses on employer expectations for specific emerging occupations. Therefore, Data shows more moderate growth at the broad Career Area level while still containing specialised AI and data roles with strong future-growth signals.</t>
    </r>
  </si>
  <si>
    <t>Q2 — Future Trajectories &amp; Forecasting</t>
  </si>
  <si>
    <r>
      <rPr>
        <b/>
        <sz val="12"/>
        <color rgb="FF000000"/>
        <rFont val="Arial"/>
        <family val="2"/>
      </rPr>
      <t>Overall Q1 Finding:</t>
    </r>
    <r>
      <rPr>
        <sz val="12"/>
        <color rgb="FF000000"/>
        <rFont val="Arial"/>
        <family val="2"/>
      </rPr>
      <t xml:space="preserve"> Future growth differs depending on whether potential is assessed by percentage growth, employment scale, or absolute job creation. Software shows the strongest combination of employment scale and job creation, while Cybersecurity shows strong proportional growth from a smaller base.</t>
    </r>
  </si>
  <si>
    <r>
      <rPr>
        <b/>
        <sz val="12"/>
        <color rgb="FF000000"/>
        <rFont val="Arial"/>
        <family val="2"/>
      </rPr>
      <t>Overall Q2 Finding:</t>
    </r>
    <r>
      <rPr>
        <sz val="12"/>
        <color rgb="FF000000"/>
        <rFont val="Arial"/>
        <family val="2"/>
      </rPr>
      <t xml:space="preserve"> Long-term projections remain positive across all five Career Areas, while scenario analysis shows that future outcomes vary in sensitivity to alternative conditions. The short-term APS-based forecast broadly supports the DfE outlook for most areas, but Cybersecurity shows a substantial divergence that highlights uncertainty between recent employment estimates and longer-term projections.</t>
    </r>
  </si>
  <si>
    <r>
      <rPr>
        <b/>
        <sz val="12"/>
        <color rgb="FF000000"/>
        <rFont val="Arial"/>
        <family val="2"/>
      </rPr>
      <t xml:space="preserve">Overall 3 Finding: </t>
    </r>
    <r>
      <rPr>
        <sz val="12"/>
        <color rgb="FF000000"/>
        <rFont val="Arial"/>
        <family val="2"/>
      </rPr>
      <t>UK technology expectations are strongly aligned with global patterns, suggesting that major technology trends are likely to remain important drivers of future Computer Science career demand. However, the regression should be interpreted as evidence of association rather than causation.</t>
    </r>
  </si>
  <si>
    <r>
      <rPr>
        <b/>
        <sz val="12"/>
        <color rgb="FF000000"/>
        <rFont val="Arial"/>
        <family val="2"/>
      </rPr>
      <t xml:space="preserve">Overall Q4 Finding: </t>
    </r>
    <r>
      <rPr>
        <sz val="12"/>
        <color rgb="FF000000"/>
        <rFont val="Arial"/>
        <family val="2"/>
      </rPr>
      <t>Projected growth and curriculum preparedness do not move together consistently across occupations. Some high-growth roles appear relatively well aligned with current curriculum evidence, while others, particularly Cybersecurity, show substantial skills-gap concerns. This suggests that future career potential should be assessed by considering both labour-market growth and preparedness for the skills required.</t>
    </r>
  </si>
  <si>
    <t>Where is the strongest employment growth?</t>
  </si>
  <si>
    <t>How does employment develop over the longer term?</t>
  </si>
  <si>
    <t>What technology trends are associated with this future outlook?</t>
  </si>
  <si>
    <t>Does strong growth also mean strong curriculum preparedness?</t>
  </si>
  <si>
    <t>Future Growth &amp; Industry Trends in Computer Science Careers</t>
  </si>
  <si>
    <t>Research Question: Which Computer Science Career Areas show the strongest future growth potential?</t>
  </si>
  <si>
    <t>Overall Finding:</t>
  </si>
  <si>
    <t>Future growth potential differs by type of opportunity rather than producing a single clear winner across all dimensions.</t>
  </si>
  <si>
    <t>Cluster Interpretation</t>
  </si>
  <si>
    <r>
      <t>Software:</t>
    </r>
    <r>
      <rPr>
        <sz val="12"/>
        <color rgb="FF000000"/>
        <rFont val="Arial"/>
        <family val="2"/>
      </rPr>
      <t xml:space="preserve"> strongest scale and absolute job creation.</t>
    </r>
  </si>
  <si>
    <r>
      <t>Data/AI:</t>
    </r>
    <r>
      <rPr>
        <sz val="12"/>
        <color rgb="FF000000"/>
        <rFont val="Arial"/>
        <family val="2"/>
      </rPr>
      <t xml:space="preserve"> specialised roles show strong emerging-growth signals.</t>
    </r>
  </si>
  <si>
    <r>
      <t>Cybersecurity:</t>
    </r>
    <r>
      <rPr>
        <sz val="12"/>
        <color rgb="FF000000"/>
        <rFont val="Arial"/>
        <family val="2"/>
      </rPr>
      <t xml:space="preserve"> strong growth potential, but significant curriculum-gap concerns.</t>
    </r>
  </si>
  <si>
    <t>Cluster 1</t>
  </si>
  <si>
    <t>Cluster 2</t>
  </si>
  <si>
    <t>Cluster 3</t>
  </si>
  <si>
    <t>Forecasting Note: ONS APS employment estimates for 2021–2025 were used to generate an exploratory short-term 2026 forecast. A 2-Year Moving Average and Simple Exponential Smoothing (α = 0.2, 0.5 and 0.8) were evaluated using MSE over 2023–2025. The selected model was compared with the DfE Baseline 2026 as an external benchmark. Due to the short five-year series, the forecasting exercise is exploratory and is not extended to 2035.</t>
  </si>
  <si>
    <t>Source / Preparation</t>
  </si>
  <si>
    <t>DfE employment projection datasets: Baseline, Technical Opportunities, Human-Centric</t>
  </si>
  <si>
    <t>Selected from official DfE datasets; 11 Unit Groups retained</t>
  </si>
  <si>
    <t>SOC code</t>
  </si>
  <si>
    <t>Q1, Q2, Q4</t>
  </si>
  <si>
    <t>Occupation description associated with each SOC2020 Unit Group</t>
  </si>
  <si>
    <t>Text</t>
  </si>
  <si>
    <t>Annual period retained from source datasets</t>
  </si>
  <si>
    <t>Q1, Q2, Forecasting</t>
  </si>
  <si>
    <t>Employment value from the original DfE projection dataset before Career Area allocation</t>
  </si>
  <si>
    <t>Prepared</t>
  </si>
  <si>
    <t>SOC occupations mapped into the five Computer Science Career Areas using 06_Career_Area_Map</t>
  </si>
  <si>
    <t>Q1, Q2, Prescriptive Analysis</t>
  </si>
  <si>
    <t>100% for standard SOCs; documented Adzuna proxy shares applied to mixed SOCs 2133 and 2139</t>
  </si>
  <si>
    <t>Q1, Q2, Forecast aggregation</t>
  </si>
  <si>
    <t>Identifies whether the SOC is a Full/Standard Unit Group or Mixed Unit Group</t>
  </si>
  <si>
    <t>Methodological traceability</t>
  </si>
  <si>
    <t>WEF Future of Jobs 2025 — UK Economy Profile</t>
  </si>
  <si>
    <t>Text category</t>
  </si>
  <si>
    <t>WEF UK employer expectation for each technology trend</t>
  </si>
  <si>
    <t>WEF global employer expectation for each technology trend</t>
  </si>
  <si>
    <t>Curriculum alignment assessment at SOC Unit Group level</t>
  </si>
  <si>
    <t>Count of assessable Sub-Units classified Strong</t>
  </si>
  <si>
    <t>Count</t>
  </si>
  <si>
    <t>Count of assessable Sub-Units classified Moderate</t>
  </si>
  <si>
    <t>Count of assessable Sub-Units classified Limited</t>
  </si>
  <si>
    <t>Count of assessable Sub-Units with no clear curriculum evidence</t>
  </si>
  <si>
    <t>Sub-Units excluded from assessable curriculum categories</t>
  </si>
  <si>
    <t>APS Employment Estimate</t>
  </si>
  <si>
    <t>Core / Prepared</t>
  </si>
  <si>
    <t>ONS Annual Population Survey employment estimates for the selected SOC2020 Unit Groups, 2021–2025</t>
  </si>
  <si>
    <t>Short-term forecasting</t>
  </si>
  <si>
    <t>Core / Prepared Variables</t>
  </si>
  <si>
    <t>Calculation / Definition</t>
  </si>
  <si>
    <t>Original Employment × Allocation Share</t>
  </si>
  <si>
    <t>Sum of Allocated Employment by Career Area, Year and Scenario</t>
  </si>
  <si>
    <t>Q1, Q4</t>
  </si>
  <si>
    <t>Alternative Scenario Employment − Baseline Employment</t>
  </si>
  <si>
    <t>Scenario Uplift %</t>
  </si>
  <si>
    <t>(Alternative Scenario − Baseline) ÷ Baseline × 100</t>
  </si>
  <si>
    <t>Q2, Prescriptive Analysis</t>
  </si>
  <si>
    <t>UK % − Global %</t>
  </si>
  <si>
    <t>(Limited + No Clear Evidence) ÷ Assessable Sub-Units</t>
  </si>
  <si>
    <t>Standardised Growth % value</t>
  </si>
  <si>
    <t>Z-score</t>
  </si>
  <si>
    <t>Q4 Cluster Analysis</t>
  </si>
  <si>
    <t>Standardised Gap Share value</t>
  </si>
  <si>
    <t>k-means assignment using Z Growth % and Z Gap Share; final k = 3</t>
  </si>
  <si>
    <t>Interpretive label based on cluster centroid profile</t>
  </si>
  <si>
    <t>YoY Growth %</t>
  </si>
  <si>
    <t>(Employment_t ÷ Employment_t−1) − 1</t>
  </si>
  <si>
    <t>Forecasting pattern inspection</t>
  </si>
  <si>
    <t>Average of YoY Growth %, 2022–2025</t>
  </si>
  <si>
    <t>Standard deviation of YoY Growth %, 2022–2025</t>
  </si>
  <si>
    <t>Forecasting volatility assessment</t>
  </si>
  <si>
    <t>2-Year Moving Average Forecast</t>
  </si>
  <si>
    <t>Average of the previous two annual APS employment estimates</t>
  </si>
  <si>
    <t>Forecasting</t>
  </si>
  <si>
    <t>SES Forecast</t>
  </si>
  <si>
    <t>α × Previous Employment + (1−α) × Previous Forecast; tested α = 0.2, 0.5, 0.8</t>
  </si>
  <si>
    <t>MSE</t>
  </si>
  <si>
    <t>Mean Squared Error over common validation period 2023–2025</t>
  </si>
  <si>
    <t>Squared employment units</t>
  </si>
  <si>
    <t>Forecast model comparison</t>
  </si>
  <si>
    <t>Selected Forecast Method</t>
  </si>
  <si>
    <t>Method with lowest MSE for each Career Area</t>
  </si>
  <si>
    <t>2026 forecast produced by the selected method</t>
  </si>
  <si>
    <t>Q2 short-term forecast</t>
  </si>
  <si>
    <t>Forecast–DfE Difference</t>
  </si>
  <si>
    <t>Final 2026 Forecast − DfE Baseline 2026</t>
  </si>
  <si>
    <t>Q2 external benchmark comparison</t>
  </si>
  <si>
    <t>Forecast–DfE Difference %</t>
  </si>
  <si>
    <t>(Final Forecast − DfE Baseline) ÷ DfE Baseline × 100</t>
  </si>
  <si>
    <t>Derived Analytical Variables</t>
  </si>
  <si>
    <t>Time Series Analysis + Exploratory Forecasting</t>
  </si>
  <si>
    <t>Office for National Statistics (ONS)</t>
  </si>
  <si>
    <t>Annual Population Survey (APS)</t>
  </si>
  <si>
    <t>United Kingdom / 2021–2025</t>
  </si>
  <si>
    <t>Annual employment estimates by SOC2020 Unit Group used to build short-term Career Area time series</t>
  </si>
  <si>
    <t>Official ONS dataset</t>
  </si>
  <si>
    <t>https://www.ons.gov.uk/employmentandlabourmarket/peopleinwork/employmentandemployeetypes/adhocs/3335employmentby4digitoccupationand2digitindustrycodesuk2011to2025</t>
  </si>
  <si>
    <t>Selected because the ONS Annual Population Survey provides recent UK employment estimates by SOC2020 Unit Group, enabling a short-term 2021–2025 time series that is compatible with the occupational structure used in the project and suitable for exploratory forecasting.</t>
  </si>
  <si>
    <t>Tab</t>
  </si>
  <si>
    <t>Research purpose, main question, supporting questions and analytical framework</t>
  </si>
  <si>
    <t>External datasets and supporting sources used in the analysis</t>
  </si>
  <si>
    <t>02_Raw_Baseline</t>
  </si>
  <si>
    <t>Original Baseline employment projection data</t>
  </si>
  <si>
    <t>03_Raw_Technical</t>
  </si>
  <si>
    <t>Original Technical Opportunities scenario data</t>
  </si>
  <si>
    <t>04_Raw_HumanCentric</t>
  </si>
  <si>
    <t>Original Human-Centric scenario data</t>
  </si>
  <si>
    <t>05_Data_Preparation</t>
  </si>
  <si>
    <t>Data cleaning, preparation and allocation steps before analysis</t>
  </si>
  <si>
    <t>06_Career_Area_Map</t>
  </si>
  <si>
    <t>07_Analysis_Base</t>
  </si>
  <si>
    <t>Main prepared analytical dataset used across Q1–Q4</t>
  </si>
  <si>
    <t>09_WEF_Jobs_Outlook</t>
  </si>
  <si>
    <t>WEF jobs outlook evidence, including growth and structural change</t>
  </si>
  <si>
    <t>10_WEF_AI_Strategy</t>
  </si>
  <si>
    <t>11_WEF_Skills_Outlook</t>
  </si>
  <si>
    <t>WEF evidence on skills expected to grow in importance</t>
  </si>
  <si>
    <t>12_WEF_Fastest_Growing</t>
  </si>
  <si>
    <t>WEF fastest-growing jobs and their relevance to the Career Areas</t>
  </si>
  <si>
    <t>13_Descriptive_Q1</t>
  </si>
  <si>
    <t>Q1 — Employment growth, Growth % and absolute job creation by Career Area</t>
  </si>
  <si>
    <t>14_Predictive_Q2</t>
  </si>
  <si>
    <t>Q2 — Employment trajectories and comparison of future scenarios</t>
  </si>
  <si>
    <t>14A_Forecasting_Methods</t>
  </si>
  <si>
    <t>Exploratory forecasting methods, calculations and forecast evaluation</t>
  </si>
  <si>
    <t>15_Diagnostic_Q3</t>
  </si>
  <si>
    <t>Q3 — UK vs Global technology comparison, correlation and simple linear regression</t>
  </si>
  <si>
    <t>16_Diagnostic_Q4</t>
  </si>
  <si>
    <t>Q4 — Employment growth versus curriculum alignment and skills gaps</t>
  </si>
  <si>
    <t>16A_Cluster_Python</t>
  </si>
  <si>
    <t>Reproducible Python workflow and outputs for the exploratory cluster analysis</t>
  </si>
  <si>
    <t>17_Prescriptive_Analysis</t>
  </si>
  <si>
    <t>Integration of Q1–Q4 evidence to support career-area decision making</t>
  </si>
  <si>
    <t>18_Key_Findings</t>
  </si>
  <si>
    <t>Main findings, supporting evidence and interpretations from Q1–Q4</t>
  </si>
  <si>
    <t>19_Visual_Summary</t>
  </si>
  <si>
    <t>Visual summary of the main analytical results</t>
  </si>
  <si>
    <t>20_Main_Formulas</t>
  </si>
  <si>
    <t>Key formulas and analytical logic used throughout the workbook</t>
  </si>
  <si>
    <t>CS Career Area</t>
  </si>
  <si>
    <t xml:space="preserve">SOC </t>
  </si>
  <si>
    <t>This visual summary provides an overview of the main formulas and analytical logic. The complete Excel formulas and calculations remain visible in the corresponding analysis worksheets.</t>
  </si>
  <si>
    <r>
      <rPr>
        <b/>
        <sz val="12"/>
        <color theme="1"/>
        <rFont val="Arial"/>
        <family val="2"/>
      </rPr>
      <t>Net Effect (Million Jobs):</t>
    </r>
    <r>
      <rPr>
        <sz val="12"/>
        <color rgb="FF000000"/>
        <rFont val="Arial"/>
        <family val="2"/>
      </rPr>
      <t xml:space="preserve"> The overall change in employment after subtracting jobs lost from jobs created, measured in millions of jobs, is global WEF contextual evidence and is not used in the UK–Global regression or as a direct measure of Computer Science employment.</t>
    </r>
  </si>
  <si>
    <t>Before analysis, the Baseline, Technical Opportunities and Human-Centric datasets were checked for completeness, consistency, validity and structural comparability. All three scenarios use the same SOC2020 Unit Group classification, the same 11 selected occupations and the same annual projection period from 2021 to 2035. No missing employment values, duplicate SOC–Year–Scenario records, invalid negative employment values or structural incompatibilities were identified. Employment values were retained in their original numerical form; therefore, no imputation, record removal or scenario-specific transformation was required at this stage.</t>
  </si>
  <si>
    <t>Check</t>
  </si>
  <si>
    <t>Missing employment values</t>
  </si>
  <si>
    <t>Duplicate SOC–Year–Scenario records</t>
  </si>
  <si>
    <t>Invalid negative employment values</t>
  </si>
  <si>
    <t>SOC 2133 allocation total</t>
  </si>
  <si>
    <t>SOC 2139 allocation total</t>
  </si>
  <si>
    <t>Original versus allocated employment</t>
  </si>
  <si>
    <t>Reconciled</t>
  </si>
  <si>
    <t>Official employment and projection data are available at SOC2020 Unit Group level; equivalent employment data are not available at Extended SOC Sub-Unit level. The documented mixed-SOC methodology addresses this limitation for Career Area aggregation.</t>
  </si>
  <si>
    <t>Strong + Moderate + Limited + No Clear Evidence</t>
  </si>
  <si>
    <t>Legal &amp; Ethical Considerations</t>
  </si>
  <si>
    <t>This analysis uses publicly available, aggregated secondary data from official and recognised sources. No personal, identifiable or individual-level data were collected or processed, and no human participants were involved; therefore, consent and anonymisation were not applicable. Original source attribution and links have been retained to support transparency and responsible academic use. Adzuna vacancy-search results were used only in aggregate form as methodological proxy evidence, without collecting applicant or individual-level information. Potential classification and proxy limitations are explicitly acknowledged, and the findings are interpreted at occupational or Career Area level rather than being used to make claims about individual people.</t>
  </si>
  <si>
    <t>Acronym</t>
  </si>
  <si>
    <t>Full term</t>
  </si>
  <si>
    <t>AI</t>
  </si>
  <si>
    <t>Artificial Intelligence</t>
  </si>
  <si>
    <t>APS</t>
  </si>
  <si>
    <t>Annual Population Survey</t>
  </si>
  <si>
    <t>CS</t>
  </si>
  <si>
    <t>Computer Science</t>
  </si>
  <si>
    <t>DfE</t>
  </si>
  <si>
    <t>Department for Education</t>
  </si>
  <si>
    <t>Identifier</t>
  </si>
  <si>
    <t>IT</t>
  </si>
  <si>
    <t>Information Technology</t>
  </si>
  <si>
    <t>MA</t>
  </si>
  <si>
    <t>Moving Average</t>
  </si>
  <si>
    <t>ML</t>
  </si>
  <si>
    <t>Machine Learning</t>
  </si>
  <si>
    <t>Mean Squared Error</t>
  </si>
  <si>
    <t>ONS</t>
  </si>
  <si>
    <t>Office for National Statistics</t>
  </si>
  <si>
    <t>PDF</t>
  </si>
  <si>
    <t>Portable Document Format</t>
  </si>
  <si>
    <t>SES</t>
  </si>
  <si>
    <t>Simple Exponential Smoothing</t>
  </si>
  <si>
    <t>Standard Occupational Classification</t>
  </si>
  <si>
    <t>SOC2020</t>
  </si>
  <si>
    <t>Standard Occupational Classification 2020</t>
  </si>
  <si>
    <t>UK</t>
  </si>
  <si>
    <t>United Kingdom</t>
  </si>
  <si>
    <t>UX/UI</t>
  </si>
  <si>
    <t>User Experience/User Interface</t>
  </si>
  <si>
    <t>WEF</t>
  </si>
  <si>
    <t>World Economic Forum</t>
  </si>
  <si>
    <t>XLSX</t>
  </si>
  <si>
    <t>Microsoft Excel Workbook file format</t>
  </si>
  <si>
    <t>YoY</t>
  </si>
  <si>
    <t>Year-on-Year</t>
  </si>
  <si>
    <r>
      <rPr>
        <b/>
        <i/>
        <sz val="11"/>
        <color rgb="FF000000"/>
        <rFont val="Arial"/>
        <family val="2"/>
      </rPr>
      <t>Source:</t>
    </r>
    <r>
      <rPr>
        <i/>
        <sz val="11"/>
        <color rgb="FF000000"/>
        <rFont val="Arial"/>
        <family val="2"/>
      </rPr>
      <t xml:space="preserve"> Author’s calculations based on Department for Education employment projections, Baseline scenario.</t>
    </r>
  </si>
  <si>
    <r>
      <rPr>
        <b/>
        <i/>
        <sz val="11"/>
        <color rgb="FF000000"/>
        <rFont val="Arial"/>
        <family val="2"/>
      </rPr>
      <t>Source</t>
    </r>
    <r>
      <rPr>
        <i/>
        <sz val="11"/>
        <color rgb="FF000000"/>
        <rFont val="Arial"/>
        <family val="2"/>
      </rPr>
      <t>: Author’s calculations based on Department for Education employment projections, Baseline scenario.</t>
    </r>
  </si>
  <si>
    <r>
      <rPr>
        <b/>
        <sz val="11"/>
        <color rgb="FF000000"/>
        <rFont val="Arial"/>
        <family val="2"/>
      </rPr>
      <t>Source:</t>
    </r>
    <r>
      <rPr>
        <i/>
        <sz val="11"/>
        <color rgb="FF000000"/>
        <rFont val="Arial"/>
        <family val="2"/>
      </rPr>
      <t xml:space="preserve"> Author’s analysis based on Department for Education employment projections, Baseline scenario.</t>
    </r>
  </si>
  <si>
    <r>
      <rPr>
        <b/>
        <sz val="12"/>
        <color theme="0"/>
        <rFont val="Arial"/>
        <family val="2"/>
      </rPr>
      <t>Chart A</t>
    </r>
    <r>
      <rPr>
        <sz val="12"/>
        <color theme="0"/>
        <rFont val="Arial"/>
        <family val="2"/>
      </rPr>
      <t xml:space="preserve"> — Baseline Employment Trajectories, 2021–2035</t>
    </r>
  </si>
  <si>
    <r>
      <rPr>
        <b/>
        <sz val="12"/>
        <color theme="0"/>
        <rFont val="Arial"/>
        <family val="2"/>
      </rPr>
      <t>Charts B</t>
    </r>
    <r>
      <rPr>
        <sz val="12"/>
        <color theme="0"/>
        <rFont val="Arial"/>
        <family val="2"/>
      </rPr>
      <t xml:space="preserve"> — Scenario trajectories</t>
    </r>
  </si>
  <si>
    <r>
      <rPr>
        <b/>
        <i/>
        <sz val="11"/>
        <color rgb="FF000000"/>
        <rFont val="Calibri"/>
        <family val="2"/>
      </rPr>
      <t>Source:</t>
    </r>
    <r>
      <rPr>
        <i/>
        <sz val="11"/>
        <color rgb="FF000000"/>
        <rFont val="Calibri"/>
        <family val="2"/>
      </rPr>
      <t xml:space="preserve"> Author’s calculations based on Office for National Statistics Annual Population Survey employment estimates, 2021–2025.</t>
    </r>
  </si>
  <si>
    <r>
      <rPr>
        <b/>
        <i/>
        <sz val="11"/>
        <color rgb="FF000000"/>
        <rFont val="Arial"/>
        <family val="2"/>
      </rPr>
      <t xml:space="preserve">Source: </t>
    </r>
    <r>
      <rPr>
        <i/>
        <sz val="11"/>
        <color rgb="FF000000"/>
        <rFont val="Arial"/>
        <family val="2"/>
      </rPr>
      <t>Author’s analysis based on World Economic Forum, Future of Jobs Report 2025, United Kingdom Economy Profile and global evidence.</t>
    </r>
  </si>
  <si>
    <r>
      <rPr>
        <b/>
        <i/>
        <sz val="11"/>
        <color rgb="FF000000"/>
        <rFont val="Arial"/>
        <family val="2"/>
      </rPr>
      <t xml:space="preserve">Source: </t>
    </r>
    <r>
      <rPr>
        <i/>
        <sz val="11"/>
        <color rgb="FF000000"/>
        <rFont val="Arial"/>
        <family val="2"/>
      </rPr>
      <t>Author’s analysis based on Department for Education employment projections and Career Map curriculum-alignment evidence.</t>
    </r>
  </si>
  <si>
    <r>
      <rPr>
        <b/>
        <i/>
        <sz val="11"/>
        <color rgb="FF000000"/>
        <rFont val="Arial"/>
        <family val="2"/>
      </rPr>
      <t>Source:</t>
    </r>
    <r>
      <rPr>
        <i/>
        <sz val="11"/>
        <color rgb="FF000000"/>
        <rFont val="Arial"/>
        <family val="2"/>
      </rPr>
      <t xml:space="preserve"> Author’s regression analysis based on World Economic Forum, Future of Jobs Report 2025, United Kingdom Economy Profile and global technology-trend evidence.</t>
    </r>
  </si>
  <si>
    <r>
      <rPr>
        <b/>
        <i/>
        <sz val="11"/>
        <color rgb="FF000000"/>
        <rFont val="Arial"/>
        <family val="2"/>
      </rPr>
      <t>Source:</t>
    </r>
    <r>
      <rPr>
        <i/>
        <sz val="11"/>
        <color rgb="FF000000"/>
        <rFont val="Arial"/>
        <family val="2"/>
      </rPr>
      <t xml:space="preserve"> Author’s analysis based on Department for Education employment projections, Baseline scenario.</t>
    </r>
  </si>
  <si>
    <r>
      <rPr>
        <b/>
        <sz val="11"/>
        <color rgb="FF000000"/>
        <rFont val="Arial"/>
        <family val="2"/>
      </rPr>
      <t>Source:</t>
    </r>
    <r>
      <rPr>
        <i/>
        <sz val="11"/>
        <color rgb="FF000000"/>
        <rFont val="Arial"/>
        <family val="2"/>
      </rPr>
      <t xml:space="preserve"> Author’s calculations based on Office for National Statistics Annual Population Survey employment estimates; Department for Education Baseline projection used for comparison.</t>
    </r>
  </si>
  <si>
    <r>
      <rPr>
        <b/>
        <i/>
        <sz val="11"/>
        <color rgb="FF000000"/>
        <rFont val="Arial"/>
        <family val="2"/>
      </rPr>
      <t xml:space="preserve">Source: </t>
    </r>
    <r>
      <rPr>
        <i/>
        <sz val="11"/>
        <color rgb="FF000000"/>
        <rFont val="Arial"/>
        <family val="2"/>
      </rPr>
      <t>Author’s regression analysis based on World Economic Forum, Future of Jobs Report 2025, United Kingdom Economy Profile and global technology-trend evidence.</t>
    </r>
  </si>
  <si>
    <r>
      <rPr>
        <b/>
        <i/>
        <sz val="11"/>
        <color rgb="FF000000"/>
        <rFont val="Arial"/>
        <family val="2"/>
      </rPr>
      <t>Source:</t>
    </r>
    <r>
      <rPr>
        <i/>
        <sz val="11"/>
        <color rgb="FF000000"/>
        <rFont val="Arial"/>
        <family val="2"/>
      </rPr>
      <t xml:space="preserve"> Author’s analysis based on World Economic Forum, Future of Jobs Report 2025, United Kingdom Economy Profile and global evidence.</t>
    </r>
  </si>
  <si>
    <t>Caption</t>
  </si>
  <si>
    <t>Mapping of Standard Occupational Classification (SOC) occupations to the five Computer Science Career Areas</t>
  </si>
  <si>
    <t>WEF evidence on organisational Artificial Intelligence (AI) strategies and workforce responses</t>
  </si>
  <si>
    <t>Acronyms and Abbreviations</t>
  </si>
  <si>
    <t>AI and information processing technologies (Big Data, Virtual Reality, Augmented Reality, etc.)</t>
  </si>
  <si>
    <r>
      <t>Methodological Note:</t>
    </r>
    <r>
      <rPr>
        <sz val="12"/>
        <color rgb="FF000000"/>
        <rFont val="Arial"/>
        <family val="2"/>
      </rPr>
      <t xml:space="preserve"> Q2 combines official Department for Education (DfE) long-term employment projections with an exploratory short-term 2026 forecast based on Office for National Statistics (ONS) Annual Population Survey (APS) employment estimates for 2021–2025. Moving Average and Simple Exponential Smoothing models were compared using Mean Squared Error (MSE). Due to the short time series, the forecast is exploratory and is not extended to 2035.</t>
    </r>
  </si>
  <si>
    <t>World Economic Forum (WEF) Future of Jobs Report 2025 – UK Economy Profile + Global Report Evidence</t>
  </si>
  <si>
    <t>Examine long-term employment projections across the five Career Areas and alternative future scenarios, and complement these projections with an exploratory short-term forecast based on recent Annual Population Survey (APS) employment estimates.</t>
  </si>
  <si>
    <t>Department for Education (DfE) Baseline Employment Projections + Career Map &amp; Curriculum Alignment Supporting Workbook</t>
  </si>
  <si>
    <r>
      <rPr>
        <b/>
        <i/>
        <sz val="12"/>
        <color rgb="FF000000"/>
        <rFont val="Arial"/>
        <family val="2"/>
      </rPr>
      <t>Source Note:</t>
    </r>
    <r>
      <rPr>
        <i/>
        <sz val="12"/>
        <color rgb="FF000000"/>
        <rFont val="Arial"/>
        <family val="2"/>
      </rPr>
      <t xml:space="preserve"> Data extracted from Figure 2.2, “Fastest-growing and fastest-declining jobs, 2025–2030”, World Economic Forum, Future of Jobs Report 2025.</t>
    </r>
  </si>
  <si>
    <r>
      <rPr>
        <b/>
        <i/>
        <sz val="12"/>
        <color rgb="FF000000"/>
        <rFont val="Arial"/>
        <family val="2"/>
      </rPr>
      <t>Source Note:</t>
    </r>
    <r>
      <rPr>
        <i/>
        <sz val="12"/>
        <color rgb="FF000000"/>
        <rFont val="Arial"/>
        <family val="2"/>
      </rPr>
      <t xml:space="preserve"> Data extracted from the Skill Outlook section of the World Economic Forum, Future of Jobs Report 2025 — United Kingdom Economy Profile.</t>
    </r>
  </si>
  <si>
    <r>
      <rPr>
        <b/>
        <i/>
        <sz val="12"/>
        <color theme="1"/>
        <rFont val="Arial"/>
        <family val="2"/>
      </rPr>
      <t xml:space="preserve">Source Note: </t>
    </r>
    <r>
      <rPr>
        <i/>
        <sz val="12"/>
        <color theme="1"/>
        <rFont val="Arial"/>
        <family val="2"/>
      </rPr>
      <t>Data extracted from the AI Strategy section of the World Economic Forum, Future of Jobs Report 2025 — United Kingdom Economy Profile.</t>
    </r>
  </si>
  <si>
    <t>World Economic Forum (WEF) technology trends and United Kingdom (UK)/Global employer expectations</t>
  </si>
  <si>
    <t>Not Applicable</t>
  </si>
  <si>
    <r>
      <rPr>
        <b/>
        <i/>
        <sz val="12"/>
        <color rgb="FF000000"/>
        <rFont val="Arial"/>
        <family val="2"/>
      </rPr>
      <t>Source</t>
    </r>
    <r>
      <rPr>
        <i/>
        <sz val="12"/>
        <color rgb="FF000000"/>
        <rFont val="Arial"/>
        <family val="2"/>
      </rPr>
      <t>: World Economic Forum, Future of Jobs Report 2025, United Kingdom Economy Profile. https://www.weforum.org/publications/the-future-of-jobs-report-2025/</t>
    </r>
  </si>
  <si>
    <r>
      <rPr>
        <b/>
        <i/>
        <sz val="12"/>
        <color rgb="FF000000"/>
        <rFont val="Arial"/>
        <family val="2"/>
      </rPr>
      <t xml:space="preserve">Source: </t>
    </r>
    <r>
      <rPr>
        <i/>
        <sz val="12"/>
        <color rgb="FF000000"/>
        <rFont val="Arial"/>
        <family val="2"/>
      </rPr>
      <t>World Economic Forum, Future of Jobs Report 2025, United Kingdom Economy Profile. https://www.weforum.org/publications/the-future-of-jobs-report-2025/</t>
    </r>
  </si>
  <si>
    <r>
      <rPr>
        <b/>
        <i/>
        <sz val="12"/>
        <color rgb="FF000000"/>
        <rFont val="Arial"/>
        <family val="2"/>
      </rPr>
      <t>Source:</t>
    </r>
    <r>
      <rPr>
        <i/>
        <sz val="12"/>
        <color rgb="FF000000"/>
        <rFont val="Arial"/>
        <family val="2"/>
      </rPr>
      <t xml:space="preserve"> World Economic Forum, Future of Jobs Report 2025, United Kingdom Economy Profile. https://www.weforum.org/publications/the-future-of-jobs-report-2025/</t>
    </r>
  </si>
  <si>
    <r>
      <rPr>
        <b/>
        <i/>
        <sz val="12"/>
        <color theme="1"/>
        <rFont val="Arial"/>
        <family val="2"/>
      </rPr>
      <t>Source Note:</t>
    </r>
    <r>
      <rPr>
        <i/>
        <sz val="12"/>
        <color theme="1"/>
        <rFont val="Arial"/>
        <family val="2"/>
      </rPr>
      <t xml:space="preserve"> World Economic Forum, Future of Jobs Report 2025 — United Kingdom Economy Profile, “Jobs outlook – Key roles for business transformation”.</t>
    </r>
  </si>
  <si>
    <t>Employment levels and future scenarios at Standard Occupational Classification 2020 (SOC2020) Unit Group level</t>
  </si>
  <si>
    <r>
      <t>Source:</t>
    </r>
    <r>
      <rPr>
        <i/>
        <sz val="12"/>
        <color rgb="FF000000"/>
        <rFont val="Arial"/>
        <family val="2"/>
      </rPr>
      <t xml:space="preserve"> World Economic Forum, Future of Jobs Report 2025, United Kingdom Economy Profile. https://www.weforum.org/publications/the-future-of-jobs-report-2025/</t>
    </r>
  </si>
  <si>
    <r>
      <rPr>
        <b/>
        <sz val="12"/>
        <color rgb="FF000000"/>
        <rFont val="Arial"/>
        <family val="2"/>
      </rPr>
      <t xml:space="preserve">Model Selection Result: </t>
    </r>
    <r>
      <rPr>
        <sz val="12"/>
        <color rgb="FF000000"/>
        <rFont val="Arial"/>
        <family val="2"/>
      </rPr>
      <t>Simple Exponential Smoothing (SES) with α = 0.8 produced the lowest MSE for Software Development &amp; Testing, Data, Analytics &amp; Databases, Cybersecurity, and IT Infrastructure, Networks &amp; Support. SES with α = 0.2 produced the lowest MSE for Web, Applications &amp; UX/UI. The 2-Year Moving Average did not produce the lowest MSE for any Career Area.</t>
    </r>
  </si>
  <si>
    <t>Selected methods based on the lowest MSE: SES α = 0.8 for Software, Data, Cybersecurity and Infrastructure; SES α = 0.2 for Web/UX. Difference vs DfE 2026: Software +6.66%, Data +6.63%, Cybersecurity +121.75%, Web/UX −0.95%, and Infrastructure −0.38%.</t>
  </si>
  <si>
    <r>
      <t>Methodological Note:</t>
    </r>
    <r>
      <rPr>
        <sz val="12"/>
        <color rgb="FF000000"/>
        <rFont val="Arial"/>
        <family val="2"/>
      </rPr>
      <t xml:space="preserve"> This analysis combines externally produced DfE employment projections with an exploratory short-term forecast generated from ONS APS employment estimates for 2021–2025. A 2-year Moving Average and Simple Exponential Smoothing (α = 0.2, 0.5 and 0.8) were evaluated using Mean Squared Error (MSE) over the common validation period 2023–2025. The best-performing method for each Career Area was used to generate a 2026 forecast. Due to the short five-year time series, the forecast is exploratory and is not extended to 2035. Mixed SOC Unit Groups 2133 and 2139 use the proportional allocations already applied in 07_Analysis_Base.                                                                                  The Q3 regression was used to examine the Global–UK relationship rather than to forecast employment and was therefore not included in the MSE model comparison.</t>
    </r>
  </si>
  <si>
    <r>
      <rPr>
        <b/>
        <i/>
        <sz val="12"/>
        <color rgb="FF000000"/>
        <rFont val="Arial"/>
        <family val="2"/>
      </rPr>
      <t xml:space="preserve">Source: </t>
    </r>
    <r>
      <rPr>
        <i/>
        <sz val="12"/>
        <color rgb="FF000000"/>
        <rFont val="Arial"/>
        <family val="2"/>
      </rPr>
      <t>Author’s calculations based on Office for National Statistics Annual Population Survey employment estimates; Department for Education Baseline projection used for comparison.</t>
    </r>
  </si>
  <si>
    <r>
      <t>Interpretation:</t>
    </r>
    <r>
      <rPr>
        <sz val="12"/>
        <color rgb="FF000000"/>
        <rFont val="Arial"/>
        <family val="2"/>
      </rPr>
      <t xml:space="preserve"> The APS-based 2026 forecasts are moderately above the DfE Baseline for Software Development &amp; Testing and Data, Analytics &amp; Databases, while Web, Applications &amp; UX/UI and IT Infrastructure, Networks &amp; Support remain very close to the DfE projection. Cybersecurity shows the largest divergence, with the APS-based forecast substantially higher than the DfE Baseline. This reflects the strong recent increase observed in APS estimates and should be interpreted cautiously because the forecast is based on only five annual observations.</t>
    </r>
  </si>
  <si>
    <r>
      <t>Methodological note:</t>
    </r>
    <r>
      <rPr>
        <sz val="12"/>
        <color rgb="FF000000"/>
        <rFont val="Arial"/>
        <family val="2"/>
      </rPr>
      <t xml:space="preserve"> APS-based forecasts are exploratory and derived from 2021–2025 employment estimates. DfE Baseline values are external projections and are used as a benchmark rather than as observed outcomes. Differences therefore indicate divergence between forecasting approaches, not forecast error.</t>
    </r>
  </si>
  <si>
    <r>
      <rPr>
        <b/>
        <i/>
        <sz val="11"/>
        <color rgb="FF000000"/>
        <rFont val="Arial"/>
        <family val="2"/>
      </rPr>
      <t>Source:</t>
    </r>
    <r>
      <rPr>
        <i/>
        <sz val="11"/>
        <color rgb="FF000000"/>
        <rFont val="Arial"/>
        <family val="2"/>
      </rPr>
      <t xml:space="preserve"> Author’s analysis based on Department for Education Baseline, Technical Opportunities and Human-Centric employment projection scenarios.</t>
    </r>
  </si>
  <si>
    <t>01_Overview</t>
  </si>
  <si>
    <t>21_References</t>
  </si>
  <si>
    <r>
      <rPr>
        <b/>
        <i/>
        <sz val="12"/>
        <color rgb="FF000000"/>
        <rFont val="Arial"/>
        <family val="2"/>
      </rPr>
      <t xml:space="preserve">Source: </t>
    </r>
    <r>
      <rPr>
        <i/>
        <sz val="12"/>
        <color rgb="FF000000"/>
        <rFont val="Arial"/>
        <family val="2"/>
      </rPr>
      <t>World Economic Forum, Future of Jobs Report 2025, Figure 2.2, “Fastest-growing and fastest-declining jobs, 2025–2030”. https://www.weforum.org/publications/the-future-of-jobs-report-2025/</t>
    </r>
  </si>
  <si>
    <t>12_WEF_Fastest_Growing
17_Prescriptive_Analysis
18_Key_Findings</t>
  </si>
  <si>
    <t>08_WEF_Technology
09_WEF_Jobs_Outlook
10_WEF_AI_Strategy
11_WEF_Skills_Outlook
15_Diagnostic_Q3
17_Prescriptive_Analysis
18_Key_Findings
19_Visual_Summary</t>
  </si>
  <si>
    <t>05_Data_Preparation
14A_Forecasting_Methods
14_Predictive_Q2
18_Key_Findings
19_Visual_Summary</t>
  </si>
  <si>
    <t>05_Data_Preparation
06_Career_Area_Map
07_Analysis_Base
16_Diagnostic_Q4
17_Prescriptive_Analysis
18_Key_Findings
19_Visual_Summary</t>
  </si>
  <si>
    <t>External datasets, supporting evidence, and sources used for tables and charts in the Future Growth &amp; Industry Trends analysis.</t>
  </si>
  <si>
    <t>02_Raw_Baseline
03_Raw_Technical
04_Raw_HumanCentric
05_Data_Preparation
07_Analysis_Base
13_Descriptive_Q1
14_Predictive_Q2
14A_Forecasting_Methods
16_Diagnostic_Q4
17_Prescriptive_Analysis
18_Key_Findings
19_Visual_Summary</t>
  </si>
  <si>
    <t>Supporting methodological evidence used to apply a consistent Career Area classification to the official employment data and to provide curriculum alignment and gap indicators for Q4. Underlying curriculum, SOC classification and Adzuna proxy sources are documented within the supporting workbook.</t>
  </si>
  <si>
    <t>References and Sources Register</t>
  </si>
  <si>
    <t>https://docs.google.com/spreadsheets/d/16bBDBk5eAcaZsfU9kJ7sDSBoUj7RSggH/edit?usp=sharing</t>
  </si>
  <si>
    <r>
      <t xml:space="preserve">This table provides the operational SOC-to-Career-Area mapping used to aggregate the official employment projections into the five Computer Science Career Areas. The classification, mixed-SOC methodology and Adzuna-derived allocation calculations are documented in the Career Map &amp; Curriculum Alignment Supporting Workbook, saved on: </t>
    </r>
    <r>
      <rPr>
        <i/>
        <sz val="12"/>
        <color theme="1"/>
        <rFont val="Arial"/>
        <family val="2"/>
      </rPr>
      <t>https://docs.google.com/spreadsheets/d/16bBDBk5eAcaZsfU9kJ7sDSBoUj7RSggH/edit?usp=sharing</t>
    </r>
  </si>
  <si>
    <t>Exploratory k-Means Clustering Process</t>
  </si>
  <si>
    <t>1. Prepare the data</t>
  </si>
  <si>
    <t>2. Standardise the variables</t>
  </si>
  <si>
    <t>Growth % and Gap Share were converted into Z-scores so that both variables contributed equally to the clustering.</t>
  </si>
  <si>
    <t>3. Import and validate the data</t>
  </si>
  <si>
    <t>Python imported the SOC Unit Group, Z Growth % and Z Gap Share columns. The data were checked for missing values, duplicates and correct data types.</t>
  </si>
  <si>
    <t>4. Test different numbers of clusters</t>
  </si>
  <si>
    <t>5. Evaluate cluster quality</t>
  </si>
  <si>
    <t>Inertia, Silhouette Score and cluster sizes were calculated for each value of kk. A higher Silhouette Score indicates better separation between clusters.</t>
  </si>
  <si>
    <t>6. Select the final model</t>
  </si>
  <si>
    <t>k=3k=3 was selected because it produced the highest Silhouette Score, 0.504, and provided an interpretable cluster structure.</t>
  </si>
  <si>
    <t>7. Generate the final outputs</t>
  </si>
  <si>
    <t>The final model assigned each SOC Unit Group to a cluster and calculated the cluster centroids and sizes.</t>
  </si>
  <si>
    <t>8. Interpret the clusters</t>
  </si>
  <si>
    <t>The clusters were interpreted according to their combinations of projected employment growth and curriculum gap. The analysis is exploratory because it is based on only 11 SOC Unit Groups.</t>
  </si>
  <si>
    <t>Growth % and Gap Share were calculated for 11 SOC2020 Unit Groups in the 16_Diagnostic_Q4 worksheet.</t>
  </si>
  <si>
    <t>k-means was tested with k=2k=2, k=3k=3 and k=4k=4, using random_state=42 and n_init=10 to support reproducibility and stable results.</t>
  </si>
  <si>
    <t>Role in the analysis</t>
  </si>
  <si>
    <t>Categorical – nominal</t>
  </si>
  <si>
    <t>Identifies the five Computer Science career areas</t>
  </si>
  <si>
    <t>Categorical – identifier</t>
  </si>
  <si>
    <t>Identifies the 11 occupational groups</t>
  </si>
  <si>
    <t>Temporal – ordinal</t>
  </si>
  <si>
    <t>Organises employment data from 2021 to 2035</t>
  </si>
  <si>
    <t>Distinguishes Baseline, Technical Opportunities and Human-Centric projections</t>
  </si>
  <si>
    <t>Quantitative – numerical</t>
  </si>
  <si>
    <t>Measures estimated or projected number of jobs</t>
  </si>
  <si>
    <t>Employment Growth %</t>
  </si>
  <si>
    <t>Quantitative – percentage</t>
  </si>
  <si>
    <t>Measures proportional employment growth from 2025 to 2035</t>
  </si>
  <si>
    <t>Absolute Employment Growth</t>
  </si>
  <si>
    <t>Measures the projected number of additional jobs</t>
  </si>
  <si>
    <t>APS-Based Forecast 2026</t>
  </si>
  <si>
    <t>Short-term employment forecast generated from APS estimates</t>
  </si>
  <si>
    <t>External employment projection used for comparison</t>
  </si>
  <si>
    <t>Identifies the nine technology trends compared</t>
  </si>
  <si>
    <t>Employer Expectations %</t>
  </si>
  <si>
    <t>Measures Global and UK expectations for each technology trend</t>
  </si>
  <si>
    <t>Curriculum Gap Share</t>
  </si>
  <si>
    <t>Measures the share of assessable curriculum evidence indicating gaps</t>
  </si>
  <si>
    <t>Groups SOC Unit Groups with similar growth and curriculum-gap patterns</t>
  </si>
  <si>
    <t>Main Variables</t>
  </si>
  <si>
    <t/>
  </si>
  <si>
    <t>21_References –                                                      07_Analysis_Base</t>
  </si>
  <si>
    <t>13_Descriptive_Q1 –                                                17_Prescriptive_Analysis</t>
  </si>
  <si>
    <t>18_Key_Findings –                                                  19_Visual_Summary</t>
  </si>
  <si>
    <t>Solent University</t>
  </si>
  <si>
    <t>BSc (Hons) Computer Science – Course Curriculum</t>
  </si>
  <si>
    <t>United Kingdom / Current course curriculum</t>
  </si>
  <si>
    <t>Course structure, module titles and curriculum content used to assess alignment and gaps between the degree curriculum and the skills or technology areas associated with the selected SOC2020 Unit Groups</t>
  </si>
  <si>
    <t>Web page / Official university course information</t>
  </si>
  <si>
    <t>https://www.solent.ac.uk/courses/undergraduate/computer-science-bsc</t>
  </si>
  <si>
    <t>Official university course page selected as the primary curriculum source for evaluating how the Computer Science degree content aligns with the occupational and technology requirements represented in the Career Map.</t>
  </si>
  <si>
    <t>16_Diagnostic_Q4
16A_Cluster_Python
17_Prescriptive_Analysis
18_Key_Findings
19_Visual_Summary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</si>
</sst>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 &quot;* #,##0&quot; &quot;;&quot;-&quot;* #,##0&quot; &quot;;&quot; &quot;* &quot;-&quot;#&quot; &quot;;&quot; &quot;@&quot; &quot;"/>
    <numFmt numFmtId="165" formatCode="&quot; &quot;* #,##0.00&quot; &quot;;&quot;-&quot;* #,##0.00&quot; &quot;;&quot; &quot;* &quot;-&quot;#&quot; &quot;;&quot; &quot;@&quot; &quot;"/>
    <numFmt numFmtId="166" formatCode="#,##0;[Red]#,##0"/>
    <numFmt numFmtId="167" formatCode="0.0%"/>
    <numFmt numFmtId="168" formatCode="_-* #,##0_-;\-* #,##0_-;_-* &quot;-&quot;??_-;_-@_-"/>
  </numFmts>
  <fonts count="52">
    <font>
      <sz val="11"/>
      <color rgb="FF000000"/>
      <name val="Calibri"/>
      <family val="2"/>
    </font>
    <font>
      <sz val="11"/>
      <color rgb="FF000000"/>
      <name val="Calibri"/>
      <family val="2"/>
    </font>
    <font>
      <u/>
      <sz val="11"/>
      <color rgb="FF0000FF"/>
      <name val="Calibri"/>
      <family val="2"/>
    </font>
    <font>
      <sz val="10"/>
      <color rgb="FF000000"/>
      <name val="Times New Roman"/>
      <family val="1"/>
    </font>
    <font>
      <b/>
      <sz val="14"/>
      <color rgb="FF000000"/>
      <name val="Arial"/>
      <family val="2"/>
    </font>
    <font>
      <sz val="12"/>
      <color rgb="FF000000"/>
      <name val="Arial"/>
      <family val="2"/>
    </font>
    <font>
      <sz val="11"/>
      <color rgb="FF000000"/>
      <name val="Arial"/>
      <family val="2"/>
    </font>
    <font>
      <b/>
      <sz val="12"/>
      <color rgb="FF000000"/>
      <name val="Arial"/>
      <family val="2"/>
    </font>
    <font>
      <b/>
      <sz val="11"/>
      <color rgb="FF000000"/>
      <name val="Calibri"/>
      <family val="2"/>
    </font>
    <font>
      <b/>
      <sz val="11"/>
      <color rgb="FF000000"/>
      <name val="Arial"/>
      <family val="2"/>
    </font>
    <font>
      <sz val="10"/>
      <color theme="1"/>
      <name val="Arial"/>
      <family val="2"/>
    </font>
    <font>
      <b/>
      <sz val="12"/>
      <color theme="0"/>
      <name val="Arial"/>
      <family val="2"/>
    </font>
    <font>
      <b/>
      <sz val="14"/>
      <color theme="0"/>
      <name val="Arial"/>
      <family val="2"/>
    </font>
    <font>
      <b/>
      <sz val="11"/>
      <color theme="0"/>
      <name val="Calibri"/>
      <family val="2"/>
    </font>
    <font>
      <sz val="12"/>
      <color rgb="FF000000"/>
      <name val="Arial "/>
    </font>
    <font>
      <b/>
      <sz val="16"/>
      <color theme="0"/>
      <name val="Arial"/>
      <family val="2"/>
    </font>
    <font>
      <sz val="14"/>
      <color theme="0"/>
      <name val="Arial"/>
      <family val="2"/>
    </font>
    <font>
      <sz val="14"/>
      <color rgb="FF000000"/>
      <name val="Arial"/>
      <family val="2"/>
    </font>
    <font>
      <b/>
      <sz val="12"/>
      <color rgb="FF000000"/>
      <name val="Arial "/>
    </font>
    <font>
      <b/>
      <sz val="11"/>
      <color rgb="FFFF0000"/>
      <name val="Calibri"/>
      <family val="2"/>
    </font>
    <font>
      <b/>
      <sz val="11"/>
      <color theme="1"/>
      <name val="Aptos Narrow"/>
      <family val="2"/>
      <scheme val="minor"/>
    </font>
    <font>
      <sz val="12"/>
      <color theme="1"/>
      <name val="Arial"/>
      <family val="2"/>
    </font>
    <font>
      <b/>
      <sz val="12"/>
      <color theme="1"/>
      <name val="Arial"/>
      <family val="2"/>
    </font>
    <font>
      <i/>
      <sz val="12"/>
      <color theme="1"/>
      <name val="Arial"/>
      <family val="2"/>
    </font>
    <font>
      <sz val="11"/>
      <color rgb="FF0000FF"/>
      <name val="Calibri"/>
      <family val="2"/>
    </font>
    <font>
      <sz val="11"/>
      <color rgb="FF006100"/>
      <name val="Aptos Narrow"/>
      <family val="2"/>
    </font>
    <font>
      <b/>
      <sz val="14"/>
      <color rgb="FFFFFFFF"/>
      <name val="Calibri"/>
      <family val="2"/>
    </font>
    <font>
      <b/>
      <sz val="11"/>
      <color rgb="FFFFFFFF"/>
      <name val="Calibri"/>
      <family val="2"/>
    </font>
    <font>
      <b/>
      <i/>
      <sz val="12"/>
      <color theme="1"/>
      <name val="Arial"/>
      <family val="2"/>
    </font>
    <font>
      <sz val="12"/>
      <color rgb="FF000000"/>
      <name val="Calibri"/>
      <family val="2"/>
    </font>
    <font>
      <sz val="10"/>
      <color rgb="FF000000"/>
      <name val="Arial Unicode MS"/>
    </font>
    <font>
      <sz val="12"/>
      <color theme="0"/>
      <name val="Arial"/>
      <family val="2"/>
    </font>
    <font>
      <b/>
      <sz val="14"/>
      <color rgb="FF000000"/>
      <name val="Calibri"/>
      <family val="2"/>
    </font>
    <font>
      <sz val="14"/>
      <color rgb="FF000000"/>
      <name val="Calibri"/>
      <family val="2"/>
    </font>
    <font>
      <b/>
      <sz val="12"/>
      <color theme="0"/>
      <name val="Arial "/>
    </font>
    <font>
      <sz val="8"/>
      <color theme="1"/>
      <name val="Arial"/>
      <family val="2"/>
    </font>
    <font>
      <b/>
      <sz val="12"/>
      <color rgb="FF000000"/>
      <name val="Calibri"/>
      <family val="2"/>
    </font>
    <font>
      <b/>
      <sz val="12"/>
      <color theme="0"/>
      <name val="Calibri"/>
      <family val="2"/>
    </font>
    <font>
      <b/>
      <sz val="12"/>
      <name val="Arial"/>
      <family val="2"/>
    </font>
    <font>
      <sz val="12"/>
      <name val="Arial"/>
      <family val="2"/>
    </font>
    <font>
      <sz val="12"/>
      <color rgb="FF010205"/>
      <name val="Arial"/>
      <family val="2"/>
    </font>
    <font>
      <i/>
      <sz val="12"/>
      <color rgb="FF000000"/>
      <name val="Arial"/>
      <family val="2"/>
    </font>
    <font>
      <b/>
      <i/>
      <sz val="12"/>
      <color rgb="FF000000"/>
      <name val="Arial"/>
      <family val="2"/>
    </font>
    <font>
      <sz val="12"/>
      <color theme="0"/>
      <name val="Calibri"/>
      <family val="2"/>
    </font>
    <font>
      <sz val="11"/>
      <color theme="0"/>
      <name val="Calibri"/>
      <family val="2"/>
    </font>
    <font>
      <i/>
      <sz val="11"/>
      <color rgb="FF000000"/>
      <name val="Calibri"/>
      <family val="2"/>
    </font>
    <font>
      <b/>
      <i/>
      <sz val="11"/>
      <color rgb="FF000000"/>
      <name val="Calibri"/>
      <family val="2"/>
    </font>
    <font>
      <i/>
      <sz val="11"/>
      <color rgb="FF000000"/>
      <name val="Arial"/>
      <family val="2"/>
    </font>
    <font>
      <b/>
      <i/>
      <sz val="11"/>
      <color rgb="FF000000"/>
      <name val="Arial"/>
      <family val="2"/>
    </font>
    <font>
      <i/>
      <sz val="11"/>
      <color theme="1"/>
      <name val="Aptos Narrow"/>
      <family val="2"/>
      <scheme val="minor"/>
    </font>
    <font>
      <b/>
      <sz val="13.5"/>
      <color rgb="FF000000"/>
      <name val="Calibri"/>
      <family val="2"/>
    </font>
    <font>
      <u/>
      <sz val="12"/>
      <color rgb="FF0000FF"/>
      <name val="Arial"/>
      <family val="2"/>
    </font>
  </fonts>
  <fills count="21">
    <fill>
      <patternFill patternType="none"/>
    </fill>
    <fill>
      <patternFill patternType="gray125"/>
    </fill>
    <fill>
      <patternFill patternType="solid">
        <fgColor theme="2" tint="-9.9978637043366805E-2"/>
        <bgColor indexed="64"/>
      </patternFill>
    </fill>
    <fill>
      <patternFill patternType="solid">
        <fgColor theme="0" tint="-0.14999847407452621"/>
        <bgColor indexed="64"/>
      </patternFill>
    </fill>
    <fill>
      <patternFill patternType="solid">
        <fgColor rgb="FFC6EFCE"/>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1" tint="0.34998626667073579"/>
        <bgColor indexed="64"/>
      </patternFill>
    </fill>
    <fill>
      <patternFill patternType="solid">
        <fgColor theme="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3" tint="0.749992370372631"/>
        <bgColor indexed="64"/>
      </patternFill>
    </fill>
    <fill>
      <patternFill patternType="solid">
        <fgColor theme="1" tint="0.499984740745262"/>
        <bgColor indexed="64"/>
      </patternFill>
    </fill>
    <fill>
      <patternFill patternType="solid">
        <fgColor theme="1" tint="0.34998626667073579"/>
        <bgColor indexed="65"/>
      </patternFill>
    </fill>
    <fill>
      <patternFill patternType="solid">
        <fgColor theme="1" tint="0.49992370372631001"/>
        <bgColor indexed="65"/>
      </patternFill>
    </fill>
    <fill>
      <patternFill patternType="solid">
        <fgColor rgb="FF5B5B5B"/>
      </patternFill>
    </fill>
    <fill>
      <patternFill patternType="solid">
        <fgColor theme="0" tint="-0.249977111117893"/>
        <bgColor indexed="64"/>
      </patternFill>
    </fill>
    <fill>
      <patternFill patternType="solid">
        <fgColor rgb="FFF9F9FB"/>
        <bgColor indexed="64"/>
      </patternFill>
    </fill>
    <fill>
      <patternFill patternType="lightGray">
        <bgColor rgb="FFF9F9FB"/>
      </patternFill>
    </fill>
    <fill>
      <patternFill patternType="solid">
        <fgColor theme="5" tint="0.59999389629810485"/>
        <bgColor indexed="64"/>
      </patternFill>
    </fill>
    <fill>
      <patternFill patternType="solid">
        <fgColor theme="9" tint="0.59999389629810485"/>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3">
    <xf numFmtId="0" fontId="0" fillId="0" borderId="0"/>
    <xf numFmtId="165" fontId="1" fillId="0" borderId="0" applyFon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Border="0" applyProtection="0"/>
    <xf numFmtId="0" fontId="1" fillId="0" borderId="0" applyNumberFormat="0" applyFont="0" applyBorder="0" applyProtection="0"/>
    <xf numFmtId="9" fontId="1" fillId="0" borderId="0" applyFont="0" applyFill="0" applyBorder="0" applyAlignment="0" applyProtection="0"/>
    <xf numFmtId="0" fontId="10" fillId="0" borderId="0"/>
    <xf numFmtId="165" fontId="1" fillId="0" borderId="0" applyFon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9" fontId="1" fillId="0" borderId="0" applyFont="0" applyFill="0" applyBorder="0" applyAlignment="0" applyProtection="0"/>
    <xf numFmtId="0" fontId="25" fillId="4" borderId="0" applyNumberFormat="0" applyBorder="0" applyAlignment="0" applyProtection="0"/>
  </cellStyleXfs>
  <cellXfs count="838">
    <xf numFmtId="0" fontId="0" fillId="0" borderId="0" xfId="0"/>
    <xf numFmtId="0" fontId="5" fillId="0" borderId="0" xfId="0" applyFont="1" applyAlignment="1">
      <alignment vertical="top"/>
    </xf>
    <xf numFmtId="0" fontId="0" fillId="0" borderId="0" xfId="0" applyAlignment="1">
      <alignment vertical="top"/>
    </xf>
    <xf numFmtId="0" fontId="4" fillId="0" borderId="0" xfId="0" applyFont="1" applyAlignment="1">
      <alignment horizontal="left"/>
    </xf>
    <xf numFmtId="0" fontId="7" fillId="0" borderId="0" xfId="0" applyFont="1" applyAlignment="1">
      <alignment horizontal="left"/>
    </xf>
    <xf numFmtId="0" fontId="7" fillId="0" borderId="0" xfId="0" applyFont="1"/>
    <xf numFmtId="0" fontId="7" fillId="0" borderId="0" xfId="0" applyFont="1" applyAlignment="1">
      <alignment horizontal="right"/>
    </xf>
    <xf numFmtId="0" fontId="5" fillId="0" borderId="0" xfId="0" applyFont="1" applyAlignment="1">
      <alignment horizontal="left"/>
    </xf>
    <xf numFmtId="0" fontId="5" fillId="0" borderId="0" xfId="0" applyFont="1"/>
    <xf numFmtId="164" fontId="5" fillId="0" borderId="0" xfId="1" applyNumberFormat="1" applyFont="1"/>
    <xf numFmtId="0" fontId="0" fillId="0" borderId="0" xfId="0" applyAlignment="1">
      <alignment horizontal="left"/>
    </xf>
    <xf numFmtId="0" fontId="0" fillId="0" borderId="0" xfId="0" applyAlignment="1">
      <alignment horizontal="right"/>
    </xf>
    <xf numFmtId="164" fontId="5" fillId="0" borderId="0" xfId="1" applyNumberFormat="1" applyFont="1" applyAlignment="1">
      <alignment horizontal="right"/>
    </xf>
    <xf numFmtId="0" fontId="7" fillId="0" borderId="0" xfId="0" applyFont="1" applyAlignment="1">
      <alignment horizontal="left" wrapText="1"/>
    </xf>
    <xf numFmtId="0" fontId="7" fillId="0" borderId="0" xfId="0" applyFont="1" applyAlignment="1">
      <alignment horizontal="left" vertical="top" wrapText="1"/>
    </xf>
    <xf numFmtId="0" fontId="7" fillId="0" borderId="0" xfId="0" applyFont="1" applyAlignment="1">
      <alignment vertical="top"/>
    </xf>
    <xf numFmtId="0" fontId="7" fillId="0" borderId="0" xfId="0" applyFont="1" applyAlignment="1">
      <alignment horizontal="right" vertical="top"/>
    </xf>
    <xf numFmtId="164" fontId="5" fillId="0" borderId="0" xfId="0" applyNumberFormat="1" applyFont="1"/>
    <xf numFmtId="0" fontId="5" fillId="0" borderId="0" xfId="0" applyFont="1" applyAlignment="1">
      <alignment horizontal="right"/>
    </xf>
    <xf numFmtId="0" fontId="0" fillId="0" borderId="0" xfId="0" applyAlignment="1">
      <alignment vertical="top" wrapText="1"/>
    </xf>
    <xf numFmtId="0" fontId="0" fillId="0" borderId="0" xfId="0" applyAlignment="1">
      <alignment vertical="center"/>
    </xf>
    <xf numFmtId="0" fontId="7" fillId="5" borderId="9" xfId="0" applyFont="1" applyFill="1" applyBorder="1"/>
    <xf numFmtId="0" fontId="5" fillId="5" borderId="9" xfId="0" applyFont="1" applyFill="1" applyBorder="1" applyAlignment="1">
      <alignment horizontal="right"/>
    </xf>
    <xf numFmtId="164" fontId="0" fillId="0" borderId="0" xfId="0" applyNumberFormat="1"/>
    <xf numFmtId="0" fontId="11" fillId="7" borderId="1" xfId="0" applyFont="1" applyFill="1" applyBorder="1" applyAlignment="1">
      <alignment horizontal="left"/>
    </xf>
    <xf numFmtId="164" fontId="5" fillId="0" borderId="0" xfId="1" applyNumberFormat="1" applyFont="1" applyBorder="1" applyAlignment="1">
      <alignment horizontal="right"/>
    </xf>
    <xf numFmtId="164" fontId="5" fillId="0" borderId="11" xfId="1" applyNumberFormat="1" applyFont="1" applyBorder="1" applyAlignment="1">
      <alignment horizontal="right"/>
    </xf>
    <xf numFmtId="164" fontId="5" fillId="0" borderId="0" xfId="1" applyNumberFormat="1" applyFont="1" applyBorder="1"/>
    <xf numFmtId="164" fontId="5" fillId="0" borderId="11" xfId="1" applyNumberFormat="1" applyFont="1" applyBorder="1"/>
    <xf numFmtId="0" fontId="5" fillId="0" borderId="4" xfId="0" applyFont="1" applyBorder="1" applyAlignment="1">
      <alignment horizontal="left"/>
    </xf>
    <xf numFmtId="164" fontId="5" fillId="0" borderId="5" xfId="1" applyNumberFormat="1" applyFont="1" applyBorder="1"/>
    <xf numFmtId="164" fontId="5" fillId="0" borderId="12" xfId="1" applyNumberFormat="1" applyFont="1" applyBorder="1"/>
    <xf numFmtId="0" fontId="5" fillId="0" borderId="10" xfId="0" applyFont="1" applyBorder="1" applyAlignment="1">
      <alignment horizontal="left"/>
    </xf>
    <xf numFmtId="0" fontId="11" fillId="7" borderId="2" xfId="0" applyFont="1" applyFill="1" applyBorder="1"/>
    <xf numFmtId="0" fontId="5" fillId="11" borderId="10" xfId="0" applyFont="1" applyFill="1" applyBorder="1"/>
    <xf numFmtId="0" fontId="5" fillId="2" borderId="10" xfId="0" applyFont="1" applyFill="1" applyBorder="1"/>
    <xf numFmtId="0" fontId="5" fillId="9" borderId="10" xfId="0" applyFont="1" applyFill="1" applyBorder="1"/>
    <xf numFmtId="0" fontId="5" fillId="10" borderId="10" xfId="0" applyFont="1" applyFill="1" applyBorder="1"/>
    <xf numFmtId="0" fontId="11" fillId="7" borderId="3" xfId="0" applyFont="1" applyFill="1" applyBorder="1"/>
    <xf numFmtId="0" fontId="5" fillId="6" borderId="10" xfId="0" applyFont="1" applyFill="1" applyBorder="1"/>
    <xf numFmtId="0" fontId="5" fillId="2" borderId="4" xfId="0" applyFont="1" applyFill="1" applyBorder="1"/>
    <xf numFmtId="164" fontId="5" fillId="0" borderId="5" xfId="1" applyNumberFormat="1" applyFont="1" applyBorder="1" applyAlignment="1">
      <alignment horizontal="right"/>
    </xf>
    <xf numFmtId="0" fontId="5" fillId="0" borderId="0" xfId="0" applyFont="1" applyAlignment="1">
      <alignment vertical="top" wrapText="1"/>
    </xf>
    <xf numFmtId="0" fontId="7" fillId="0" borderId="10" xfId="0" applyFont="1" applyBorder="1" applyAlignment="1">
      <alignment horizontal="left"/>
    </xf>
    <xf numFmtId="0" fontId="7" fillId="0" borderId="11" xfId="0" applyFont="1" applyBorder="1" applyAlignment="1">
      <alignment horizontal="right"/>
    </xf>
    <xf numFmtId="164" fontId="5" fillId="0" borderId="12" xfId="1" applyNumberFormat="1" applyFont="1" applyBorder="1" applyAlignment="1">
      <alignment horizontal="right"/>
    </xf>
    <xf numFmtId="0" fontId="5" fillId="11" borderId="4" xfId="0" applyFont="1" applyFill="1" applyBorder="1"/>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5" fillId="0" borderId="10" xfId="0" applyFont="1" applyBorder="1" applyAlignment="1">
      <alignment vertical="top" wrapText="1"/>
    </xf>
    <xf numFmtId="0" fontId="5" fillId="0" borderId="11" xfId="0" applyFont="1" applyBorder="1" applyAlignment="1">
      <alignment vertical="top" wrapText="1"/>
    </xf>
    <xf numFmtId="0" fontId="5" fillId="0" borderId="10" xfId="0" applyFont="1" applyBorder="1" applyAlignment="1">
      <alignment vertical="center" wrapText="1"/>
    </xf>
    <xf numFmtId="0" fontId="5" fillId="0" borderId="6" xfId="0" applyFont="1" applyBorder="1" applyAlignment="1">
      <alignment vertical="center" wrapText="1"/>
    </xf>
    <xf numFmtId="0" fontId="5" fillId="0" borderId="0" xfId="0" applyFont="1" applyAlignment="1">
      <alignment horizontal="left" vertical="top"/>
    </xf>
    <xf numFmtId="0" fontId="5" fillId="0" borderId="1" xfId="0" applyFont="1" applyBorder="1" applyAlignment="1">
      <alignment vertical="center" wrapText="1"/>
    </xf>
    <xf numFmtId="0" fontId="5" fillId="0" borderId="9" xfId="0" applyFont="1" applyBorder="1" applyAlignment="1">
      <alignment vertical="center" wrapText="1"/>
    </xf>
    <xf numFmtId="0" fontId="5" fillId="0" borderId="10" xfId="0" applyFont="1" applyBorder="1" applyAlignment="1">
      <alignment wrapText="1"/>
    </xf>
    <xf numFmtId="0" fontId="5" fillId="0" borderId="0" xfId="0" applyFont="1" applyAlignment="1">
      <alignment wrapText="1"/>
    </xf>
    <xf numFmtId="0" fontId="5" fillId="0" borderId="11" xfId="0" applyFont="1" applyBorder="1" applyAlignment="1">
      <alignment wrapText="1"/>
    </xf>
    <xf numFmtId="0" fontId="5" fillId="0" borderId="0" xfId="0" applyFont="1" applyAlignment="1">
      <alignment vertical="center" wrapText="1"/>
    </xf>
    <xf numFmtId="0" fontId="5" fillId="0" borderId="11" xfId="0" applyFont="1" applyBorder="1" applyAlignment="1">
      <alignment vertical="center" wrapText="1"/>
    </xf>
    <xf numFmtId="0" fontId="7" fillId="0" borderId="9" xfId="0" applyFont="1" applyBorder="1" applyAlignment="1">
      <alignment horizontal="left" vertical="center" wrapText="1"/>
    </xf>
    <xf numFmtId="0" fontId="5" fillId="0" borderId="9" xfId="0" applyFont="1" applyBorder="1" applyAlignment="1">
      <alignment horizontal="left" vertical="center" wrapText="1"/>
    </xf>
    <xf numFmtId="0" fontId="12" fillId="12" borderId="3" xfId="0" applyFont="1" applyFill="1" applyBorder="1" applyAlignment="1">
      <alignment horizontal="left" vertical="center" wrapText="1"/>
    </xf>
    <xf numFmtId="0" fontId="5" fillId="0" borderId="8" xfId="0" applyFont="1" applyBorder="1" applyAlignment="1">
      <alignment vertical="center" wrapText="1"/>
    </xf>
    <xf numFmtId="0" fontId="5" fillId="0" borderId="0" xfId="0" applyFont="1" applyAlignment="1">
      <alignment vertical="center"/>
    </xf>
    <xf numFmtId="0" fontId="5" fillId="0" borderId="0" xfId="0" applyFont="1" applyAlignment="1">
      <alignment horizontal="left" vertical="center"/>
    </xf>
    <xf numFmtId="0" fontId="12" fillId="12" borderId="1" xfId="0" applyFont="1" applyFill="1" applyBorder="1" applyAlignment="1">
      <alignment horizontal="left" vertical="center" wrapText="1"/>
    </xf>
    <xf numFmtId="0" fontId="17" fillId="0" borderId="0" xfId="0" applyFont="1"/>
    <xf numFmtId="0" fontId="12" fillId="7" borderId="1" xfId="0" applyFont="1" applyFill="1" applyBorder="1"/>
    <xf numFmtId="0" fontId="12" fillId="7" borderId="2" xfId="0" applyFont="1" applyFill="1" applyBorder="1"/>
    <xf numFmtId="0" fontId="12" fillId="7" borderId="3" xfId="0" applyFont="1" applyFill="1" applyBorder="1"/>
    <xf numFmtId="0" fontId="6" fillId="0" borderId="11" xfId="0" applyFont="1" applyBorder="1" applyAlignment="1">
      <alignment vertical="center" wrapText="1"/>
    </xf>
    <xf numFmtId="0" fontId="9" fillId="0" borderId="10" xfId="0" applyFont="1" applyBorder="1" applyAlignment="1">
      <alignment vertical="center" wrapText="1"/>
    </xf>
    <xf numFmtId="0" fontId="14" fillId="0" borderId="0" xfId="0" applyFont="1" applyAlignment="1">
      <alignment vertical="top" wrapText="1"/>
    </xf>
    <xf numFmtId="0" fontId="5" fillId="0" borderId="5" xfId="0" applyFont="1" applyBorder="1" applyAlignment="1">
      <alignment horizontal="left"/>
    </xf>
    <xf numFmtId="0" fontId="5" fillId="0" borderId="5" xfId="0" applyFont="1" applyBorder="1"/>
    <xf numFmtId="0" fontId="7" fillId="0" borderId="10" xfId="0" applyFont="1" applyBorder="1" applyAlignment="1">
      <alignment horizontal="left" vertical="top" wrapText="1"/>
    </xf>
    <xf numFmtId="0" fontId="7" fillId="0" borderId="11" xfId="0" applyFont="1" applyBorder="1" applyAlignment="1">
      <alignment horizontal="right" vertical="top"/>
    </xf>
    <xf numFmtId="164" fontId="5" fillId="0" borderId="5" xfId="1" applyNumberFormat="1" applyFont="1" applyBorder="1" applyAlignment="1"/>
    <xf numFmtId="0" fontId="7" fillId="0" borderId="10" xfId="0" applyFont="1" applyBorder="1" applyAlignment="1">
      <alignment horizontal="left" wrapText="1"/>
    </xf>
    <xf numFmtId="0" fontId="11" fillId="7" borderId="9" xfId="0" applyFont="1" applyFill="1" applyBorder="1" applyAlignment="1">
      <alignment horizontal="left" vertical="center"/>
    </xf>
    <xf numFmtId="0" fontId="11" fillId="7" borderId="9" xfId="0" applyFont="1" applyFill="1" applyBorder="1" applyAlignment="1">
      <alignment horizontal="right" wrapText="1"/>
    </xf>
    <xf numFmtId="0" fontId="11" fillId="7" borderId="9" xfId="0" applyFont="1" applyFill="1" applyBorder="1" applyAlignment="1">
      <alignment horizontal="right" vertical="center"/>
    </xf>
    <xf numFmtId="0" fontId="5" fillId="2" borderId="9" xfId="0" applyFont="1" applyFill="1" applyBorder="1" applyAlignment="1">
      <alignment horizontal="right"/>
    </xf>
    <xf numFmtId="0" fontId="7" fillId="2" borderId="9" xfId="0" applyFont="1" applyFill="1" applyBorder="1" applyAlignment="1">
      <alignment vertical="center" wrapText="1"/>
    </xf>
    <xf numFmtId="0" fontId="0" fillId="0" borderId="0" xfId="0" applyAlignment="1">
      <alignment horizontal="center" vertical="center"/>
    </xf>
    <xf numFmtId="0" fontId="0" fillId="0" borderId="0" xfId="0" applyAlignment="1">
      <alignment horizontal="left" vertical="top"/>
    </xf>
    <xf numFmtId="0" fontId="20" fillId="0" borderId="0" xfId="0" applyFont="1" applyAlignment="1">
      <alignment vertical="center" wrapText="1"/>
    </xf>
    <xf numFmtId="0" fontId="0" fillId="0" borderId="0" xfId="0" applyAlignment="1">
      <alignment vertical="center" wrapText="1"/>
    </xf>
    <xf numFmtId="0" fontId="11" fillId="14" borderId="0" xfId="0" applyFont="1" applyFill="1" applyAlignment="1">
      <alignment horizontal="center" vertical="top" wrapText="1"/>
    </xf>
    <xf numFmtId="0" fontId="11" fillId="14" borderId="0" xfId="0" applyFont="1" applyFill="1" applyAlignment="1">
      <alignment horizontal="right" vertical="top" wrapText="1"/>
    </xf>
    <xf numFmtId="2" fontId="11" fillId="14" borderId="0" xfId="0" applyNumberFormat="1" applyFont="1" applyFill="1" applyAlignment="1">
      <alignment horizontal="center" vertical="top" wrapText="1"/>
    </xf>
    <xf numFmtId="0" fontId="11" fillId="14" borderId="0" xfId="0" applyFont="1" applyFill="1" applyAlignment="1">
      <alignment horizontal="left" vertical="top" wrapText="1"/>
    </xf>
    <xf numFmtId="1" fontId="5" fillId="0" borderId="0" xfId="0" applyNumberFormat="1" applyFont="1" applyAlignment="1">
      <alignment horizontal="right" vertical="top"/>
    </xf>
    <xf numFmtId="0" fontId="5" fillId="0" borderId="0" xfId="0" applyFont="1" applyAlignment="1">
      <alignment horizontal="left" vertical="top" wrapText="1"/>
    </xf>
    <xf numFmtId="167" fontId="5" fillId="0" borderId="0" xfId="0" applyNumberFormat="1" applyFont="1" applyAlignment="1">
      <alignment vertical="top"/>
    </xf>
    <xf numFmtId="4" fontId="5" fillId="0" borderId="0" xfId="0" applyNumberFormat="1" applyFont="1" applyAlignment="1">
      <alignment vertical="top"/>
    </xf>
    <xf numFmtId="4" fontId="5" fillId="0" borderId="0" xfId="0" applyNumberFormat="1" applyFont="1" applyAlignment="1">
      <alignment horizontal="right" vertical="top"/>
    </xf>
    <xf numFmtId="1" fontId="5" fillId="0" borderId="0" xfId="0" applyNumberFormat="1" applyFont="1" applyAlignment="1">
      <alignment vertical="top"/>
    </xf>
    <xf numFmtId="1" fontId="0" fillId="0" borderId="0" xfId="0" applyNumberFormat="1" applyAlignment="1">
      <alignment vertical="top" wrapText="1"/>
    </xf>
    <xf numFmtId="4" fontId="0" fillId="0" borderId="0" xfId="0" applyNumberFormat="1" applyAlignment="1">
      <alignment vertical="top" wrapText="1"/>
    </xf>
    <xf numFmtId="2" fontId="5" fillId="0" borderId="0" xfId="0" applyNumberFormat="1" applyFont="1" applyAlignment="1">
      <alignment vertical="top"/>
    </xf>
    <xf numFmtId="0" fontId="19" fillId="8" borderId="0" xfId="0" applyFont="1" applyFill="1"/>
    <xf numFmtId="0" fontId="5" fillId="0" borderId="10" xfId="0" applyFont="1" applyBorder="1"/>
    <xf numFmtId="0" fontId="5" fillId="0" borderId="11" xfId="0" applyFont="1" applyBorder="1"/>
    <xf numFmtId="0" fontId="5" fillId="0" borderId="4" xfId="0" applyFont="1" applyBorder="1"/>
    <xf numFmtId="0" fontId="5" fillId="0" borderId="12" xfId="0" applyFont="1" applyBorder="1"/>
    <xf numFmtId="0" fontId="12" fillId="12" borderId="6" xfId="0" applyFont="1" applyFill="1" applyBorder="1" applyAlignment="1">
      <alignment horizontal="center" vertical="center"/>
    </xf>
    <xf numFmtId="0" fontId="12" fillId="12" borderId="7" xfId="0" applyFont="1" applyFill="1" applyBorder="1" applyAlignment="1">
      <alignment horizontal="center" vertical="center"/>
    </xf>
    <xf numFmtId="0" fontId="12" fillId="12" borderId="7" xfId="0" applyFont="1" applyFill="1" applyBorder="1" applyAlignment="1">
      <alignment horizontal="center" vertical="center" wrapText="1"/>
    </xf>
    <xf numFmtId="0" fontId="12" fillId="12" borderId="8" xfId="0" applyFont="1" applyFill="1" applyBorder="1" applyAlignment="1">
      <alignment horizontal="center" vertical="center"/>
    </xf>
    <xf numFmtId="0" fontId="20" fillId="0" borderId="0" xfId="0" applyFont="1" applyAlignment="1">
      <alignment vertical="top"/>
    </xf>
    <xf numFmtId="0" fontId="15" fillId="0" borderId="2" xfId="0" applyFont="1" applyBorder="1"/>
    <xf numFmtId="0" fontId="15" fillId="0" borderId="3" xfId="0" applyFont="1" applyBorder="1"/>
    <xf numFmtId="0" fontId="12" fillId="12" borderId="10" xfId="0" applyFont="1" applyFill="1" applyBorder="1" applyAlignment="1">
      <alignment vertical="top"/>
    </xf>
    <xf numFmtId="0" fontId="12" fillId="12" borderId="0" xfId="0" applyFont="1" applyFill="1" applyAlignment="1">
      <alignment vertical="top"/>
    </xf>
    <xf numFmtId="0" fontId="12" fillId="12" borderId="11" xfId="0" applyFont="1" applyFill="1" applyBorder="1" applyAlignment="1">
      <alignment horizontal="left" vertical="top"/>
    </xf>
    <xf numFmtId="0" fontId="5" fillId="0" borderId="10" xfId="0" applyFont="1" applyBorder="1" applyAlignment="1">
      <alignment vertical="top"/>
    </xf>
    <xf numFmtId="0" fontId="5" fillId="0" borderId="11" xfId="0" applyFont="1" applyBorder="1" applyAlignment="1">
      <alignment horizontal="left" vertical="top" wrapText="1"/>
    </xf>
    <xf numFmtId="0" fontId="5" fillId="0" borderId="4" xfId="0" applyFont="1" applyBorder="1" applyAlignment="1">
      <alignment vertical="top"/>
    </xf>
    <xf numFmtId="0" fontId="5" fillId="0" borderId="5" xfId="0" applyFont="1" applyBorder="1" applyAlignment="1">
      <alignment vertical="top"/>
    </xf>
    <xf numFmtId="0" fontId="5" fillId="0" borderId="12" xfId="0" applyFont="1" applyBorder="1" applyAlignment="1">
      <alignment horizontal="left" vertical="top" wrapText="1"/>
    </xf>
    <xf numFmtId="0" fontId="12" fillId="12" borderId="10" xfId="0" applyFont="1" applyFill="1" applyBorder="1" applyAlignment="1">
      <alignment horizontal="center" vertical="center"/>
    </xf>
    <xf numFmtId="0" fontId="12" fillId="12" borderId="0" xfId="0" applyFont="1" applyFill="1" applyAlignment="1">
      <alignment horizontal="center" vertical="center"/>
    </xf>
    <xf numFmtId="0" fontId="12" fillId="12" borderId="0" xfId="0" applyFont="1" applyFill="1" applyAlignment="1">
      <alignment horizontal="center" vertical="center" wrapText="1"/>
    </xf>
    <xf numFmtId="0" fontId="12" fillId="12" borderId="11" xfId="0" applyFont="1" applyFill="1" applyBorder="1" applyAlignment="1">
      <alignment horizontal="center" vertical="center"/>
    </xf>
    <xf numFmtId="0" fontId="22" fillId="0" borderId="10" xfId="0" applyFont="1" applyBorder="1"/>
    <xf numFmtId="0" fontId="22" fillId="0" borderId="0" xfId="0" applyFont="1"/>
    <xf numFmtId="0" fontId="22" fillId="0" borderId="11" xfId="0" applyFont="1" applyBorder="1"/>
    <xf numFmtId="0" fontId="12" fillId="12" borderId="10" xfId="0" applyFont="1" applyFill="1" applyBorder="1"/>
    <xf numFmtId="0" fontId="12" fillId="12" borderId="0" xfId="0" applyFont="1" applyFill="1"/>
    <xf numFmtId="0" fontId="12" fillId="12" borderId="11" xfId="0" applyFont="1" applyFill="1" applyBorder="1"/>
    <xf numFmtId="10" fontId="5" fillId="0" borderId="0" xfId="6" applyNumberFormat="1" applyFont="1" applyBorder="1"/>
    <xf numFmtId="166" fontId="5" fillId="0" borderId="11" xfId="6" applyNumberFormat="1" applyFont="1" applyBorder="1"/>
    <xf numFmtId="10" fontId="5" fillId="0" borderId="5" xfId="6" applyNumberFormat="1" applyFont="1" applyBorder="1"/>
    <xf numFmtId="166" fontId="5" fillId="0" borderId="12" xfId="6" applyNumberFormat="1" applyFont="1" applyBorder="1"/>
    <xf numFmtId="0" fontId="8" fillId="0" borderId="0" xfId="0" applyFont="1"/>
    <xf numFmtId="0" fontId="15" fillId="7" borderId="1" xfId="0" applyFont="1" applyFill="1" applyBorder="1"/>
    <xf numFmtId="0" fontId="7" fillId="0" borderId="10" xfId="0" applyFont="1" applyBorder="1"/>
    <xf numFmtId="0" fontId="7" fillId="0" borderId="4" xfId="0" applyFont="1" applyBorder="1"/>
    <xf numFmtId="0" fontId="11" fillId="12" borderId="10" xfId="0" applyFont="1" applyFill="1" applyBorder="1"/>
    <xf numFmtId="0" fontId="29" fillId="0" borderId="0" xfId="0" applyFont="1"/>
    <xf numFmtId="0" fontId="0" fillId="0" borderId="0" xfId="0" applyAlignment="1">
      <alignment wrapText="1"/>
    </xf>
    <xf numFmtId="0" fontId="5" fillId="0" borderId="10" xfId="0" applyFont="1" applyBorder="1" applyAlignment="1">
      <alignment vertical="center"/>
    </xf>
    <xf numFmtId="0" fontId="29" fillId="0" borderId="0" xfId="0" applyFont="1" applyAlignment="1">
      <alignment vertical="center"/>
    </xf>
    <xf numFmtId="0" fontId="15" fillId="0" borderId="0" xfId="0" applyFont="1"/>
    <xf numFmtId="0" fontId="12" fillId="12" borderId="10" xfId="0" applyFont="1" applyFill="1" applyBorder="1" applyAlignment="1">
      <alignment vertical="center"/>
    </xf>
    <xf numFmtId="0" fontId="12" fillId="12" borderId="0" xfId="0" applyFont="1" applyFill="1" applyAlignment="1">
      <alignment vertical="center"/>
    </xf>
    <xf numFmtId="0" fontId="12" fillId="12" borderId="11" xfId="0" applyFont="1" applyFill="1" applyBorder="1" applyAlignment="1">
      <alignment vertical="center"/>
    </xf>
    <xf numFmtId="3" fontId="5" fillId="0" borderId="0" xfId="0" applyNumberFormat="1" applyFont="1"/>
    <xf numFmtId="3" fontId="5" fillId="0" borderId="11" xfId="0" applyNumberFormat="1" applyFont="1" applyBorder="1"/>
    <xf numFmtId="3" fontId="5" fillId="0" borderId="5" xfId="0" applyNumberFormat="1" applyFont="1" applyBorder="1"/>
    <xf numFmtId="3" fontId="5" fillId="0" borderId="12" xfId="0" applyNumberFormat="1" applyFont="1" applyBorder="1"/>
    <xf numFmtId="0" fontId="12" fillId="12" borderId="1" xfId="0" applyFont="1" applyFill="1" applyBorder="1" applyAlignment="1">
      <alignment vertical="center"/>
    </xf>
    <xf numFmtId="0" fontId="12" fillId="12" borderId="2" xfId="0" applyFont="1" applyFill="1" applyBorder="1" applyAlignment="1">
      <alignment vertical="center"/>
    </xf>
    <xf numFmtId="0" fontId="12" fillId="12" borderId="2" xfId="0" applyFont="1" applyFill="1" applyBorder="1" applyAlignment="1">
      <alignment horizontal="center" vertical="center" wrapText="1"/>
    </xf>
    <xf numFmtId="0" fontId="12" fillId="12" borderId="2" xfId="0" applyFont="1" applyFill="1" applyBorder="1" applyAlignment="1">
      <alignment horizontal="center" vertical="center"/>
    </xf>
    <xf numFmtId="0" fontId="12" fillId="12" borderId="3" xfId="0" applyFont="1" applyFill="1" applyBorder="1" applyAlignment="1">
      <alignment horizontal="center" vertical="center"/>
    </xf>
    <xf numFmtId="0" fontId="11" fillId="12" borderId="2" xfId="0" applyFont="1" applyFill="1" applyBorder="1" applyAlignment="1">
      <alignment horizontal="left" vertical="center" wrapText="1"/>
    </xf>
    <xf numFmtId="0" fontId="11" fillId="12" borderId="3" xfId="0" applyFont="1" applyFill="1" applyBorder="1" applyAlignment="1">
      <alignment horizontal="left" vertical="center" wrapText="1"/>
    </xf>
    <xf numFmtId="3" fontId="29" fillId="0" borderId="0" xfId="0" applyNumberFormat="1" applyFont="1"/>
    <xf numFmtId="0" fontId="0" fillId="0" borderId="10" xfId="0" applyBorder="1"/>
    <xf numFmtId="3" fontId="29" fillId="0" borderId="11" xfId="0" applyNumberFormat="1" applyFont="1" applyBorder="1"/>
    <xf numFmtId="0" fontId="0" fillId="0" borderId="4" xfId="0" applyBorder="1"/>
    <xf numFmtId="3" fontId="0" fillId="0" borderId="5" xfId="0" applyNumberFormat="1" applyBorder="1"/>
    <xf numFmtId="3" fontId="30" fillId="0" borderId="5" xfId="0" applyNumberFormat="1" applyFont="1" applyBorder="1" applyAlignment="1">
      <alignment vertical="center" wrapText="1"/>
    </xf>
    <xf numFmtId="3" fontId="29" fillId="0" borderId="5" xfId="0" applyNumberFormat="1" applyFont="1" applyBorder="1"/>
    <xf numFmtId="3" fontId="29" fillId="0" borderId="12" xfId="0" applyNumberFormat="1" applyFont="1" applyBorder="1"/>
    <xf numFmtId="0" fontId="11" fillId="12" borderId="2" xfId="0" applyFont="1" applyFill="1" applyBorder="1" applyAlignment="1">
      <alignment horizontal="left" vertical="center"/>
    </xf>
    <xf numFmtId="0" fontId="11" fillId="12" borderId="1" xfId="0" applyFont="1" applyFill="1" applyBorder="1" applyAlignment="1">
      <alignment horizontal="left" vertical="center"/>
    </xf>
    <xf numFmtId="3" fontId="0" fillId="0" borderId="0" xfId="0" applyNumberFormat="1"/>
    <xf numFmtId="3" fontId="30" fillId="0" borderId="0" xfId="0" applyNumberFormat="1" applyFont="1" applyAlignment="1">
      <alignment vertical="center" wrapText="1"/>
    </xf>
    <xf numFmtId="0" fontId="11" fillId="12" borderId="10" xfId="0" applyFont="1" applyFill="1" applyBorder="1" applyAlignment="1">
      <alignment vertical="center" wrapText="1"/>
    </xf>
    <xf numFmtId="0" fontId="12" fillId="12" borderId="1" xfId="0" applyFont="1" applyFill="1" applyBorder="1" applyAlignment="1">
      <alignment horizontal="center" vertical="top" wrapText="1"/>
    </xf>
    <xf numFmtId="0" fontId="12" fillId="12" borderId="2" xfId="0" applyFont="1" applyFill="1" applyBorder="1" applyAlignment="1">
      <alignment horizontal="left" vertical="top" wrapText="1"/>
    </xf>
    <xf numFmtId="0" fontId="12" fillId="12" borderId="2" xfId="0" applyFont="1" applyFill="1" applyBorder="1" applyAlignment="1">
      <alignment horizontal="center" vertical="top" wrapText="1"/>
    </xf>
    <xf numFmtId="0" fontId="12" fillId="12" borderId="3" xfId="0" applyFont="1" applyFill="1" applyBorder="1" applyAlignment="1">
      <alignment horizontal="center" vertical="top" wrapText="1"/>
    </xf>
    <xf numFmtId="0" fontId="5" fillId="0" borderId="4" xfId="0" applyFont="1" applyBorder="1" applyAlignment="1">
      <alignment vertical="top" wrapText="1"/>
    </xf>
    <xf numFmtId="0" fontId="5" fillId="0" borderId="5" xfId="0" applyFont="1" applyBorder="1" applyAlignment="1">
      <alignment horizontal="left" vertical="top" wrapText="1"/>
    </xf>
    <xf numFmtId="0" fontId="5" fillId="0" borderId="5" xfId="0" applyFont="1" applyBorder="1" applyAlignment="1">
      <alignment vertical="top" wrapText="1"/>
    </xf>
    <xf numFmtId="0" fontId="5" fillId="0" borderId="12" xfId="0" applyFont="1" applyBorder="1" applyAlignment="1">
      <alignment vertical="top" wrapText="1"/>
    </xf>
    <xf numFmtId="0" fontId="5" fillId="0" borderId="4" xfId="0" applyFont="1" applyBorder="1" applyAlignment="1">
      <alignment vertical="center" wrapText="1"/>
    </xf>
    <xf numFmtId="0" fontId="5" fillId="0" borderId="0" xfId="0" applyFont="1" applyAlignment="1">
      <alignment horizontal="right" vertical="top" wrapText="1"/>
    </xf>
    <xf numFmtId="0" fontId="7" fillId="0" borderId="11" xfId="0" applyFont="1" applyBorder="1" applyAlignment="1">
      <alignment horizontal="right" vertical="top" wrapText="1"/>
    </xf>
    <xf numFmtId="0" fontId="5" fillId="0" borderId="5" xfId="0" applyFont="1" applyBorder="1" applyAlignment="1">
      <alignment horizontal="right" vertical="top" wrapText="1"/>
    </xf>
    <xf numFmtId="0" fontId="7" fillId="0" borderId="12" xfId="0" applyFont="1" applyBorder="1" applyAlignment="1">
      <alignment horizontal="right" vertical="top" wrapText="1"/>
    </xf>
    <xf numFmtId="0" fontId="5" fillId="0" borderId="11" xfId="0" applyFont="1" applyBorder="1" applyAlignment="1">
      <alignment horizontal="right" vertical="center" wrapText="1"/>
    </xf>
    <xf numFmtId="0" fontId="5" fillId="0" borderId="12" xfId="0" applyFont="1" applyBorder="1" applyAlignment="1">
      <alignment horizontal="right" vertical="center" wrapText="1"/>
    </xf>
    <xf numFmtId="0" fontId="5" fillId="0" borderId="0" xfId="0" applyFont="1" applyAlignment="1">
      <alignment horizontal="left" vertical="center" wrapText="1"/>
    </xf>
    <xf numFmtId="0" fontId="31" fillId="12" borderId="10" xfId="0" applyFont="1" applyFill="1" applyBorder="1"/>
    <xf numFmtId="0" fontId="32" fillId="0" borderId="0" xfId="0" applyFont="1"/>
    <xf numFmtId="0" fontId="12" fillId="12" borderId="2" xfId="0" applyFont="1" applyFill="1" applyBorder="1" applyAlignment="1">
      <alignment horizontal="center" wrapText="1"/>
    </xf>
    <xf numFmtId="10" fontId="5" fillId="0" borderId="5" xfId="0" applyNumberFormat="1" applyFont="1" applyBorder="1"/>
    <xf numFmtId="10" fontId="5" fillId="0" borderId="0" xfId="0" applyNumberFormat="1" applyFont="1"/>
    <xf numFmtId="167" fontId="5" fillId="0" borderId="0" xfId="0" applyNumberFormat="1" applyFont="1"/>
    <xf numFmtId="2" fontId="5" fillId="0" borderId="0" xfId="0" applyNumberFormat="1" applyFont="1"/>
    <xf numFmtId="167" fontId="5" fillId="0" borderId="5" xfId="0" applyNumberFormat="1" applyFont="1" applyBorder="1"/>
    <xf numFmtId="2" fontId="5" fillId="0" borderId="5" xfId="0" applyNumberFormat="1" applyFont="1" applyBorder="1"/>
    <xf numFmtId="0" fontId="11" fillId="12" borderId="10" xfId="0" applyFont="1" applyFill="1" applyBorder="1" applyAlignment="1">
      <alignment vertical="top"/>
    </xf>
    <xf numFmtId="0" fontId="12" fillId="0" borderId="0" xfId="0" applyFont="1" applyAlignment="1">
      <alignment vertical="center"/>
    </xf>
    <xf numFmtId="0" fontId="12" fillId="12" borderId="3" xfId="0" applyFont="1" applyFill="1" applyBorder="1" applyAlignment="1">
      <alignment vertical="center"/>
    </xf>
    <xf numFmtId="0" fontId="33" fillId="0" borderId="0" xfId="0" applyFont="1"/>
    <xf numFmtId="0" fontId="5" fillId="0" borderId="10" xfId="0" applyFont="1" applyBorder="1" applyAlignment="1">
      <alignment horizontal="right"/>
    </xf>
    <xf numFmtId="0" fontId="5" fillId="0" borderId="11" xfId="0" applyFont="1" applyBorder="1" applyAlignment="1">
      <alignment horizontal="right"/>
    </xf>
    <xf numFmtId="0" fontId="5" fillId="0" borderId="4" xfId="0" applyFont="1" applyBorder="1" applyAlignment="1">
      <alignment horizontal="right"/>
    </xf>
    <xf numFmtId="0" fontId="5" fillId="0" borderId="5" xfId="0" applyFont="1" applyBorder="1" applyAlignment="1">
      <alignment horizontal="right"/>
    </xf>
    <xf numFmtId="0" fontId="5" fillId="0" borderId="12" xfId="0" applyFont="1" applyBorder="1" applyAlignment="1">
      <alignment horizontal="right"/>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6" xfId="0" applyFont="1" applyBorder="1" applyAlignment="1">
      <alignment horizontal="left" vertical="center"/>
    </xf>
    <xf numFmtId="0" fontId="15" fillId="7" borderId="1" xfId="0" applyFont="1" applyFill="1" applyBorder="1" applyAlignment="1">
      <alignment horizontal="center" vertical="center" wrapText="1"/>
    </xf>
    <xf numFmtId="0" fontId="15" fillId="7" borderId="3" xfId="0" applyFont="1" applyFill="1" applyBorder="1" applyAlignment="1">
      <alignment horizontal="center" vertical="center" wrapText="1"/>
    </xf>
    <xf numFmtId="0" fontId="7" fillId="0" borderId="10" xfId="0" applyFont="1" applyBorder="1" applyAlignment="1">
      <alignment vertical="center" wrapText="1"/>
    </xf>
    <xf numFmtId="0" fontId="7" fillId="0" borderId="4" xfId="0" applyFont="1" applyBorder="1" applyAlignment="1">
      <alignment vertical="center" wrapText="1"/>
    </xf>
    <xf numFmtId="0" fontId="5" fillId="0" borderId="12" xfId="0" applyFont="1" applyBorder="1" applyAlignment="1">
      <alignment vertical="center" wrapText="1"/>
    </xf>
    <xf numFmtId="0" fontId="7" fillId="0" borderId="11" xfId="0" applyFont="1" applyBorder="1"/>
    <xf numFmtId="0" fontId="15" fillId="0" borderId="0" xfId="0" applyFont="1" applyAlignment="1">
      <alignment horizontal="center" vertical="center" wrapText="1"/>
    </xf>
    <xf numFmtId="10" fontId="5" fillId="0" borderId="12" xfId="0" applyNumberFormat="1" applyFont="1" applyBorder="1"/>
    <xf numFmtId="0" fontId="7" fillId="0" borderId="0" xfId="0" applyFont="1" applyAlignment="1">
      <alignment horizontal="center" vertical="center" wrapText="1"/>
    </xf>
    <xf numFmtId="10" fontId="0" fillId="0" borderId="0" xfId="0" applyNumberFormat="1" applyAlignment="1">
      <alignment horizontal="right"/>
    </xf>
    <xf numFmtId="10" fontId="0" fillId="0" borderId="11" xfId="0" applyNumberFormat="1" applyBorder="1" applyAlignment="1">
      <alignment horizontal="right" vertical="center" wrapText="1"/>
    </xf>
    <xf numFmtId="10" fontId="0" fillId="0" borderId="5" xfId="0" applyNumberFormat="1" applyBorder="1" applyAlignment="1">
      <alignment horizontal="right"/>
    </xf>
    <xf numFmtId="10" fontId="0" fillId="0" borderId="12" xfId="0" applyNumberFormat="1" applyBorder="1" applyAlignment="1">
      <alignment horizontal="right" vertical="center" wrapText="1"/>
    </xf>
    <xf numFmtId="0" fontId="7" fillId="0" borderId="0" xfId="0" applyFont="1" applyAlignment="1">
      <alignment vertical="center" wrapText="1"/>
    </xf>
    <xf numFmtId="10" fontId="0" fillId="0" borderId="0" xfId="0" applyNumberFormat="1" applyAlignment="1">
      <alignment horizontal="right" vertical="center" wrapText="1"/>
    </xf>
    <xf numFmtId="0" fontId="5" fillId="0" borderId="5" xfId="0" applyFont="1" applyBorder="1" applyAlignment="1">
      <alignment horizontal="left" vertical="center" wrapText="1"/>
    </xf>
    <xf numFmtId="0" fontId="5" fillId="0" borderId="0" xfId="0" applyFont="1" applyAlignment="1">
      <alignment horizontal="center" vertical="center" wrapText="1"/>
    </xf>
    <xf numFmtId="0" fontId="0" fillId="0" borderId="0" xfId="0" applyAlignment="1">
      <alignment horizontal="center" vertical="center" wrapText="1"/>
    </xf>
    <xf numFmtId="0" fontId="11" fillId="12" borderId="1" xfId="0" applyFont="1" applyFill="1" applyBorder="1"/>
    <xf numFmtId="0" fontId="11" fillId="12" borderId="10" xfId="0" applyFont="1" applyFill="1" applyBorder="1" applyAlignment="1">
      <alignment vertical="center"/>
    </xf>
    <xf numFmtId="0" fontId="7" fillId="0" borderId="10" xfId="0" applyFont="1" applyBorder="1" applyAlignment="1">
      <alignment vertical="center"/>
    </xf>
    <xf numFmtId="3" fontId="5" fillId="0" borderId="0" xfId="0" applyNumberFormat="1" applyFont="1" applyAlignment="1">
      <alignment vertical="top" wrapText="1"/>
    </xf>
    <xf numFmtId="10" fontId="5" fillId="0" borderId="0" xfId="0" applyNumberFormat="1" applyFont="1" applyAlignment="1">
      <alignment vertical="top" wrapText="1"/>
    </xf>
    <xf numFmtId="3" fontId="5" fillId="0" borderId="5" xfId="0" applyNumberFormat="1" applyFont="1" applyBorder="1" applyAlignment="1">
      <alignment vertical="top" wrapText="1"/>
    </xf>
    <xf numFmtId="10" fontId="5" fillId="0" borderId="5" xfId="0" applyNumberFormat="1" applyFont="1" applyBorder="1" applyAlignment="1">
      <alignment vertical="top" wrapText="1"/>
    </xf>
    <xf numFmtId="0" fontId="7" fillId="0" borderId="10" xfId="0" applyFont="1" applyBorder="1" applyAlignment="1">
      <alignment vertical="top" wrapText="1"/>
    </xf>
    <xf numFmtId="0" fontId="7" fillId="0" borderId="4" xfId="0" applyFont="1" applyBorder="1" applyAlignment="1">
      <alignment vertical="top" wrapText="1"/>
    </xf>
    <xf numFmtId="0" fontId="8" fillId="0" borderId="0" xfId="0" applyFont="1" applyAlignment="1">
      <alignment vertical="center" wrapText="1"/>
    </xf>
    <xf numFmtId="0" fontId="5" fillId="5" borderId="8" xfId="0" applyFont="1" applyFill="1" applyBorder="1" applyAlignment="1">
      <alignment horizontal="right"/>
    </xf>
    <xf numFmtId="0" fontId="7" fillId="5" borderId="15" xfId="0" applyFont="1" applyFill="1" applyBorder="1" applyAlignment="1">
      <alignment horizontal="left" vertical="center" wrapText="1"/>
    </xf>
    <xf numFmtId="0" fontId="7" fillId="2" borderId="15" xfId="0" applyFont="1" applyFill="1" applyBorder="1" applyAlignment="1">
      <alignment vertical="center" wrapText="1"/>
    </xf>
    <xf numFmtId="0" fontId="5" fillId="5" borderId="9" xfId="0" applyFont="1" applyFill="1" applyBorder="1" applyAlignment="1">
      <alignment horizontal="left"/>
    </xf>
    <xf numFmtId="0" fontId="0" fillId="0" borderId="0" xfId="0" applyAlignment="1">
      <alignment horizontal="right" wrapText="1"/>
    </xf>
    <xf numFmtId="164" fontId="0" fillId="0" borderId="0" xfId="0" applyNumberFormat="1" applyAlignment="1">
      <alignment horizontal="left"/>
    </xf>
    <xf numFmtId="168" fontId="35" fillId="0" borderId="0" xfId="1" applyNumberFormat="1" applyFont="1" applyAlignment="1"/>
    <xf numFmtId="10" fontId="5" fillId="5" borderId="9" xfId="0" applyNumberFormat="1" applyFont="1" applyFill="1" applyBorder="1" applyAlignment="1">
      <alignment horizontal="right"/>
    </xf>
    <xf numFmtId="0" fontId="5" fillId="2" borderId="9" xfId="0" applyFont="1" applyFill="1" applyBorder="1" applyAlignment="1">
      <alignment horizontal="left"/>
    </xf>
    <xf numFmtId="10" fontId="5" fillId="2" borderId="9" xfId="0" applyNumberFormat="1" applyFont="1" applyFill="1" applyBorder="1" applyAlignment="1">
      <alignment horizontal="right"/>
    </xf>
    <xf numFmtId="0" fontId="8" fillId="0" borderId="10" xfId="0" applyFont="1" applyBorder="1" applyAlignment="1">
      <alignment horizontal="right" vertical="center" wrapText="1"/>
    </xf>
    <xf numFmtId="164" fontId="0" fillId="0" borderId="0" xfId="0" applyNumberFormat="1" applyAlignment="1">
      <alignment horizontal="right" vertical="center" wrapText="1"/>
    </xf>
    <xf numFmtId="164" fontId="0" fillId="0" borderId="11" xfId="0" applyNumberFormat="1" applyBorder="1" applyAlignment="1">
      <alignment horizontal="right" vertical="center" wrapText="1"/>
    </xf>
    <xf numFmtId="164" fontId="0" fillId="0" borderId="5" xfId="0" applyNumberFormat="1" applyBorder="1" applyAlignment="1">
      <alignment horizontal="right" vertical="center" wrapText="1"/>
    </xf>
    <xf numFmtId="164" fontId="0" fillId="0" borderId="12" xfId="0" applyNumberFormat="1" applyBorder="1" applyAlignment="1">
      <alignment horizontal="right" vertical="center" wrapText="1"/>
    </xf>
    <xf numFmtId="0" fontId="37" fillId="12" borderId="10" xfId="0" applyFont="1" applyFill="1" applyBorder="1" applyAlignment="1">
      <alignment horizontal="right" vertical="center" wrapText="1"/>
    </xf>
    <xf numFmtId="0" fontId="37" fillId="12" borderId="0" xfId="0" applyFont="1" applyFill="1" applyAlignment="1">
      <alignment horizontal="center" vertical="center" wrapText="1"/>
    </xf>
    <xf numFmtId="0" fontId="8" fillId="0" borderId="4" xfId="0" applyFont="1" applyBorder="1" applyAlignment="1">
      <alignment horizontal="right" vertical="center" wrapText="1"/>
    </xf>
    <xf numFmtId="0" fontId="37" fillId="12" borderId="0" xfId="0" applyFont="1" applyFill="1" applyAlignment="1">
      <alignment horizontal="right" vertical="center" wrapText="1"/>
    </xf>
    <xf numFmtId="0" fontId="37" fillId="12" borderId="10" xfId="0" applyFont="1" applyFill="1" applyBorder="1" applyAlignment="1">
      <alignment horizontal="center" vertical="center" wrapText="1"/>
    </xf>
    <xf numFmtId="2" fontId="0" fillId="0" borderId="0" xfId="0" applyNumberFormat="1"/>
    <xf numFmtId="0" fontId="8" fillId="0" borderId="10" xfId="0" applyFont="1" applyBorder="1" applyAlignment="1">
      <alignment vertical="top" wrapText="1"/>
    </xf>
    <xf numFmtId="164" fontId="0" fillId="0" borderId="0" xfId="0" applyNumberFormat="1" applyAlignment="1">
      <alignment vertical="top"/>
    </xf>
    <xf numFmtId="164" fontId="0" fillId="0" borderId="0" xfId="0" applyNumberFormat="1" applyAlignment="1">
      <alignment horizontal="right" vertical="top" wrapText="1"/>
    </xf>
    <xf numFmtId="10" fontId="0" fillId="0" borderId="0" xfId="0" applyNumberFormat="1" applyAlignment="1">
      <alignment vertical="top"/>
    </xf>
    <xf numFmtId="10" fontId="0" fillId="0" borderId="11" xfId="0" applyNumberFormat="1" applyBorder="1" applyAlignment="1">
      <alignment vertical="top"/>
    </xf>
    <xf numFmtId="0" fontId="8" fillId="0" borderId="4" xfId="0" applyFont="1" applyBorder="1" applyAlignment="1">
      <alignment vertical="top" wrapText="1"/>
    </xf>
    <xf numFmtId="10" fontId="0" fillId="0" borderId="5" xfId="0" applyNumberFormat="1" applyBorder="1" applyAlignment="1">
      <alignment vertical="top"/>
    </xf>
    <xf numFmtId="10" fontId="0" fillId="0" borderId="12" xfId="0" applyNumberFormat="1" applyBorder="1" applyAlignment="1">
      <alignment vertical="top"/>
    </xf>
    <xf numFmtId="0" fontId="0" fillId="0" borderId="0" xfId="0" applyAlignment="1">
      <alignment horizontal="center" vertical="top" wrapText="1"/>
    </xf>
    <xf numFmtId="0" fontId="0" fillId="0" borderId="10" xfId="0" applyBorder="1" applyAlignment="1">
      <alignment horizontal="right" vertical="center" wrapText="1"/>
    </xf>
    <xf numFmtId="0" fontId="0" fillId="0" borderId="4" xfId="0" applyBorder="1" applyAlignment="1">
      <alignment horizontal="right" vertical="center" wrapText="1"/>
    </xf>
    <xf numFmtId="0" fontId="0" fillId="0" borderId="10" xfId="0" applyBorder="1" applyAlignment="1">
      <alignment vertical="center" wrapText="1"/>
    </xf>
    <xf numFmtId="3" fontId="0" fillId="0" borderId="11" xfId="0" applyNumberFormat="1" applyBorder="1"/>
    <xf numFmtId="3" fontId="0" fillId="0" borderId="11" xfId="0" applyNumberFormat="1" applyBorder="1" applyAlignment="1">
      <alignment horizontal="right" vertical="center" wrapText="1"/>
    </xf>
    <xf numFmtId="0" fontId="0" fillId="0" borderId="4" xfId="0" applyBorder="1" applyAlignment="1">
      <alignment vertical="center" wrapText="1"/>
    </xf>
    <xf numFmtId="3" fontId="0" fillId="0" borderId="12" xfId="0" applyNumberFormat="1" applyBorder="1"/>
    <xf numFmtId="3" fontId="0" fillId="0" borderId="0" xfId="0" applyNumberFormat="1" applyAlignment="1">
      <alignment horizontal="right" vertical="center" wrapText="1"/>
    </xf>
    <xf numFmtId="3" fontId="0" fillId="0" borderId="0" xfId="0" applyNumberFormat="1" applyAlignment="1">
      <alignment vertical="top"/>
    </xf>
    <xf numFmtId="0" fontId="0" fillId="0" borderId="5" xfId="0" applyBorder="1"/>
    <xf numFmtId="0" fontId="0" fillId="0" borderId="10" xfId="0" applyBorder="1" applyAlignment="1">
      <alignment vertical="top"/>
    </xf>
    <xf numFmtId="0" fontId="0" fillId="0" borderId="11" xfId="0" applyBorder="1" applyAlignment="1">
      <alignment horizontal="right" vertical="top"/>
    </xf>
    <xf numFmtId="0" fontId="0" fillId="0" borderId="4" xfId="0" applyBorder="1" applyAlignment="1">
      <alignment vertical="top"/>
    </xf>
    <xf numFmtId="0" fontId="0" fillId="0" borderId="12" xfId="0" applyBorder="1" applyAlignment="1">
      <alignment horizontal="right" vertical="top"/>
    </xf>
    <xf numFmtId="3" fontId="0" fillId="0" borderId="5" xfId="0" applyNumberFormat="1" applyBorder="1" applyAlignment="1">
      <alignment vertical="top"/>
    </xf>
    <xf numFmtId="0" fontId="0" fillId="0" borderId="0" xfId="0" applyAlignment="1">
      <alignment horizontal="left" vertical="center"/>
    </xf>
    <xf numFmtId="0" fontId="29" fillId="0" borderId="0" xfId="0" applyFont="1" applyAlignment="1">
      <alignment horizontal="right"/>
    </xf>
    <xf numFmtId="168" fontId="38" fillId="16" borderId="9" xfId="1" applyNumberFormat="1" applyFont="1" applyFill="1" applyBorder="1" applyAlignment="1">
      <alignment wrapText="1"/>
    </xf>
    <xf numFmtId="168" fontId="38" fillId="16" borderId="9" xfId="1" applyNumberFormat="1" applyFont="1" applyFill="1" applyBorder="1" applyAlignment="1">
      <alignment horizontal="center" wrapText="1"/>
    </xf>
    <xf numFmtId="168" fontId="38" fillId="16" borderId="9" xfId="1" applyNumberFormat="1" applyFont="1" applyFill="1" applyBorder="1" applyAlignment="1">
      <alignment horizontal="right" wrapText="1"/>
    </xf>
    <xf numFmtId="168" fontId="39" fillId="16" borderId="9" xfId="1" applyNumberFormat="1" applyFont="1" applyFill="1" applyBorder="1" applyAlignment="1">
      <alignment wrapText="1"/>
    </xf>
    <xf numFmtId="168" fontId="39" fillId="17" borderId="9" xfId="1" applyNumberFormat="1" applyFont="1" applyFill="1" applyBorder="1" applyAlignment="1">
      <alignment horizontal="right"/>
    </xf>
    <xf numFmtId="168" fontId="39" fillId="18" borderId="9" xfId="1" applyNumberFormat="1" applyFont="1" applyFill="1" applyBorder="1" applyAlignment="1">
      <alignment horizontal="right"/>
    </xf>
    <xf numFmtId="168" fontId="39" fillId="0" borderId="0" xfId="1" applyNumberFormat="1" applyFont="1" applyFill="1" applyBorder="1" applyAlignment="1">
      <alignment wrapText="1"/>
    </xf>
    <xf numFmtId="168" fontId="39" fillId="0" borderId="0" xfId="1" applyNumberFormat="1" applyFont="1" applyFill="1" applyBorder="1" applyAlignment="1">
      <alignment horizontal="right"/>
    </xf>
    <xf numFmtId="168" fontId="40" fillId="17" borderId="9" xfId="1" applyNumberFormat="1" applyFont="1" applyFill="1" applyBorder="1" applyAlignment="1">
      <alignment horizontal="right"/>
    </xf>
    <xf numFmtId="168" fontId="40" fillId="18" borderId="9" xfId="1" applyNumberFormat="1" applyFont="1" applyFill="1" applyBorder="1" applyAlignment="1">
      <alignment horizontal="right"/>
    </xf>
    <xf numFmtId="168" fontId="40" fillId="0" borderId="0" xfId="1" applyNumberFormat="1" applyFont="1" applyFill="1" applyBorder="1" applyAlignment="1">
      <alignment horizontal="right"/>
    </xf>
    <xf numFmtId="0" fontId="29" fillId="0" borderId="0" xfId="0" applyFont="1" applyAlignment="1">
      <alignment vertical="top"/>
    </xf>
    <xf numFmtId="0" fontId="29" fillId="0" borderId="0" xfId="0" applyFont="1" applyAlignment="1">
      <alignment horizontal="right" vertical="top"/>
    </xf>
    <xf numFmtId="0" fontId="29" fillId="0" borderId="0" xfId="0" applyFont="1" applyAlignment="1">
      <alignment vertical="top" wrapText="1"/>
    </xf>
    <xf numFmtId="0" fontId="29" fillId="0" borderId="0" xfId="0" applyFont="1" applyAlignment="1">
      <alignment horizontal="right" vertical="top" wrapText="1"/>
    </xf>
    <xf numFmtId="0" fontId="29" fillId="0" borderId="0" xfId="0" applyFont="1" applyAlignment="1">
      <alignment horizontal="right" vertical="center"/>
    </xf>
    <xf numFmtId="0" fontId="11" fillId="12" borderId="11" xfId="0" applyFont="1" applyFill="1" applyBorder="1" applyAlignment="1">
      <alignment horizontal="center" vertical="center" wrapText="1"/>
    </xf>
    <xf numFmtId="0" fontId="11" fillId="12" borderId="11" xfId="0" applyFont="1" applyFill="1" applyBorder="1" applyAlignment="1">
      <alignment horizontal="right" vertical="center" wrapText="1"/>
    </xf>
    <xf numFmtId="164" fontId="5" fillId="5" borderId="9" xfId="0" applyNumberFormat="1" applyFont="1" applyFill="1" applyBorder="1"/>
    <xf numFmtId="164" fontId="5" fillId="2" borderId="9" xfId="0" applyNumberFormat="1" applyFont="1" applyFill="1" applyBorder="1"/>
    <xf numFmtId="164" fontId="5" fillId="5" borderId="9" xfId="0" applyNumberFormat="1" applyFont="1" applyFill="1" applyBorder="1" applyAlignment="1">
      <alignment vertical="center"/>
    </xf>
    <xf numFmtId="164" fontId="5" fillId="0" borderId="0" xfId="0" applyNumberFormat="1" applyFont="1" applyAlignment="1">
      <alignment vertical="center"/>
    </xf>
    <xf numFmtId="164" fontId="5" fillId="0" borderId="11" xfId="0" applyNumberFormat="1" applyFont="1" applyBorder="1" applyAlignment="1">
      <alignment horizontal="right" vertical="center" wrapText="1"/>
    </xf>
    <xf numFmtId="164" fontId="5" fillId="0" borderId="12" xfId="0" applyNumberFormat="1" applyFont="1" applyBorder="1" applyAlignment="1">
      <alignment horizontal="right" vertical="center" wrapText="1"/>
    </xf>
    <xf numFmtId="164" fontId="5" fillId="0" borderId="11" xfId="0" applyNumberFormat="1" applyFont="1" applyBorder="1" applyAlignment="1">
      <alignment vertical="top"/>
    </xf>
    <xf numFmtId="164" fontId="5" fillId="0" borderId="11" xfId="0" applyNumberFormat="1" applyFont="1" applyBorder="1" applyAlignment="1">
      <alignment horizontal="right" vertical="top" wrapText="1"/>
    </xf>
    <xf numFmtId="10" fontId="5" fillId="0" borderId="11" xfId="0" applyNumberFormat="1" applyFont="1" applyBorder="1" applyAlignment="1">
      <alignment vertical="top"/>
    </xf>
    <xf numFmtId="10" fontId="5" fillId="0" borderId="12" xfId="0" applyNumberFormat="1" applyFont="1" applyBorder="1" applyAlignment="1">
      <alignment vertical="top"/>
    </xf>
    <xf numFmtId="0" fontId="7" fillId="0" borderId="9" xfId="0" applyFont="1" applyBorder="1"/>
    <xf numFmtId="0" fontId="0" fillId="0" borderId="0" xfId="0" applyAlignment="1">
      <alignment horizontal="left" vertical="center" wrapText="1"/>
    </xf>
    <xf numFmtId="0" fontId="5" fillId="5" borderId="9" xfId="0" applyFont="1" applyFill="1" applyBorder="1" applyAlignment="1">
      <alignment horizontal="right" vertical="top"/>
    </xf>
    <xf numFmtId="0" fontId="5" fillId="0" borderId="4" xfId="0" applyFont="1" applyBorder="1" applyAlignment="1">
      <alignment horizontal="left" vertical="center" wrapText="1"/>
    </xf>
    <xf numFmtId="0" fontId="5" fillId="0" borderId="10" xfId="0" applyFont="1" applyBorder="1" applyAlignment="1">
      <alignment horizontal="left" vertical="center"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6" xfId="0" applyFont="1" applyBorder="1" applyAlignment="1">
      <alignment horizontal="left" vertical="center" wrapText="1"/>
    </xf>
    <xf numFmtId="0" fontId="7" fillId="0" borderId="9" xfId="0" applyFont="1" applyBorder="1" applyAlignment="1">
      <alignment horizontal="left" vertical="center"/>
    </xf>
    <xf numFmtId="0" fontId="5" fillId="0" borderId="7" xfId="0" applyFont="1" applyBorder="1" applyAlignment="1">
      <alignment horizontal="left" vertical="center" wrapText="1"/>
    </xf>
    <xf numFmtId="0" fontId="5" fillId="0" borderId="5" xfId="0" applyFont="1" applyBorder="1" applyAlignment="1">
      <alignment vertical="center"/>
    </xf>
    <xf numFmtId="0" fontId="6" fillId="0" borderId="0" xfId="0" applyFont="1"/>
    <xf numFmtId="0" fontId="9" fillId="0" borderId="1" xfId="0" applyFont="1" applyBorder="1"/>
    <xf numFmtId="0" fontId="9" fillId="0" borderId="10" xfId="0" applyFont="1" applyBorder="1"/>
    <xf numFmtId="0" fontId="9" fillId="0" borderId="4" xfId="0" applyFont="1" applyBorder="1"/>
    <xf numFmtId="0" fontId="5" fillId="5" borderId="3" xfId="0" applyFont="1" applyFill="1" applyBorder="1" applyAlignment="1">
      <alignment horizontal="right"/>
    </xf>
    <xf numFmtId="0" fontId="5" fillId="5" borderId="11" xfId="0" applyFont="1" applyFill="1" applyBorder="1" applyAlignment="1">
      <alignment horizontal="right"/>
    </xf>
    <xf numFmtId="0" fontId="5" fillId="5" borderId="12" xfId="0" applyFont="1" applyFill="1" applyBorder="1" applyAlignment="1">
      <alignment horizontal="right"/>
    </xf>
    <xf numFmtId="0" fontId="7" fillId="5" borderId="6" xfId="0" applyFont="1" applyFill="1" applyBorder="1" applyAlignment="1">
      <alignment vertical="center" wrapText="1"/>
    </xf>
    <xf numFmtId="0" fontId="5" fillId="3" borderId="3" xfId="0" applyFont="1" applyFill="1" applyBorder="1" applyAlignment="1">
      <alignment horizontal="right"/>
    </xf>
    <xf numFmtId="0" fontId="5" fillId="3" borderId="11" xfId="0" applyFont="1" applyFill="1" applyBorder="1" applyAlignment="1">
      <alignment horizontal="right"/>
    </xf>
    <xf numFmtId="0" fontId="5" fillId="3" borderId="12" xfId="0" applyFont="1" applyFill="1" applyBorder="1" applyAlignment="1">
      <alignment horizontal="right"/>
    </xf>
    <xf numFmtId="0" fontId="19" fillId="0" borderId="0" xfId="0" applyFont="1" applyAlignment="1">
      <alignment horizontal="center" vertical="top" wrapText="1"/>
    </xf>
    <xf numFmtId="164" fontId="5" fillId="0" borderId="0" xfId="1" applyNumberFormat="1" applyFont="1" applyFill="1"/>
    <xf numFmtId="164" fontId="5" fillId="0" borderId="0" xfId="1" applyNumberFormat="1" applyFont="1" applyAlignment="1">
      <alignment vertical="center"/>
    </xf>
    <xf numFmtId="164" fontId="5" fillId="0" borderId="11" xfId="1" applyNumberFormat="1" applyFont="1" applyBorder="1" applyAlignment="1">
      <alignment vertical="center"/>
    </xf>
    <xf numFmtId="0" fontId="7" fillId="0" borderId="13" xfId="0" applyFont="1" applyBorder="1" applyAlignment="1">
      <alignment horizontal="left" vertical="center" wrapText="1"/>
    </xf>
    <xf numFmtId="0" fontId="5" fillId="0" borderId="2" xfId="0" applyFont="1" applyBorder="1" applyAlignment="1">
      <alignment horizontal="left" vertical="center"/>
    </xf>
    <xf numFmtId="0" fontId="7" fillId="0" borderId="13" xfId="0" applyFont="1" applyBorder="1" applyAlignment="1">
      <alignment horizontal="left" vertical="center"/>
    </xf>
    <xf numFmtId="0" fontId="5" fillId="0" borderId="7" xfId="0" applyFont="1" applyBorder="1" applyAlignment="1">
      <alignment horizontal="left" vertical="center"/>
    </xf>
    <xf numFmtId="0" fontId="5" fillId="0" borderId="8" xfId="0" applyFont="1" applyBorder="1" applyAlignment="1">
      <alignment horizontal="left" vertical="top" wrapText="1"/>
    </xf>
    <xf numFmtId="0" fontId="5" fillId="0" borderId="3" xfId="0" applyFont="1" applyBorder="1" applyAlignment="1">
      <alignment horizontal="left" vertical="top" wrapText="1"/>
    </xf>
    <xf numFmtId="164" fontId="5" fillId="0" borderId="8" xfId="1" applyNumberFormat="1" applyFont="1" applyBorder="1" applyAlignment="1">
      <alignment horizontal="left" vertical="top" wrapText="1"/>
    </xf>
    <xf numFmtId="164" fontId="5" fillId="0" borderId="8" xfId="1" applyNumberFormat="1" applyFont="1" applyBorder="1" applyAlignment="1">
      <alignment horizontal="left" vertical="top"/>
    </xf>
    <xf numFmtId="164" fontId="5" fillId="0" borderId="3" xfId="1" applyNumberFormat="1" applyFont="1" applyBorder="1" applyAlignment="1">
      <alignment horizontal="left" vertical="top"/>
    </xf>
    <xf numFmtId="0" fontId="5" fillId="0" borderId="13" xfId="0" applyFont="1" applyBorder="1" applyAlignment="1">
      <alignment horizontal="left" vertical="center" wrapText="1"/>
    </xf>
    <xf numFmtId="164" fontId="5" fillId="0" borderId="9" xfId="1" applyNumberFormat="1" applyFont="1" applyBorder="1" applyAlignment="1">
      <alignment horizontal="left" vertical="center"/>
    </xf>
    <xf numFmtId="164" fontId="5" fillId="0" borderId="13" xfId="1" applyNumberFormat="1" applyFont="1" applyBorder="1" applyAlignment="1">
      <alignment horizontal="left" vertical="center"/>
    </xf>
    <xf numFmtId="0" fontId="7" fillId="0" borderId="2" xfId="0" applyFont="1" applyBorder="1" applyAlignment="1">
      <alignment horizontal="left" vertical="center"/>
    </xf>
    <xf numFmtId="0" fontId="7" fillId="0" borderId="2" xfId="0" applyFont="1" applyBorder="1" applyAlignment="1">
      <alignment vertical="center"/>
    </xf>
    <xf numFmtId="0" fontId="5" fillId="0" borderId="7" xfId="0" applyFont="1" applyBorder="1" applyAlignment="1">
      <alignment vertical="center"/>
    </xf>
    <xf numFmtId="0" fontId="5" fillId="0" borderId="2" xfId="0" applyFont="1" applyBorder="1" applyAlignment="1">
      <alignment vertical="center"/>
    </xf>
    <xf numFmtId="164" fontId="5" fillId="0" borderId="6" xfId="1" applyNumberFormat="1" applyFont="1" applyBorder="1" applyAlignment="1">
      <alignment vertical="center"/>
    </xf>
    <xf numFmtId="164" fontId="5" fillId="0" borderId="8" xfId="1" applyNumberFormat="1" applyFont="1" applyBorder="1" applyAlignment="1">
      <alignment vertical="center"/>
    </xf>
    <xf numFmtId="164" fontId="5" fillId="0" borderId="13" xfId="1" applyNumberFormat="1" applyFont="1" applyBorder="1" applyAlignment="1">
      <alignment vertical="center"/>
    </xf>
    <xf numFmtId="164" fontId="5" fillId="0" borderId="3" xfId="1" applyNumberFormat="1" applyFont="1" applyBorder="1" applyAlignment="1">
      <alignment vertical="center"/>
    </xf>
    <xf numFmtId="164" fontId="5" fillId="0" borderId="1" xfId="1" applyNumberFormat="1" applyFont="1" applyBorder="1" applyAlignment="1">
      <alignment vertical="center"/>
    </xf>
    <xf numFmtId="164" fontId="5" fillId="0" borderId="14" xfId="1" applyNumberFormat="1" applyFont="1" applyBorder="1" applyAlignment="1">
      <alignment vertical="center"/>
    </xf>
    <xf numFmtId="0" fontId="39" fillId="0" borderId="0" xfId="0" applyFont="1"/>
    <xf numFmtId="10" fontId="39" fillId="0" borderId="10" xfId="0" applyNumberFormat="1" applyFont="1" applyBorder="1" applyAlignment="1">
      <alignment vertical="center" wrapText="1"/>
    </xf>
    <xf numFmtId="9" fontId="39" fillId="0" borderId="11" xfId="0" applyNumberFormat="1" applyFont="1" applyBorder="1" applyAlignment="1">
      <alignment vertical="center" wrapText="1"/>
    </xf>
    <xf numFmtId="10" fontId="39" fillId="0" borderId="4" xfId="0" applyNumberFormat="1" applyFont="1" applyBorder="1" applyAlignment="1">
      <alignment vertical="center" wrapText="1"/>
    </xf>
    <xf numFmtId="9" fontId="39" fillId="0" borderId="12" xfId="0" applyNumberFormat="1" applyFont="1" applyBorder="1" applyAlignment="1">
      <alignment vertical="center" wrapText="1"/>
    </xf>
    <xf numFmtId="9" fontId="39" fillId="0" borderId="10" xfId="0" applyNumberFormat="1" applyFont="1" applyBorder="1" applyAlignment="1">
      <alignment vertical="center" wrapText="1"/>
    </xf>
    <xf numFmtId="10" fontId="39" fillId="0" borderId="11" xfId="0" applyNumberFormat="1" applyFont="1" applyBorder="1" applyAlignment="1">
      <alignment vertical="center" wrapText="1"/>
    </xf>
    <xf numFmtId="9" fontId="39" fillId="0" borderId="4" xfId="0" applyNumberFormat="1" applyFont="1" applyBorder="1" applyAlignment="1">
      <alignment vertical="center" wrapText="1"/>
    </xf>
    <xf numFmtId="10" fontId="39" fillId="0" borderId="12" xfId="0" applyNumberFormat="1" applyFont="1" applyBorder="1" applyAlignment="1">
      <alignment vertical="center" wrapText="1"/>
    </xf>
    <xf numFmtId="0" fontId="39" fillId="0" borderId="10" xfId="0" applyFont="1" applyBorder="1"/>
    <xf numFmtId="10" fontId="39" fillId="0" borderId="11" xfId="0" applyNumberFormat="1" applyFont="1" applyBorder="1"/>
    <xf numFmtId="0" fontId="5" fillId="0" borderId="13" xfId="0" applyFont="1" applyBorder="1"/>
    <xf numFmtId="0" fontId="5" fillId="0" borderId="14" xfId="0" applyFont="1" applyBorder="1"/>
    <xf numFmtId="0" fontId="21" fillId="0" borderId="14" xfId="0" applyFont="1" applyBorder="1" applyAlignment="1">
      <alignment horizontal="left" vertical="top" wrapText="1"/>
    </xf>
    <xf numFmtId="0" fontId="5" fillId="0" borderId="15" xfId="0" applyFont="1" applyBorder="1"/>
    <xf numFmtId="0" fontId="5" fillId="0" borderId="11" xfId="0" applyFont="1" applyBorder="1" applyAlignment="1">
      <alignment vertical="center"/>
    </xf>
    <xf numFmtId="0" fontId="2" fillId="0" borderId="0" xfId="2" applyBorder="1" applyAlignment="1">
      <alignment vertical="center" wrapText="1"/>
    </xf>
    <xf numFmtId="0" fontId="5" fillId="0" borderId="3" xfId="0" applyFont="1" applyBorder="1"/>
    <xf numFmtId="0" fontId="42" fillId="0" borderId="14" xfId="0" applyFont="1" applyBorder="1"/>
    <xf numFmtId="0" fontId="42" fillId="0" borderId="11" xfId="0" applyFont="1" applyBorder="1"/>
    <xf numFmtId="0" fontId="7" fillId="8" borderId="0" xfId="0" applyFont="1" applyFill="1"/>
    <xf numFmtId="0" fontId="21" fillId="11" borderId="9" xfId="0" applyFont="1" applyFill="1" applyBorder="1"/>
    <xf numFmtId="0" fontId="21" fillId="19" borderId="9" xfId="0" applyFont="1" applyFill="1" applyBorder="1"/>
    <xf numFmtId="0" fontId="21" fillId="20" borderId="9" xfId="0" applyFont="1" applyFill="1" applyBorder="1"/>
    <xf numFmtId="0" fontId="5" fillId="5" borderId="13" xfId="0" applyFont="1" applyFill="1" applyBorder="1" applyAlignment="1">
      <alignment horizontal="right" vertical="top"/>
    </xf>
    <xf numFmtId="0" fontId="5" fillId="5" borderId="14" xfId="0" applyFont="1" applyFill="1" applyBorder="1" applyAlignment="1">
      <alignment horizontal="right" vertical="top"/>
    </xf>
    <xf numFmtId="0" fontId="5" fillId="5" borderId="15" xfId="0" applyFont="1" applyFill="1" applyBorder="1" applyAlignment="1">
      <alignment horizontal="right" vertical="top"/>
    </xf>
    <xf numFmtId="164" fontId="5" fillId="0" borderId="6" xfId="1" applyNumberFormat="1" applyFont="1" applyBorder="1" applyAlignment="1">
      <alignment horizontal="left" vertical="center"/>
    </xf>
    <xf numFmtId="164" fontId="5" fillId="0" borderId="8" xfId="1" applyNumberFormat="1" applyFont="1" applyBorder="1" applyAlignment="1">
      <alignment horizontal="left" vertical="center"/>
    </xf>
    <xf numFmtId="164" fontId="11" fillId="7" borderId="1" xfId="1" applyNumberFormat="1" applyFont="1" applyFill="1" applyBorder="1"/>
    <xf numFmtId="164" fontId="11" fillId="7" borderId="3" xfId="1" applyNumberFormat="1" applyFont="1" applyFill="1" applyBorder="1"/>
    <xf numFmtId="164" fontId="5" fillId="0" borderId="10" xfId="1" applyNumberFormat="1" applyFont="1" applyBorder="1" applyAlignment="1">
      <alignment vertical="top" wrapText="1"/>
    </xf>
    <xf numFmtId="164" fontId="5" fillId="0" borderId="4" xfId="1" applyNumberFormat="1" applyFont="1" applyBorder="1" applyAlignment="1">
      <alignment vertical="top" wrapText="1"/>
    </xf>
    <xf numFmtId="164" fontId="5" fillId="0" borderId="12" xfId="1" applyNumberFormat="1" applyFont="1" applyBorder="1" applyAlignment="1">
      <alignment vertical="top"/>
    </xf>
    <xf numFmtId="167" fontId="5" fillId="0" borderId="11" xfId="1" applyNumberFormat="1" applyFont="1" applyBorder="1" applyAlignment="1">
      <alignment vertical="top"/>
    </xf>
    <xf numFmtId="1" fontId="21" fillId="0" borderId="11" xfId="1" applyNumberFormat="1" applyFont="1" applyBorder="1" applyAlignment="1">
      <alignment vertical="top"/>
    </xf>
    <xf numFmtId="0" fontId="0" fillId="0" borderId="0" xfId="0" applyAlignment="1">
      <alignment horizontal="center"/>
    </xf>
    <xf numFmtId="0" fontId="5" fillId="5" borderId="9" xfId="0" applyFont="1" applyFill="1" applyBorder="1" applyAlignment="1">
      <alignment vertical="center"/>
    </xf>
    <xf numFmtId="0" fontId="12" fillId="12" borderId="9" xfId="0" applyFont="1" applyFill="1" applyBorder="1"/>
    <xf numFmtId="0" fontId="11" fillId="12" borderId="9" xfId="0" applyFont="1" applyFill="1" applyBorder="1" applyAlignment="1">
      <alignment horizontal="left" vertical="top" wrapText="1"/>
    </xf>
    <xf numFmtId="0" fontId="11" fillId="12" borderId="7" xfId="0" applyFont="1" applyFill="1" applyBorder="1" applyAlignment="1">
      <alignment horizontal="left" vertical="top" wrapText="1"/>
    </xf>
    <xf numFmtId="0" fontId="11" fillId="12" borderId="8" xfId="0" applyFont="1" applyFill="1" applyBorder="1" applyAlignment="1">
      <alignment horizontal="left" vertical="top" wrapText="1"/>
    </xf>
    <xf numFmtId="0" fontId="27" fillId="7" borderId="0" xfId="0" applyFont="1" applyFill="1" applyAlignment="1">
      <alignment horizontal="center" vertical="top" wrapText="1"/>
    </xf>
    <xf numFmtId="0" fontId="13" fillId="12" borderId="1" xfId="0" applyFont="1" applyFill="1" applyBorder="1"/>
    <xf numFmtId="0" fontId="13" fillId="12" borderId="2" xfId="0" applyFont="1" applyFill="1" applyBorder="1" applyAlignment="1">
      <alignment vertical="top"/>
    </xf>
    <xf numFmtId="0" fontId="13" fillId="12" borderId="2" xfId="0" applyFont="1" applyFill="1" applyBorder="1"/>
    <xf numFmtId="0" fontId="13" fillId="12" borderId="3" xfId="0" applyFont="1" applyFill="1" applyBorder="1"/>
    <xf numFmtId="0" fontId="13" fillId="12" borderId="1" xfId="0" applyFont="1" applyFill="1" applyBorder="1" applyAlignment="1">
      <alignment horizontal="center" vertical="center" wrapText="1"/>
    </xf>
    <xf numFmtId="0" fontId="13" fillId="12" borderId="2" xfId="0" applyFont="1" applyFill="1" applyBorder="1" applyAlignment="1">
      <alignment horizontal="right" vertical="center" wrapText="1"/>
    </xf>
    <xf numFmtId="0" fontId="13" fillId="12" borderId="3" xfId="0" applyFont="1" applyFill="1" applyBorder="1" applyAlignment="1">
      <alignment horizontal="right" vertical="center" wrapText="1"/>
    </xf>
    <xf numFmtId="0" fontId="13" fillId="12" borderId="10" xfId="0" applyFont="1" applyFill="1" applyBorder="1" applyAlignment="1">
      <alignment horizontal="right" vertical="center" wrapText="1"/>
    </xf>
    <xf numFmtId="0" fontId="13" fillId="12" borderId="0" xfId="0" applyFont="1" applyFill="1" applyAlignment="1">
      <alignment horizontal="right" vertical="center" wrapText="1"/>
    </xf>
    <xf numFmtId="0" fontId="13" fillId="12" borderId="11" xfId="0" applyFont="1" applyFill="1" applyBorder="1" applyAlignment="1">
      <alignment horizontal="right" vertical="center" wrapText="1"/>
    </xf>
    <xf numFmtId="0" fontId="13" fillId="12" borderId="10" xfId="0" applyFont="1" applyFill="1" applyBorder="1" applyAlignment="1">
      <alignment horizontal="center" vertical="center" wrapText="1"/>
    </xf>
    <xf numFmtId="0" fontId="13" fillId="12" borderId="0" xfId="0" applyFont="1" applyFill="1" applyAlignment="1">
      <alignment horizontal="center" vertical="center" wrapText="1"/>
    </xf>
    <xf numFmtId="0" fontId="13" fillId="12" borderId="11" xfId="0" applyFont="1" applyFill="1" applyBorder="1" applyAlignment="1">
      <alignment horizontal="center" vertical="center" wrapText="1"/>
    </xf>
    <xf numFmtId="0" fontId="37" fillId="12" borderId="0" xfId="0" applyFont="1" applyFill="1"/>
    <xf numFmtId="0" fontId="43" fillId="12" borderId="0" xfId="0" applyFont="1" applyFill="1"/>
    <xf numFmtId="0" fontId="43" fillId="12" borderId="0" xfId="0" applyFont="1" applyFill="1" applyAlignment="1">
      <alignment horizontal="right"/>
    </xf>
    <xf numFmtId="0" fontId="37" fillId="12" borderId="0" xfId="0" applyFont="1" applyFill="1" applyAlignment="1">
      <alignment horizontal="right"/>
    </xf>
    <xf numFmtId="0" fontId="11" fillId="12" borderId="9" xfId="0" applyFont="1" applyFill="1" applyBorder="1"/>
    <xf numFmtId="168" fontId="11" fillId="12" borderId="9" xfId="1" applyNumberFormat="1" applyFont="1" applyFill="1" applyBorder="1" applyAlignment="1">
      <alignment horizontal="right" wrapText="1"/>
    </xf>
    <xf numFmtId="168" fontId="11" fillId="12" borderId="0" xfId="1" applyNumberFormat="1" applyFont="1" applyFill="1" applyAlignment="1">
      <alignment horizontal="right"/>
    </xf>
    <xf numFmtId="168" fontId="11" fillId="12" borderId="0" xfId="1" applyNumberFormat="1" applyFont="1" applyFill="1" applyAlignment="1">
      <alignment horizontal="right" wrapText="1"/>
    </xf>
    <xf numFmtId="164" fontId="11" fillId="12" borderId="9" xfId="0" applyNumberFormat="1" applyFont="1" applyFill="1" applyBorder="1" applyAlignment="1">
      <alignment horizontal="right"/>
    </xf>
    <xf numFmtId="0" fontId="44" fillId="12" borderId="0" xfId="0" applyFont="1" applyFill="1"/>
    <xf numFmtId="0" fontId="31" fillId="12" borderId="0" xfId="0" applyFont="1" applyFill="1"/>
    <xf numFmtId="0" fontId="31" fillId="12" borderId="0" xfId="0" applyFont="1" applyFill="1" applyAlignment="1">
      <alignment vertical="center"/>
    </xf>
    <xf numFmtId="168" fontId="11" fillId="12" borderId="9" xfId="1" applyNumberFormat="1" applyFont="1" applyFill="1" applyBorder="1" applyAlignment="1">
      <alignment horizontal="center" wrapText="1"/>
    </xf>
    <xf numFmtId="0" fontId="11" fillId="12" borderId="0" xfId="0" applyFont="1" applyFill="1"/>
    <xf numFmtId="0" fontId="5" fillId="0" borderId="13" xfId="0" applyFont="1" applyBorder="1" applyAlignment="1">
      <alignment vertical="center"/>
    </xf>
    <xf numFmtId="0" fontId="5" fillId="0" borderId="14" xfId="0" applyFont="1" applyBorder="1" applyAlignment="1">
      <alignment vertical="center"/>
    </xf>
    <xf numFmtId="0" fontId="22" fillId="0" borderId="13" xfId="0" applyFont="1" applyBorder="1" applyAlignment="1">
      <alignment horizontal="left" vertical="center"/>
    </xf>
    <xf numFmtId="0" fontId="22" fillId="0" borderId="14" xfId="0" applyFont="1" applyBorder="1" applyAlignment="1">
      <alignment horizontal="left"/>
    </xf>
    <xf numFmtId="0" fontId="22" fillId="0" borderId="14" xfId="0" applyFont="1" applyBorder="1" applyAlignment="1">
      <alignment horizontal="left" vertical="center"/>
    </xf>
    <xf numFmtId="0" fontId="5" fillId="0" borderId="15" xfId="0" applyFont="1" applyBorder="1" applyAlignment="1">
      <alignment horizontal="left"/>
    </xf>
    <xf numFmtId="0" fontId="11" fillId="12" borderId="11" xfId="0" applyFont="1" applyFill="1" applyBorder="1"/>
    <xf numFmtId="0" fontId="11" fillId="12" borderId="6" xfId="0" applyFont="1" applyFill="1" applyBorder="1" applyAlignment="1">
      <alignment horizontal="center" vertical="center" wrapText="1"/>
    </xf>
    <xf numFmtId="0" fontId="11" fillId="12" borderId="7" xfId="0" applyFont="1" applyFill="1" applyBorder="1" applyAlignment="1">
      <alignment horizontal="center" vertical="center" wrapText="1"/>
    </xf>
    <xf numFmtId="0" fontId="11" fillId="12" borderId="8" xfId="0" applyFont="1" applyFill="1" applyBorder="1" applyAlignment="1">
      <alignment horizontal="center" vertical="center" wrapText="1"/>
    </xf>
    <xf numFmtId="0" fontId="11" fillId="12" borderId="7" xfId="0" applyFont="1" applyFill="1" applyBorder="1" applyAlignment="1">
      <alignment vertical="center" wrapText="1"/>
    </xf>
    <xf numFmtId="0" fontId="11" fillId="12" borderId="13" xfId="0" applyFont="1" applyFill="1" applyBorder="1"/>
    <xf numFmtId="0" fontId="11" fillId="12" borderId="13" xfId="0" applyFont="1" applyFill="1" applyBorder="1" applyAlignment="1">
      <alignment horizontal="left"/>
    </xf>
    <xf numFmtId="0" fontId="11" fillId="12" borderId="15" xfId="0" applyFont="1" applyFill="1" applyBorder="1"/>
    <xf numFmtId="0" fontId="11" fillId="12" borderId="6" xfId="0" applyFont="1" applyFill="1" applyBorder="1"/>
    <xf numFmtId="0" fontId="11" fillId="12" borderId="8" xfId="0" applyFont="1" applyFill="1" applyBorder="1"/>
    <xf numFmtId="0" fontId="11" fillId="12" borderId="1" xfId="0" applyFont="1" applyFill="1" applyBorder="1" applyAlignment="1">
      <alignment vertical="center" wrapText="1"/>
    </xf>
    <xf numFmtId="0" fontId="11" fillId="12" borderId="3" xfId="0" applyFont="1" applyFill="1" applyBorder="1" applyAlignment="1">
      <alignment vertical="center" wrapText="1"/>
    </xf>
    <xf numFmtId="0" fontId="11" fillId="12" borderId="7" xfId="0" applyFont="1" applyFill="1" applyBorder="1" applyAlignment="1">
      <alignment horizontal="right" vertical="center" wrapText="1"/>
    </xf>
    <xf numFmtId="0" fontId="11" fillId="12" borderId="8" xfId="0" applyFont="1" applyFill="1" applyBorder="1" applyAlignment="1">
      <alignment horizontal="right" vertical="center" wrapText="1"/>
    </xf>
    <xf numFmtId="0" fontId="11" fillId="12" borderId="6" xfId="0" applyFont="1" applyFill="1" applyBorder="1" applyAlignment="1">
      <alignment horizontal="left" vertical="center" wrapText="1"/>
    </xf>
    <xf numFmtId="0" fontId="12" fillId="12" borderId="1" xfId="0" applyFont="1" applyFill="1" applyBorder="1"/>
    <xf numFmtId="0" fontId="12" fillId="12" borderId="3" xfId="0" applyFont="1" applyFill="1" applyBorder="1"/>
    <xf numFmtId="0" fontId="50" fillId="0" borderId="0" xfId="0" applyFont="1" applyAlignment="1">
      <alignment vertical="center"/>
    </xf>
    <xf numFmtId="0" fontId="11" fillId="12" borderId="7" xfId="0" applyFont="1" applyFill="1" applyBorder="1"/>
    <xf numFmtId="0" fontId="5" fillId="0" borderId="0" xfId="0" quotePrefix="1" applyFont="1"/>
    <xf numFmtId="0" fontId="11" fillId="12" borderId="3" xfId="0" applyFont="1" applyFill="1" applyBorder="1"/>
    <xf numFmtId="0" fontId="5" fillId="0" borderId="5" xfId="0" applyFont="1" applyBorder="1" applyAlignment="1">
      <alignment vertical="center" wrapText="1"/>
    </xf>
    <xf numFmtId="0" fontId="12" fillId="12" borderId="6" xfId="0" applyFont="1" applyFill="1" applyBorder="1"/>
    <xf numFmtId="0" fontId="12" fillId="12" borderId="7" xfId="0" applyFont="1" applyFill="1" applyBorder="1"/>
    <xf numFmtId="0" fontId="12" fillId="12" borderId="8" xfId="0" applyFont="1" applyFill="1" applyBorder="1"/>
    <xf numFmtId="0" fontId="12" fillId="0" borderId="0" xfId="0" applyFont="1"/>
    <xf numFmtId="0" fontId="11" fillId="0" borderId="0" xfId="0" applyFont="1"/>
    <xf numFmtId="0" fontId="6" fillId="0" borderId="0" xfId="0" applyFont="1" applyAlignment="1">
      <alignment vertical="center" wrapText="1"/>
    </xf>
    <xf numFmtId="0" fontId="51" fillId="0" borderId="5" xfId="2" applyFont="1" applyBorder="1" applyAlignment="1">
      <alignment vertical="center" wrapText="1"/>
    </xf>
    <xf numFmtId="0" fontId="12" fillId="7" borderId="0" xfId="0" applyFont="1" applyFill="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0" fillId="0" borderId="0" xfId="0" applyAlignment="1">
      <alignment horizontal="center"/>
    </xf>
    <xf numFmtId="0" fontId="15" fillId="7" borderId="1" xfId="0" applyFont="1" applyFill="1" applyBorder="1" applyAlignment="1">
      <alignment horizontal="left" vertical="center"/>
    </xf>
    <xf numFmtId="0" fontId="15" fillId="7" borderId="3" xfId="0" applyFont="1" applyFill="1" applyBorder="1" applyAlignment="1">
      <alignment horizontal="left" vertical="center"/>
    </xf>
    <xf numFmtId="0" fontId="16" fillId="12" borderId="0" xfId="0" applyFont="1" applyFill="1" applyAlignment="1">
      <alignment horizontal="left" vertical="center" wrapText="1"/>
    </xf>
    <xf numFmtId="0" fontId="5" fillId="0" borderId="0" xfId="0" applyFont="1" applyAlignment="1">
      <alignment horizontal="center"/>
    </xf>
    <xf numFmtId="0" fontId="12" fillId="7" borderId="5" xfId="0" applyFont="1" applyFill="1" applyBorder="1" applyAlignment="1">
      <alignment horizontal="left"/>
    </xf>
    <xf numFmtId="0" fontId="7"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10" xfId="0" applyFont="1" applyBorder="1" applyAlignment="1">
      <alignment horizontal="left" vertical="center" wrapText="1"/>
    </xf>
    <xf numFmtId="0" fontId="7" fillId="0" borderId="0" xfId="0" applyFont="1" applyAlignment="1">
      <alignment horizontal="left" vertical="center" wrapText="1"/>
    </xf>
    <xf numFmtId="0" fontId="7" fillId="0" borderId="11"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12" xfId="0" applyFont="1" applyBorder="1" applyAlignment="1">
      <alignment horizontal="left" vertical="center" wrapText="1"/>
    </xf>
    <xf numFmtId="0" fontId="7" fillId="0" borderId="9" xfId="0" applyFont="1" applyBorder="1" applyAlignment="1">
      <alignment horizontal="left" vertical="center" wrapText="1"/>
    </xf>
    <xf numFmtId="0" fontId="12" fillId="12" borderId="9" xfId="0" applyFont="1" applyFill="1" applyBorder="1" applyAlignment="1">
      <alignment horizontal="left" vertical="center"/>
    </xf>
    <xf numFmtId="0" fontId="7" fillId="0" borderId="9" xfId="0" applyFont="1" applyBorder="1" applyAlignment="1">
      <alignment horizontal="left" vertical="center"/>
    </xf>
    <xf numFmtId="0" fontId="5" fillId="0" borderId="9" xfId="0" applyFont="1" applyBorder="1" applyAlignment="1">
      <alignment horizontal="left" vertical="center" wrapText="1"/>
    </xf>
    <xf numFmtId="0" fontId="12" fillId="12" borderId="1" xfId="0" applyFont="1" applyFill="1" applyBorder="1" applyAlignment="1">
      <alignment horizontal="left" vertical="center"/>
    </xf>
    <xf numFmtId="0" fontId="12" fillId="12" borderId="3" xfId="0" applyFont="1" applyFill="1" applyBorder="1" applyAlignment="1">
      <alignment horizontal="left"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5" fillId="0" borderId="1" xfId="0" applyFont="1" applyBorder="1" applyAlignment="1">
      <alignment horizontal="center" vertical="center"/>
    </xf>
    <xf numFmtId="0" fontId="5" fillId="0" borderId="3" xfId="0" applyFont="1" applyBorder="1" applyAlignment="1">
      <alignment horizontal="center" vertical="center"/>
    </xf>
    <xf numFmtId="0" fontId="15" fillId="7" borderId="0" xfId="0" applyFont="1" applyFill="1" applyAlignment="1">
      <alignment horizontal="left" vertical="center"/>
    </xf>
    <xf numFmtId="0" fontId="15" fillId="7" borderId="5" xfId="0" applyFont="1" applyFill="1" applyBorder="1" applyAlignment="1">
      <alignment horizontal="left" vertical="center"/>
    </xf>
    <xf numFmtId="0" fontId="11" fillId="12" borderId="1" xfId="0" applyFont="1" applyFill="1" applyBorder="1" applyAlignment="1">
      <alignment horizontal="left" vertical="center" wrapText="1"/>
    </xf>
    <xf numFmtId="0" fontId="11" fillId="12" borderId="10" xfId="0" applyFont="1" applyFill="1" applyBorder="1" applyAlignment="1">
      <alignment horizontal="left" vertical="center" wrapText="1"/>
    </xf>
    <xf numFmtId="0" fontId="11" fillId="12" borderId="2" xfId="0" applyFont="1" applyFill="1" applyBorder="1" applyAlignment="1">
      <alignment horizontal="left" vertical="center" wrapText="1"/>
    </xf>
    <xf numFmtId="0" fontId="11" fillId="12" borderId="0" xfId="0" applyFont="1" applyFill="1" applyAlignment="1">
      <alignment horizontal="left" vertical="center" wrapText="1"/>
    </xf>
    <xf numFmtId="0" fontId="11" fillId="12" borderId="3" xfId="0" applyFont="1" applyFill="1" applyBorder="1" applyAlignment="1">
      <alignment horizontal="left" vertical="center" wrapText="1"/>
    </xf>
    <xf numFmtId="0" fontId="11" fillId="12" borderId="11" xfId="0" applyFont="1" applyFill="1" applyBorder="1" applyAlignment="1">
      <alignment horizontal="left" vertical="center" wrapText="1"/>
    </xf>
    <xf numFmtId="0" fontId="5" fillId="0" borderId="10" xfId="0" applyFont="1" applyBorder="1" applyAlignment="1">
      <alignment horizontal="center" vertical="top"/>
    </xf>
    <xf numFmtId="0" fontId="5" fillId="0" borderId="1" xfId="0" applyFont="1" applyBorder="1" applyAlignment="1">
      <alignment horizontal="left" vertical="center" wrapText="1"/>
    </xf>
    <xf numFmtId="0" fontId="5" fillId="0" borderId="4" xfId="0" applyFont="1" applyBorder="1" applyAlignment="1">
      <alignment horizontal="left" vertical="center" wrapText="1"/>
    </xf>
    <xf numFmtId="0" fontId="5" fillId="0" borderId="2" xfId="0" applyFont="1" applyBorder="1" applyAlignment="1">
      <alignment horizontal="left" vertical="center" wrapText="1"/>
    </xf>
    <xf numFmtId="0" fontId="5" fillId="0" borderId="5" xfId="0" applyFont="1" applyBorder="1" applyAlignment="1">
      <alignment horizontal="left" vertical="center" wrapText="1"/>
    </xf>
    <xf numFmtId="0" fontId="5" fillId="0" borderId="3" xfId="0" applyFont="1" applyBorder="1" applyAlignment="1">
      <alignment horizontal="left" vertical="center" wrapText="1"/>
    </xf>
    <xf numFmtId="0" fontId="5" fillId="0" borderId="12" xfId="0" applyFont="1" applyBorder="1" applyAlignment="1">
      <alignment horizontal="left" vertical="center" wrapText="1"/>
    </xf>
    <xf numFmtId="0" fontId="16" fillId="12" borderId="4" xfId="0" applyFont="1" applyFill="1" applyBorder="1" applyAlignment="1">
      <alignment horizontal="left" vertical="center" wrapText="1"/>
    </xf>
    <xf numFmtId="0" fontId="16" fillId="12" borderId="12" xfId="0" applyFont="1" applyFill="1" applyBorder="1" applyAlignment="1">
      <alignment horizontal="left" vertical="center" wrapText="1"/>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7" fillId="0" borderId="10" xfId="0" applyFont="1" applyBorder="1" applyAlignment="1">
      <alignment horizontal="left" vertical="center"/>
    </xf>
    <xf numFmtId="0" fontId="7" fillId="0" borderId="11" xfId="0" applyFont="1" applyBorder="1" applyAlignment="1">
      <alignment horizontal="left" vertical="center"/>
    </xf>
    <xf numFmtId="0" fontId="7" fillId="0" borderId="4" xfId="0" applyFont="1" applyBorder="1" applyAlignment="1">
      <alignment horizontal="left" vertical="center"/>
    </xf>
    <xf numFmtId="0" fontId="7" fillId="0" borderId="12" xfId="0" applyFont="1" applyBorder="1" applyAlignment="1">
      <alignment horizontal="left" vertical="center"/>
    </xf>
    <xf numFmtId="0" fontId="7" fillId="0" borderId="1" xfId="0" applyFont="1" applyBorder="1" applyAlignment="1">
      <alignment horizontal="left" vertical="center"/>
    </xf>
    <xf numFmtId="0" fontId="5" fillId="0" borderId="3" xfId="0" applyFont="1" applyBorder="1" applyAlignment="1">
      <alignment horizontal="left" vertical="center"/>
    </xf>
    <xf numFmtId="0" fontId="5" fillId="0" borderId="10" xfId="0" applyFont="1" applyBorder="1" applyAlignment="1">
      <alignment horizontal="left" vertical="center" wrapText="1"/>
    </xf>
    <xf numFmtId="0" fontId="5" fillId="0" borderId="11" xfId="0" applyFont="1" applyBorder="1" applyAlignment="1">
      <alignment horizontal="left" vertical="center" wrapText="1"/>
    </xf>
    <xf numFmtId="0" fontId="7" fillId="0" borderId="3" xfId="0" applyFont="1" applyBorder="1" applyAlignment="1">
      <alignment horizontal="left" vertical="center"/>
    </xf>
    <xf numFmtId="0" fontId="5" fillId="0" borderId="7" xfId="0" applyFont="1" applyBorder="1" applyAlignment="1">
      <alignment horizontal="center"/>
    </xf>
    <xf numFmtId="0" fontId="15" fillId="7" borderId="9" xfId="0" applyFont="1" applyFill="1" applyBorder="1" applyAlignment="1">
      <alignment horizontal="left"/>
    </xf>
    <xf numFmtId="0" fontId="5" fillId="0" borderId="9" xfId="0" applyFont="1" applyBorder="1" applyAlignment="1">
      <alignment vertical="center" wrapText="1"/>
    </xf>
    <xf numFmtId="0" fontId="5" fillId="0" borderId="2" xfId="0" applyFont="1" applyBorder="1" applyAlignment="1">
      <alignment horizontal="center"/>
    </xf>
    <xf numFmtId="0" fontId="12" fillId="7" borderId="1" xfId="0" applyFont="1" applyFill="1" applyBorder="1" applyAlignment="1">
      <alignment horizontal="left"/>
    </xf>
    <xf numFmtId="0" fontId="12" fillId="7" borderId="2" xfId="0" applyFont="1" applyFill="1" applyBorder="1" applyAlignment="1">
      <alignment horizontal="left"/>
    </xf>
    <xf numFmtId="0" fontId="12" fillId="7" borderId="3" xfId="0" applyFont="1" applyFill="1" applyBorder="1" applyAlignment="1">
      <alignment horizontal="left"/>
    </xf>
    <xf numFmtId="164" fontId="5" fillId="0" borderId="6" xfId="1" applyNumberFormat="1" applyFont="1" applyBorder="1" applyAlignment="1">
      <alignment horizontal="center" vertical="center"/>
    </xf>
    <xf numFmtId="164" fontId="5" fillId="0" borderId="8" xfId="1" applyNumberFormat="1" applyFont="1" applyBorder="1" applyAlignment="1">
      <alignment horizontal="center" vertical="center"/>
    </xf>
    <xf numFmtId="164" fontId="5" fillId="0" borderId="4" xfId="1" applyNumberFormat="1" applyFont="1" applyBorder="1" applyAlignment="1">
      <alignment horizontal="center" vertical="center"/>
    </xf>
    <xf numFmtId="164" fontId="5" fillId="0" borderId="12" xfId="1" applyNumberFormat="1" applyFont="1" applyBorder="1" applyAlignment="1">
      <alignment horizontal="center" vertical="center"/>
    </xf>
    <xf numFmtId="0" fontId="7" fillId="0" borderId="0" xfId="0" applyFont="1" applyAlignment="1">
      <alignment horizontal="center" vertical="top"/>
    </xf>
    <xf numFmtId="164" fontId="5" fillId="0" borderId="6" xfId="1" applyNumberFormat="1" applyFont="1" applyBorder="1" applyAlignment="1">
      <alignment horizontal="left" vertical="center"/>
    </xf>
    <xf numFmtId="164" fontId="5" fillId="0" borderId="8" xfId="1" applyNumberFormat="1" applyFont="1" applyBorder="1" applyAlignment="1">
      <alignment horizontal="left" vertical="center"/>
    </xf>
    <xf numFmtId="0" fontId="15" fillId="7" borderId="0" xfId="0" applyFont="1" applyFill="1" applyAlignment="1">
      <alignment horizontal="left"/>
    </xf>
    <xf numFmtId="0" fontId="12" fillId="12" borderId="1" xfId="0" applyFont="1" applyFill="1" applyBorder="1" applyAlignment="1">
      <alignment horizontal="left"/>
    </xf>
    <xf numFmtId="0" fontId="12" fillId="12" borderId="2" xfId="0" applyFont="1" applyFill="1" applyBorder="1" applyAlignment="1">
      <alignment horizontal="left"/>
    </xf>
    <xf numFmtId="0" fontId="12" fillId="12" borderId="3" xfId="0" applyFont="1" applyFill="1" applyBorder="1" applyAlignment="1">
      <alignment horizontal="left"/>
    </xf>
    <xf numFmtId="0" fontId="14" fillId="0" borderId="9" xfId="0" applyFont="1" applyBorder="1" applyAlignment="1">
      <alignment horizontal="left" vertical="center"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164" fontId="5" fillId="0" borderId="1" xfId="1" applyNumberFormat="1" applyFont="1" applyBorder="1" applyAlignment="1">
      <alignment horizontal="left" vertical="center"/>
    </xf>
    <xf numFmtId="164" fontId="5" fillId="0" borderId="3" xfId="1" applyNumberFormat="1" applyFont="1" applyBorder="1" applyAlignment="1">
      <alignment horizontal="left" vertical="center"/>
    </xf>
    <xf numFmtId="164" fontId="7" fillId="0" borderId="1" xfId="1" applyNumberFormat="1" applyFont="1" applyBorder="1" applyAlignment="1">
      <alignment horizontal="left" vertical="center"/>
    </xf>
    <xf numFmtId="164" fontId="7" fillId="0" borderId="3" xfId="1" applyNumberFormat="1" applyFont="1" applyBorder="1" applyAlignment="1">
      <alignment horizontal="left" vertical="center"/>
    </xf>
    <xf numFmtId="164" fontId="5" fillId="0" borderId="10" xfId="1" applyNumberFormat="1" applyFont="1" applyBorder="1" applyAlignment="1">
      <alignment horizontal="left" vertical="center"/>
    </xf>
    <xf numFmtId="164" fontId="5" fillId="0" borderId="11" xfId="1" applyNumberFormat="1" applyFont="1" applyBorder="1" applyAlignment="1">
      <alignment horizontal="left" vertical="center"/>
    </xf>
    <xf numFmtId="164" fontId="5" fillId="0" borderId="4" xfId="1" applyNumberFormat="1" applyFont="1" applyBorder="1" applyAlignment="1">
      <alignment horizontal="left" vertical="center"/>
    </xf>
    <xf numFmtId="164" fontId="5" fillId="0" borderId="12" xfId="1" applyNumberFormat="1" applyFont="1" applyBorder="1" applyAlignment="1">
      <alignment horizontal="left" vertical="center"/>
    </xf>
    <xf numFmtId="0" fontId="7" fillId="2" borderId="9" xfId="0" applyFont="1" applyFill="1" applyBorder="1" applyAlignment="1">
      <alignment horizontal="left" vertical="center" wrapText="1"/>
    </xf>
    <xf numFmtId="0" fontId="7" fillId="5" borderId="9" xfId="0" applyFont="1" applyFill="1" applyBorder="1" applyAlignment="1">
      <alignment horizontal="left" vertical="center" wrapText="1"/>
    </xf>
    <xf numFmtId="0" fontId="21" fillId="8" borderId="9" xfId="0" applyFont="1" applyFill="1" applyBorder="1" applyAlignment="1">
      <alignment horizontal="left" vertical="center" wrapText="1"/>
    </xf>
    <xf numFmtId="0" fontId="7" fillId="5" borderId="13" xfId="0" applyFont="1" applyFill="1" applyBorder="1" applyAlignment="1">
      <alignment horizontal="left" vertical="center" wrapText="1"/>
    </xf>
    <xf numFmtId="0" fontId="7" fillId="5" borderId="14"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5" fillId="0" borderId="0" xfId="0" applyFont="1" applyAlignment="1">
      <alignment horizontal="center" vertical="top"/>
    </xf>
    <xf numFmtId="0" fontId="0" fillId="0" borderId="0" xfId="0" applyAlignment="1">
      <alignment vertical="top" wrapText="1"/>
    </xf>
    <xf numFmtId="0" fontId="15" fillId="13" borderId="9" xfId="0" applyFont="1" applyFill="1" applyBorder="1" applyAlignment="1">
      <alignment horizontal="left" vertical="top"/>
    </xf>
    <xf numFmtId="0" fontId="5" fillId="0" borderId="9" xfId="0" applyFont="1" applyBorder="1" applyAlignment="1">
      <alignment horizontal="left" vertical="top" wrapText="1"/>
    </xf>
    <xf numFmtId="0" fontId="7" fillId="0" borderId="9" xfId="0" applyFont="1" applyBorder="1" applyAlignment="1">
      <alignment horizontal="left" vertical="top" wrapText="1"/>
    </xf>
    <xf numFmtId="0" fontId="5" fillId="0" borderId="2" xfId="0" applyFont="1" applyBorder="1" applyAlignment="1">
      <alignment horizontal="center" vertical="top"/>
    </xf>
    <xf numFmtId="0" fontId="26" fillId="15" borderId="0" xfId="0" applyFont="1" applyFill="1" applyAlignment="1">
      <alignment horizontal="left" vertical="top"/>
    </xf>
    <xf numFmtId="0" fontId="0" fillId="0" borderId="0" xfId="0" applyAlignment="1">
      <alignment horizontal="left" vertical="top" wrapText="1"/>
    </xf>
    <xf numFmtId="0" fontId="15" fillId="7" borderId="1" xfId="0" applyFont="1" applyFill="1" applyBorder="1" applyAlignment="1">
      <alignment horizontal="left"/>
    </xf>
    <xf numFmtId="0" fontId="15" fillId="7" borderId="2" xfId="0" applyFont="1" applyFill="1" applyBorder="1" applyAlignment="1">
      <alignment horizontal="left"/>
    </xf>
    <xf numFmtId="0" fontId="15" fillId="7" borderId="3" xfId="0" applyFont="1" applyFill="1" applyBorder="1" applyAlignment="1">
      <alignment horizontal="left"/>
    </xf>
    <xf numFmtId="0" fontId="5" fillId="0" borderId="1" xfId="0" applyFont="1" applyBorder="1" applyAlignment="1">
      <alignment horizontal="left"/>
    </xf>
    <xf numFmtId="0" fontId="5" fillId="0" borderId="2" xfId="0" applyFont="1" applyBorder="1" applyAlignment="1">
      <alignment horizontal="left"/>
    </xf>
    <xf numFmtId="0" fontId="5" fillId="0" borderId="3" xfId="0" applyFont="1" applyBorder="1" applyAlignment="1">
      <alignment horizontal="left"/>
    </xf>
    <xf numFmtId="0" fontId="5" fillId="0" borderId="10" xfId="0" applyFont="1" applyBorder="1" applyAlignment="1">
      <alignment horizontal="left"/>
    </xf>
    <xf numFmtId="0" fontId="5" fillId="0" borderId="0" xfId="0" applyFont="1" applyAlignment="1">
      <alignment horizontal="left"/>
    </xf>
    <xf numFmtId="0" fontId="5" fillId="0" borderId="11" xfId="0" applyFont="1" applyBorder="1" applyAlignment="1">
      <alignment horizontal="left"/>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12" xfId="0" applyFont="1" applyBorder="1" applyAlignment="1">
      <alignment vertical="center" wrapText="1"/>
    </xf>
    <xf numFmtId="0" fontId="42" fillId="0" borderId="10" xfId="0" applyFont="1" applyBorder="1" applyAlignment="1">
      <alignment horizontal="left"/>
    </xf>
    <xf numFmtId="0" fontId="41" fillId="0" borderId="0" xfId="0" applyFont="1" applyAlignment="1">
      <alignment horizontal="left"/>
    </xf>
    <xf numFmtId="0" fontId="41" fillId="0" borderId="11" xfId="0" applyFont="1" applyBorder="1" applyAlignment="1">
      <alignment horizontal="left"/>
    </xf>
    <xf numFmtId="0" fontId="23" fillId="0" borderId="1" xfId="0" applyFont="1" applyBorder="1" applyAlignment="1">
      <alignment horizontal="left"/>
    </xf>
    <xf numFmtId="0" fontId="23" fillId="0" borderId="2" xfId="0" applyFont="1" applyBorder="1" applyAlignment="1">
      <alignment horizontal="left"/>
    </xf>
    <xf numFmtId="0" fontId="23" fillId="0" borderId="3" xfId="0" applyFont="1" applyBorder="1" applyAlignment="1">
      <alignment horizontal="left"/>
    </xf>
    <xf numFmtId="0" fontId="21" fillId="0" borderId="10" xfId="0" applyFont="1" applyBorder="1" applyAlignment="1">
      <alignment horizontal="left"/>
    </xf>
    <xf numFmtId="0" fontId="22" fillId="0" borderId="0" xfId="0" applyFont="1" applyAlignment="1">
      <alignment horizontal="left"/>
    </xf>
    <xf numFmtId="0" fontId="22" fillId="0" borderId="11" xfId="0" applyFont="1" applyBorder="1" applyAlignment="1">
      <alignment horizontal="left"/>
    </xf>
    <xf numFmtId="0" fontId="21" fillId="0" borderId="4" xfId="0" applyFont="1" applyBorder="1" applyAlignment="1">
      <alignment horizontal="left"/>
    </xf>
    <xf numFmtId="0" fontId="21" fillId="0" borderId="5" xfId="0" applyFont="1" applyBorder="1" applyAlignment="1">
      <alignment horizontal="left"/>
    </xf>
    <xf numFmtId="0" fontId="21" fillId="0" borderId="12" xfId="0" applyFont="1" applyBorder="1" applyAlignment="1">
      <alignment horizontal="left"/>
    </xf>
    <xf numFmtId="0" fontId="23" fillId="0" borderId="10" xfId="0" applyFont="1" applyBorder="1" applyAlignment="1">
      <alignment horizontal="left" vertical="center" wrapText="1"/>
    </xf>
    <xf numFmtId="0" fontId="23" fillId="0" borderId="0" xfId="0" applyFont="1" applyAlignment="1">
      <alignment horizontal="left" vertical="center" wrapText="1"/>
    </xf>
    <xf numFmtId="0" fontId="23" fillId="0" borderId="11" xfId="0" applyFont="1" applyBorder="1" applyAlignment="1">
      <alignment horizontal="left" vertical="center" wrapText="1"/>
    </xf>
    <xf numFmtId="0" fontId="41" fillId="0" borderId="6" xfId="0" applyFont="1" applyBorder="1" applyAlignment="1">
      <alignment horizontal="left"/>
    </xf>
    <xf numFmtId="0" fontId="41" fillId="0" borderId="7" xfId="0" applyFont="1" applyBorder="1" applyAlignment="1">
      <alignment horizontal="left"/>
    </xf>
    <xf numFmtId="0" fontId="41" fillId="0" borderId="8" xfId="0" applyFont="1" applyBorder="1" applyAlignment="1">
      <alignment horizontal="left"/>
    </xf>
    <xf numFmtId="0" fontId="23" fillId="0" borderId="6" xfId="0" applyFont="1" applyBorder="1" applyAlignment="1">
      <alignment horizontal="left"/>
    </xf>
    <xf numFmtId="0" fontId="49" fillId="0" borderId="7" xfId="0" applyFont="1" applyBorder="1" applyAlignment="1">
      <alignment horizontal="left"/>
    </xf>
    <xf numFmtId="0" fontId="49" fillId="0" borderId="8" xfId="0" applyFont="1" applyBorder="1" applyAlignment="1">
      <alignment horizontal="left"/>
    </xf>
    <xf numFmtId="0" fontId="41" fillId="0" borderId="1" xfId="0" applyFont="1" applyBorder="1" applyAlignment="1">
      <alignment horizontal="left"/>
    </xf>
    <xf numFmtId="0" fontId="41" fillId="0" borderId="2" xfId="0" applyFont="1" applyBorder="1" applyAlignment="1">
      <alignment horizontal="left"/>
    </xf>
    <xf numFmtId="0" fontId="41" fillId="0" borderId="3" xfId="0" applyFont="1" applyBorder="1" applyAlignment="1">
      <alignment horizontal="left"/>
    </xf>
    <xf numFmtId="0" fontId="12" fillId="12" borderId="10" xfId="0" applyFont="1" applyFill="1" applyBorder="1" applyAlignment="1">
      <alignment horizontal="left"/>
    </xf>
    <xf numFmtId="0" fontId="12" fillId="12" borderId="0" xfId="0" applyFont="1" applyFill="1" applyAlignment="1">
      <alignment horizontal="left"/>
    </xf>
    <xf numFmtId="0" fontId="12" fillId="12" borderId="11" xfId="0" applyFont="1" applyFill="1" applyBorder="1" applyAlignment="1">
      <alignment horizontal="left"/>
    </xf>
    <xf numFmtId="0" fontId="5" fillId="0" borderId="10" xfId="0" applyFont="1" applyBorder="1" applyAlignment="1">
      <alignment horizontal="center"/>
    </xf>
    <xf numFmtId="0" fontId="5" fillId="0" borderId="11" xfId="0" applyFont="1" applyBorder="1" applyAlignment="1">
      <alignment horizontal="center"/>
    </xf>
    <xf numFmtId="0" fontId="15" fillId="7" borderId="1" xfId="0" applyFont="1" applyFill="1" applyBorder="1" applyAlignment="1">
      <alignment horizontal="left" wrapText="1"/>
    </xf>
    <xf numFmtId="0" fontId="15" fillId="7" borderId="2" xfId="0" applyFont="1" applyFill="1" applyBorder="1" applyAlignment="1">
      <alignment horizontal="left" wrapText="1"/>
    </xf>
    <xf numFmtId="0" fontId="15" fillId="7" borderId="3" xfId="0" applyFont="1" applyFill="1" applyBorder="1" applyAlignment="1">
      <alignment horizontal="left" wrapText="1"/>
    </xf>
    <xf numFmtId="0" fontId="41" fillId="0" borderId="1" xfId="0" applyFont="1" applyBorder="1" applyAlignment="1">
      <alignment horizontal="left" wrapText="1"/>
    </xf>
    <xf numFmtId="0" fontId="41" fillId="0" borderId="2" xfId="0" applyFont="1" applyBorder="1" applyAlignment="1">
      <alignment horizontal="left" wrapText="1"/>
    </xf>
    <xf numFmtId="0" fontId="41" fillId="0" borderId="3" xfId="0" applyFont="1" applyBorder="1" applyAlignment="1">
      <alignment horizontal="left" wrapText="1"/>
    </xf>
    <xf numFmtId="0" fontId="41" fillId="0" borderId="6" xfId="0" applyFont="1" applyBorder="1" applyAlignment="1">
      <alignment horizontal="left" wrapText="1"/>
    </xf>
    <xf numFmtId="0" fontId="41" fillId="0" borderId="7" xfId="0" applyFont="1" applyBorder="1" applyAlignment="1">
      <alignment horizontal="left" wrapText="1"/>
    </xf>
    <xf numFmtId="0" fontId="41" fillId="0" borderId="8" xfId="0" applyFont="1" applyBorder="1" applyAlignment="1">
      <alignment horizontal="left" wrapText="1"/>
    </xf>
    <xf numFmtId="0" fontId="5" fillId="0" borderId="0" xfId="0" applyFont="1" applyAlignment="1">
      <alignment horizontal="left" vertical="center" wrapText="1"/>
    </xf>
    <xf numFmtId="0" fontId="11" fillId="12" borderId="0" xfId="0" applyFont="1" applyFill="1" applyAlignment="1">
      <alignment horizontal="left"/>
    </xf>
    <xf numFmtId="0" fontId="11" fillId="12" borderId="11" xfId="0" applyFont="1" applyFill="1" applyBorder="1" applyAlignment="1">
      <alignment horizontal="left"/>
    </xf>
    <xf numFmtId="0" fontId="5" fillId="0" borderId="5" xfId="0" applyFont="1" applyBorder="1" applyAlignment="1">
      <alignment horizontal="left"/>
    </xf>
    <xf numFmtId="0" fontId="5" fillId="0" borderId="12" xfId="0" applyFont="1" applyBorder="1" applyAlignment="1">
      <alignment horizontal="left"/>
    </xf>
    <xf numFmtId="0" fontId="11" fillId="12" borderId="1" xfId="0" applyFont="1" applyFill="1" applyBorder="1" applyAlignment="1">
      <alignment horizontal="center" wrapText="1"/>
    </xf>
    <xf numFmtId="0" fontId="11" fillId="12" borderId="2" xfId="0" applyFont="1" applyFill="1" applyBorder="1" applyAlignment="1">
      <alignment horizontal="center" wrapText="1"/>
    </xf>
    <xf numFmtId="0" fontId="11" fillId="12" borderId="3" xfId="0" applyFont="1" applyFill="1" applyBorder="1" applyAlignment="1">
      <alignment horizontal="center" wrapText="1"/>
    </xf>
    <xf numFmtId="0" fontId="11" fillId="12" borderId="4" xfId="0" applyFont="1" applyFill="1" applyBorder="1" applyAlignment="1">
      <alignment horizontal="center" wrapText="1"/>
    </xf>
    <xf numFmtId="0" fontId="11" fillId="12" borderId="5" xfId="0" applyFont="1" applyFill="1" applyBorder="1" applyAlignment="1">
      <alignment horizontal="center" wrapText="1"/>
    </xf>
    <xf numFmtId="0" fontId="11" fillId="12" borderId="12" xfId="0" applyFont="1" applyFill="1" applyBorder="1" applyAlignment="1">
      <alignment horizontal="center" wrapText="1"/>
    </xf>
    <xf numFmtId="0" fontId="0" fillId="0" borderId="10" xfId="0" applyBorder="1" applyAlignment="1">
      <alignment horizontal="center"/>
    </xf>
    <xf numFmtId="0" fontId="0" fillId="0" borderId="11"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2"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47" fillId="0" borderId="6" xfId="0" applyFont="1" applyBorder="1" applyAlignment="1">
      <alignment horizontal="left" wrapText="1"/>
    </xf>
    <xf numFmtId="0" fontId="6" fillId="0" borderId="7" xfId="0" applyFont="1" applyBorder="1" applyAlignment="1">
      <alignment horizontal="left" wrapText="1"/>
    </xf>
    <xf numFmtId="0" fontId="6" fillId="0" borderId="8" xfId="0" applyFont="1"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5" fillId="0" borderId="1" xfId="0" applyFont="1" applyBorder="1" applyAlignment="1">
      <alignment horizontal="center"/>
    </xf>
    <xf numFmtId="0" fontId="5" fillId="0" borderId="3" xfId="0" applyFont="1" applyBorder="1" applyAlignment="1">
      <alignment horizontal="center"/>
    </xf>
    <xf numFmtId="0" fontId="12" fillId="12" borderId="6" xfId="0" applyFont="1" applyFill="1" applyBorder="1" applyAlignment="1">
      <alignment horizontal="center"/>
    </xf>
    <xf numFmtId="0" fontId="12" fillId="12" borderId="7" xfId="0" applyFont="1" applyFill="1" applyBorder="1" applyAlignment="1">
      <alignment horizontal="center"/>
    </xf>
    <xf numFmtId="0" fontId="12" fillId="12" borderId="8" xfId="0" applyFont="1" applyFill="1" applyBorder="1" applyAlignment="1">
      <alignment horizontal="center"/>
    </xf>
    <xf numFmtId="0" fontId="5" fillId="0" borderId="2" xfId="0" applyFont="1" applyBorder="1" applyAlignment="1">
      <alignment horizontal="center" vertical="center" wrapText="1"/>
    </xf>
    <xf numFmtId="0" fontId="31" fillId="12" borderId="10" xfId="0" applyFont="1" applyFill="1" applyBorder="1" applyAlignment="1">
      <alignment horizontal="left"/>
    </xf>
    <xf numFmtId="0" fontId="31" fillId="12" borderId="0" xfId="0" applyFont="1" applyFill="1" applyAlignment="1">
      <alignment horizontal="left"/>
    </xf>
    <xf numFmtId="0" fontId="31" fillId="12" borderId="11" xfId="0" applyFont="1" applyFill="1" applyBorder="1" applyAlignment="1">
      <alignment horizontal="left"/>
    </xf>
    <xf numFmtId="0" fontId="29" fillId="0" borderId="4" xfId="0" applyFont="1" applyBorder="1" applyAlignment="1">
      <alignment horizontal="center"/>
    </xf>
    <xf numFmtId="0" fontId="29" fillId="0" borderId="5" xfId="0" applyFont="1" applyBorder="1" applyAlignment="1">
      <alignment horizontal="center"/>
    </xf>
    <xf numFmtId="0" fontId="29" fillId="0" borderId="12" xfId="0" applyFont="1" applyBorder="1" applyAlignment="1">
      <alignment horizontal="center"/>
    </xf>
    <xf numFmtId="0" fontId="47" fillId="0" borderId="6" xfId="0" applyFont="1" applyBorder="1" applyAlignment="1">
      <alignment horizontal="left"/>
    </xf>
    <xf numFmtId="0" fontId="47" fillId="0" borderId="7" xfId="0" applyFont="1" applyBorder="1" applyAlignment="1">
      <alignment horizontal="left"/>
    </xf>
    <xf numFmtId="0" fontId="47" fillId="0" borderId="8" xfId="0" applyFont="1" applyBorder="1" applyAlignment="1">
      <alignment horizontal="left"/>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5" fillId="0" borderId="0" xfId="0" applyFont="1" applyAlignment="1">
      <alignment vertical="top" wrapText="1"/>
    </xf>
    <xf numFmtId="0" fontId="5" fillId="0" borderId="11" xfId="0" applyFont="1" applyBorder="1" applyAlignment="1">
      <alignment vertical="top"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15" fillId="0" borderId="0" xfId="0" applyFont="1" applyAlignment="1">
      <alignment horizontal="center"/>
    </xf>
    <xf numFmtId="0" fontId="15" fillId="0" borderId="11" xfId="0" applyFont="1" applyBorder="1" applyAlignment="1">
      <alignment horizontal="center"/>
    </xf>
    <xf numFmtId="0" fontId="15" fillId="7" borderId="11" xfId="0" applyFont="1" applyFill="1" applyBorder="1" applyAlignment="1">
      <alignment horizontal="left"/>
    </xf>
    <xf numFmtId="0" fontId="29" fillId="0" borderId="0" xfId="0" applyFont="1" applyAlignment="1">
      <alignment horizontal="center"/>
    </xf>
    <xf numFmtId="0" fontId="29" fillId="0" borderId="9" xfId="0" applyFont="1" applyBorder="1" applyAlignment="1">
      <alignment horizontal="center"/>
    </xf>
    <xf numFmtId="0" fontId="12" fillId="12" borderId="2" xfId="0" applyFont="1" applyFill="1" applyBorder="1" applyAlignment="1">
      <alignment horizontal="center"/>
    </xf>
    <xf numFmtId="0" fontId="19" fillId="0" borderId="7" xfId="0" applyFont="1" applyBorder="1" applyAlignment="1">
      <alignment horizontal="left"/>
    </xf>
    <xf numFmtId="0" fontId="47" fillId="0" borderId="6" xfId="0" applyFont="1" applyBorder="1" applyAlignment="1">
      <alignment horizontal="left" vertical="center"/>
    </xf>
    <xf numFmtId="0" fontId="29" fillId="0" borderId="7" xfId="0" applyFont="1" applyBorder="1" applyAlignment="1">
      <alignment horizontal="left" vertical="center"/>
    </xf>
    <xf numFmtId="0" fontId="29" fillId="0" borderId="8" xfId="0" applyFont="1" applyBorder="1" applyAlignment="1">
      <alignment horizontal="left" vertical="center"/>
    </xf>
    <xf numFmtId="164" fontId="5" fillId="2" borderId="9" xfId="0" applyNumberFormat="1" applyFont="1" applyFill="1" applyBorder="1" applyAlignment="1">
      <alignment horizontal="center" vertical="center"/>
    </xf>
    <xf numFmtId="0" fontId="5" fillId="2" borderId="9" xfId="0" applyFont="1" applyFill="1" applyBorder="1" applyAlignment="1">
      <alignment horizontal="center" vertical="center"/>
    </xf>
    <xf numFmtId="0" fontId="13" fillId="12" borderId="0" xfId="0" applyFont="1" applyFill="1" applyAlignment="1">
      <alignment horizontal="left" vertical="top"/>
    </xf>
    <xf numFmtId="0" fontId="7" fillId="2" borderId="9" xfId="0" applyFont="1" applyFill="1" applyBorder="1" applyAlignment="1">
      <alignment horizontal="left" wrapText="1"/>
    </xf>
    <xf numFmtId="0" fontId="7" fillId="5" borderId="13" xfId="0" applyFont="1" applyFill="1" applyBorder="1" applyAlignment="1">
      <alignment horizontal="left" wrapText="1"/>
    </xf>
    <xf numFmtId="0" fontId="7" fillId="5" borderId="14" xfId="0" applyFont="1" applyFill="1" applyBorder="1" applyAlignment="1">
      <alignment horizontal="left" wrapText="1"/>
    </xf>
    <xf numFmtId="0" fontId="7" fillId="5" borderId="15" xfId="0" applyFont="1" applyFill="1" applyBorder="1" applyAlignment="1">
      <alignment horizontal="left"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13" fillId="12" borderId="6" xfId="0" applyFont="1" applyFill="1" applyBorder="1" applyAlignment="1">
      <alignment horizontal="left"/>
    </xf>
    <xf numFmtId="0" fontId="13" fillId="12" borderId="7" xfId="0" applyFont="1" applyFill="1" applyBorder="1" applyAlignment="1">
      <alignment horizontal="left"/>
    </xf>
    <xf numFmtId="0" fontId="13" fillId="12" borderId="8" xfId="0" applyFont="1" applyFill="1" applyBorder="1" applyAlignment="1">
      <alignment horizontal="left"/>
    </xf>
    <xf numFmtId="0" fontId="0" fillId="0" borderId="7" xfId="0" applyBorder="1" applyAlignment="1">
      <alignment horizontal="center" vertical="top"/>
    </xf>
    <xf numFmtId="0" fontId="0" fillId="0" borderId="1" xfId="0" applyBorder="1" applyAlignment="1">
      <alignment horizontal="center" vertical="top"/>
    </xf>
    <xf numFmtId="0" fontId="0" fillId="0" borderId="2" xfId="0" applyBorder="1" applyAlignment="1">
      <alignment horizontal="center" vertical="top"/>
    </xf>
    <xf numFmtId="0" fontId="0" fillId="0" borderId="3" xfId="0" applyBorder="1" applyAlignment="1">
      <alignment horizontal="center" vertical="top"/>
    </xf>
    <xf numFmtId="0" fontId="0" fillId="0" borderId="10"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0" fontId="0" fillId="0" borderId="4" xfId="0" applyBorder="1" applyAlignment="1">
      <alignment horizontal="center" vertical="top"/>
    </xf>
    <xf numFmtId="0" fontId="0" fillId="0" borderId="5" xfId="0" applyBorder="1" applyAlignment="1">
      <alignment horizontal="center" vertical="top"/>
    </xf>
    <xf numFmtId="0" fontId="0" fillId="0" borderId="12" xfId="0" applyBorder="1" applyAlignment="1">
      <alignment horizontal="center" vertical="top"/>
    </xf>
    <xf numFmtId="0" fontId="41" fillId="0" borderId="6" xfId="0" applyFont="1" applyBorder="1" applyAlignment="1">
      <alignment horizontal="left" vertical="center" wrapText="1"/>
    </xf>
    <xf numFmtId="0" fontId="41" fillId="0" borderId="7" xfId="0" applyFont="1" applyBorder="1" applyAlignment="1">
      <alignment horizontal="left" vertical="center" wrapText="1"/>
    </xf>
    <xf numFmtId="0" fontId="41" fillId="0" borderId="8" xfId="0" applyFont="1" applyBorder="1" applyAlignment="1">
      <alignment horizontal="left" vertical="center" wrapText="1"/>
    </xf>
    <xf numFmtId="0" fontId="37" fillId="12" borderId="6" xfId="0" applyFont="1" applyFill="1" applyBorder="1" applyAlignment="1">
      <alignment horizontal="left"/>
    </xf>
    <xf numFmtId="0" fontId="37" fillId="12" borderId="7" xfId="0" applyFont="1" applyFill="1" applyBorder="1" applyAlignment="1">
      <alignment horizontal="left"/>
    </xf>
    <xf numFmtId="0" fontId="37" fillId="12" borderId="8" xfId="0" applyFont="1" applyFill="1" applyBorder="1" applyAlignment="1">
      <alignment horizontal="left"/>
    </xf>
    <xf numFmtId="0" fontId="36" fillId="0" borderId="6" xfId="0" applyFont="1" applyBorder="1" applyAlignment="1">
      <alignment horizontal="left" wrapText="1"/>
    </xf>
    <xf numFmtId="0" fontId="36" fillId="0" borderId="7" xfId="0" applyFont="1" applyBorder="1" applyAlignment="1">
      <alignment horizontal="left" wrapText="1"/>
    </xf>
    <xf numFmtId="0" fontId="36" fillId="0" borderId="8" xfId="0" applyFont="1" applyBorder="1" applyAlignment="1">
      <alignment horizontal="left" wrapText="1"/>
    </xf>
    <xf numFmtId="164" fontId="5" fillId="5" borderId="9" xfId="0" applyNumberFormat="1" applyFont="1" applyFill="1" applyBorder="1" applyAlignment="1">
      <alignment horizontal="center" vertical="center"/>
    </xf>
    <xf numFmtId="0" fontId="5" fillId="5" borderId="9" xfId="0" applyFont="1" applyFill="1" applyBorder="1" applyAlignment="1">
      <alignment horizontal="center" vertical="center"/>
    </xf>
    <xf numFmtId="0" fontId="0" fillId="12" borderId="5" xfId="0" applyFill="1" applyBorder="1" applyAlignment="1">
      <alignment horizontal="center"/>
    </xf>
    <xf numFmtId="164" fontId="5" fillId="5" borderId="9" xfId="0" applyNumberFormat="1" applyFont="1" applyFill="1" applyBorder="1" applyAlignment="1">
      <alignment horizontal="right" vertical="center"/>
    </xf>
    <xf numFmtId="0" fontId="5" fillId="5" borderId="9" xfId="0" applyFont="1" applyFill="1" applyBorder="1" applyAlignment="1">
      <alignment horizontal="right" vertical="center"/>
    </xf>
    <xf numFmtId="164" fontId="5" fillId="2" borderId="9" xfId="0" applyNumberFormat="1" applyFont="1" applyFill="1" applyBorder="1" applyAlignment="1">
      <alignment horizontal="right" vertical="center"/>
    </xf>
    <xf numFmtId="0" fontId="5" fillId="2" borderId="9" xfId="0" applyFont="1" applyFill="1" applyBorder="1" applyAlignment="1">
      <alignment horizontal="right" vertical="center"/>
    </xf>
    <xf numFmtId="164" fontId="5" fillId="5" borderId="9" xfId="0" applyNumberFormat="1" applyFont="1" applyFill="1" applyBorder="1" applyAlignment="1">
      <alignment vertical="center"/>
    </xf>
    <xf numFmtId="0" fontId="5" fillId="5" borderId="9" xfId="0" applyFont="1" applyFill="1" applyBorder="1" applyAlignment="1">
      <alignment vertical="center"/>
    </xf>
    <xf numFmtId="0" fontId="7" fillId="0" borderId="2" xfId="0" applyFont="1" applyBorder="1" applyAlignment="1">
      <alignment horizontal="center" wrapText="1"/>
    </xf>
    <xf numFmtId="0" fontId="7" fillId="12" borderId="5" xfId="0" applyFont="1" applyFill="1" applyBorder="1" applyAlignment="1">
      <alignment horizontal="center" wrapText="1"/>
    </xf>
    <xf numFmtId="0" fontId="7" fillId="5" borderId="9" xfId="0" applyFont="1" applyFill="1" applyBorder="1" applyAlignment="1">
      <alignment horizontal="left" wrapText="1"/>
    </xf>
    <xf numFmtId="168" fontId="35" fillId="12" borderId="5" xfId="1" applyNumberFormat="1" applyFont="1" applyFill="1" applyBorder="1" applyAlignment="1">
      <alignment horizontal="center"/>
    </xf>
    <xf numFmtId="0" fontId="45" fillId="0" borderId="6" xfId="0" applyFont="1" applyBorder="1" applyAlignment="1">
      <alignment horizontal="left" wrapText="1"/>
    </xf>
    <xf numFmtId="0" fontId="45" fillId="0" borderId="7" xfId="0" applyFont="1" applyBorder="1" applyAlignment="1">
      <alignment horizontal="left" wrapText="1"/>
    </xf>
    <xf numFmtId="0" fontId="45" fillId="0" borderId="8" xfId="0" applyFont="1" applyBorder="1" applyAlignment="1">
      <alignment horizontal="left" wrapText="1"/>
    </xf>
    <xf numFmtId="0" fontId="21" fillId="0" borderId="1" xfId="0" applyFont="1" applyBorder="1" applyAlignment="1">
      <alignment horizontal="left" vertical="top" wrapText="1"/>
    </xf>
    <xf numFmtId="0" fontId="21" fillId="0" borderId="2" xfId="0" applyFont="1" applyBorder="1" applyAlignment="1">
      <alignment horizontal="left" vertical="top" wrapText="1"/>
    </xf>
    <xf numFmtId="0" fontId="21" fillId="0" borderId="3" xfId="0" applyFont="1" applyBorder="1" applyAlignment="1">
      <alignment horizontal="left" vertical="top" wrapText="1"/>
    </xf>
    <xf numFmtId="0" fontId="21" fillId="0" borderId="10" xfId="0" applyFont="1" applyBorder="1" applyAlignment="1">
      <alignment horizontal="left" vertical="top" wrapText="1"/>
    </xf>
    <xf numFmtId="0" fontId="21" fillId="0" borderId="0" xfId="0" applyFont="1" applyAlignment="1">
      <alignment horizontal="left" vertical="top" wrapText="1"/>
    </xf>
    <xf numFmtId="0" fontId="21" fillId="0" borderId="11" xfId="0" applyFont="1" applyBorder="1" applyAlignment="1">
      <alignment horizontal="left" vertical="top" wrapText="1"/>
    </xf>
    <xf numFmtId="0" fontId="21" fillId="0" borderId="4" xfId="0" applyFont="1" applyBorder="1" applyAlignment="1">
      <alignment horizontal="left" vertical="top" wrapText="1"/>
    </xf>
    <xf numFmtId="0" fontId="21" fillId="0" borderId="5" xfId="0" applyFont="1" applyBorder="1" applyAlignment="1">
      <alignment horizontal="left" vertical="top" wrapText="1"/>
    </xf>
    <xf numFmtId="0" fontId="21" fillId="0" borderId="12" xfId="0" applyFont="1" applyBorder="1" applyAlignment="1">
      <alignment horizontal="left" vertical="top" wrapText="1"/>
    </xf>
    <xf numFmtId="0" fontId="5" fillId="0" borderId="5" xfId="0" applyFont="1" applyBorder="1" applyAlignment="1">
      <alignment horizontal="left" vertical="top" wrapText="1"/>
    </xf>
    <xf numFmtId="0" fontId="5" fillId="0" borderId="12" xfId="0" applyFont="1" applyBorder="1" applyAlignment="1">
      <alignment horizontal="left" vertical="top" wrapText="1"/>
    </xf>
    <xf numFmtId="0" fontId="5" fillId="0" borderId="4" xfId="0" applyFont="1" applyBorder="1" applyAlignment="1">
      <alignment horizontal="center"/>
    </xf>
    <xf numFmtId="0" fontId="5" fillId="0" borderId="5" xfId="0" applyFont="1" applyBorder="1" applyAlignment="1">
      <alignment horizontal="center"/>
    </xf>
    <xf numFmtId="0" fontId="5" fillId="0" borderId="12" xfId="0" applyFont="1" applyBorder="1" applyAlignment="1">
      <alignment horizontal="center"/>
    </xf>
    <xf numFmtId="0" fontId="12" fillId="12" borderId="6"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7" fillId="0" borderId="0" xfId="0" applyFont="1" applyAlignment="1">
      <alignment horizontal="center"/>
    </xf>
    <xf numFmtId="0" fontId="12" fillId="12" borderId="7" xfId="0" applyFont="1" applyFill="1" applyBorder="1" applyAlignment="1">
      <alignment horizontal="center" vertical="center" wrapText="1"/>
    </xf>
    <xf numFmtId="0" fontId="47" fillId="0" borderId="6" xfId="0" applyFont="1" applyBorder="1" applyAlignment="1">
      <alignment horizontal="left" vertical="center" wrapText="1"/>
    </xf>
    <xf numFmtId="0" fontId="12" fillId="12" borderId="0" xfId="0" applyFont="1" applyFill="1" applyAlignment="1">
      <alignment horizontal="center" wrapText="1"/>
    </xf>
    <xf numFmtId="0" fontId="11" fillId="12" borderId="6" xfId="0" applyFont="1" applyFill="1" applyBorder="1" applyAlignment="1">
      <alignment horizontal="left"/>
    </xf>
    <xf numFmtId="0" fontId="11" fillId="12" borderId="7" xfId="0" applyFont="1" applyFill="1" applyBorder="1" applyAlignment="1">
      <alignment horizontal="left"/>
    </xf>
    <xf numFmtId="0" fontId="11" fillId="12" borderId="8" xfId="0" applyFont="1" applyFill="1" applyBorder="1" applyAlignment="1">
      <alignment horizontal="left"/>
    </xf>
    <xf numFmtId="0" fontId="11" fillId="12" borderId="1" xfId="0" applyFont="1" applyFill="1" applyBorder="1" applyAlignment="1">
      <alignment horizontal="left"/>
    </xf>
    <xf numFmtId="0" fontId="11" fillId="12" borderId="2" xfId="0" applyFont="1" applyFill="1" applyBorder="1" applyAlignment="1">
      <alignment horizontal="left"/>
    </xf>
    <xf numFmtId="0" fontId="11" fillId="12" borderId="3" xfId="0" applyFont="1" applyFill="1" applyBorder="1" applyAlignment="1">
      <alignment horizontal="left"/>
    </xf>
    <xf numFmtId="0" fontId="0" fillId="0" borderId="1" xfId="0" applyBorder="1" applyAlignment="1">
      <alignment horizontal="left" wrapText="1"/>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0" fillId="0" borderId="5" xfId="0" applyBorder="1" applyAlignment="1">
      <alignment horizontal="left" wrapText="1"/>
    </xf>
    <xf numFmtId="0" fontId="0" fillId="0" borderId="12" xfId="0" applyBorder="1" applyAlignment="1">
      <alignment horizontal="left" wrapText="1"/>
    </xf>
    <xf numFmtId="0" fontId="5" fillId="0" borderId="13" xfId="0" applyFont="1" applyBorder="1" applyAlignment="1">
      <alignment horizontal="right" vertical="center"/>
    </xf>
    <xf numFmtId="0" fontId="5" fillId="0" borderId="15" xfId="0" applyFont="1" applyBorder="1" applyAlignment="1">
      <alignment horizontal="right" vertical="center"/>
    </xf>
    <xf numFmtId="0" fontId="12" fillId="0" borderId="5" xfId="0" applyFont="1" applyBorder="1" applyAlignment="1">
      <alignment horizontal="center" wrapText="1"/>
    </xf>
    <xf numFmtId="0" fontId="47" fillId="0" borderId="7" xfId="0" applyFont="1" applyBorder="1" applyAlignment="1">
      <alignment horizontal="left" vertical="center" wrapText="1"/>
    </xf>
    <xf numFmtId="0" fontId="47" fillId="0" borderId="8" xfId="0" applyFont="1" applyBorder="1" applyAlignment="1">
      <alignment horizontal="left" vertical="center" wrapText="1"/>
    </xf>
    <xf numFmtId="0" fontId="11" fillId="12" borderId="0" xfId="0" applyFont="1" applyFill="1" applyAlignment="1">
      <alignment horizontal="left" vertical="top" wrapText="1"/>
    </xf>
    <xf numFmtId="0" fontId="11" fillId="12" borderId="11" xfId="0" applyFont="1" applyFill="1" applyBorder="1" applyAlignment="1">
      <alignment horizontal="left" vertical="top" wrapText="1"/>
    </xf>
    <xf numFmtId="0" fontId="5" fillId="0" borderId="0" xfId="0" applyFont="1" applyAlignment="1">
      <alignment horizontal="left" vertical="top" wrapText="1"/>
    </xf>
    <xf numFmtId="0" fontId="5" fillId="0" borderId="11" xfId="0" applyFont="1" applyBorder="1" applyAlignment="1">
      <alignment horizontal="left" vertical="top" wrapText="1"/>
    </xf>
    <xf numFmtId="0" fontId="11" fillId="12" borderId="5" xfId="0" applyFont="1" applyFill="1" applyBorder="1" applyAlignment="1">
      <alignment horizontal="left"/>
    </xf>
    <xf numFmtId="0" fontId="6" fillId="0" borderId="0" xfId="0" applyFont="1" applyAlignment="1">
      <alignment horizontal="left"/>
    </xf>
    <xf numFmtId="0" fontId="6" fillId="0" borderId="11" xfId="0" applyFont="1" applyBorder="1" applyAlignment="1">
      <alignment horizontal="left"/>
    </xf>
    <xf numFmtId="0" fontId="7" fillId="5" borderId="6" xfId="0" applyFont="1" applyFill="1" applyBorder="1" applyAlignment="1">
      <alignment horizontal="left" vertical="center" wrapText="1"/>
    </xf>
    <xf numFmtId="0" fontId="7" fillId="0" borderId="7" xfId="0" applyFont="1" applyBorder="1" applyAlignment="1">
      <alignment horizontal="center" vertical="center"/>
    </xf>
    <xf numFmtId="0" fontId="22" fillId="0" borderId="7" xfId="0" applyFont="1" applyBorder="1" applyAlignment="1">
      <alignment horizontal="center" vertical="center"/>
    </xf>
    <xf numFmtId="0" fontId="22" fillId="0" borderId="8" xfId="0" applyFont="1" applyBorder="1" applyAlignment="1">
      <alignment horizontal="center" vertical="center"/>
    </xf>
    <xf numFmtId="0" fontId="6" fillId="0" borderId="5" xfId="0" applyFont="1" applyBorder="1" applyAlignment="1">
      <alignment horizontal="left"/>
    </xf>
    <xf numFmtId="0" fontId="6" fillId="0" borderId="12" xfId="0" applyFont="1" applyBorder="1" applyAlignment="1">
      <alignment horizontal="left"/>
    </xf>
    <xf numFmtId="0" fontId="7" fillId="3" borderId="6" xfId="0" applyFont="1" applyFill="1" applyBorder="1" applyAlignment="1">
      <alignment horizontal="left" vertical="center" wrapText="1"/>
    </xf>
    <xf numFmtId="0" fontId="7" fillId="3" borderId="1" xfId="0" applyFont="1" applyFill="1" applyBorder="1" applyAlignment="1">
      <alignment horizontal="left" vertical="center" wrapText="1"/>
    </xf>
    <xf numFmtId="0" fontId="6" fillId="0" borderId="2" xfId="0" applyFont="1" applyBorder="1" applyAlignment="1">
      <alignment horizontal="left"/>
    </xf>
    <xf numFmtId="0" fontId="6" fillId="0" borderId="3" xfId="0" applyFont="1" applyBorder="1" applyAlignment="1">
      <alignment horizontal="left"/>
    </xf>
    <xf numFmtId="0" fontId="12" fillId="12" borderId="0" xfId="0" applyFont="1" applyFill="1" applyAlignment="1">
      <alignment horizontal="center"/>
    </xf>
    <xf numFmtId="0" fontId="34" fillId="12" borderId="1" xfId="0" applyFont="1" applyFill="1" applyBorder="1" applyAlignment="1">
      <alignment horizontal="left"/>
    </xf>
    <xf numFmtId="0" fontId="34" fillId="12" borderId="2" xfId="0" applyFont="1" applyFill="1" applyBorder="1" applyAlignment="1">
      <alignment horizontal="left"/>
    </xf>
    <xf numFmtId="0" fontId="34" fillId="12" borderId="3" xfId="0" applyFont="1" applyFill="1" applyBorder="1" applyAlignment="1">
      <alignment horizontal="left"/>
    </xf>
    <xf numFmtId="0" fontId="5" fillId="0" borderId="10" xfId="0" applyFont="1" applyBorder="1" applyAlignment="1">
      <alignment vertical="center" wrapText="1"/>
    </xf>
    <xf numFmtId="0" fontId="5" fillId="0" borderId="0" xfId="0" applyFont="1" applyAlignment="1">
      <alignment vertical="center" wrapText="1"/>
    </xf>
    <xf numFmtId="0" fontId="5" fillId="0" borderId="11" xfId="0" applyFont="1" applyBorder="1" applyAlignment="1">
      <alignment vertical="center" wrapText="1"/>
    </xf>
    <xf numFmtId="0" fontId="12" fillId="12" borderId="0" xfId="0" applyFont="1" applyFill="1" applyAlignment="1">
      <alignment vertical="center"/>
    </xf>
    <xf numFmtId="0" fontId="7" fillId="0" borderId="1" xfId="0" applyFont="1" applyBorder="1" applyAlignment="1">
      <alignment vertical="center"/>
    </xf>
    <xf numFmtId="0" fontId="7" fillId="0" borderId="2" xfId="0" applyFont="1" applyBorder="1" applyAlignment="1">
      <alignment vertical="center"/>
    </xf>
    <xf numFmtId="0" fontId="7" fillId="0" borderId="3" xfId="0" applyFont="1" applyBorder="1" applyAlignment="1">
      <alignment vertical="center"/>
    </xf>
    <xf numFmtId="0" fontId="7" fillId="0" borderId="6" xfId="0" applyFont="1" applyBorder="1" applyAlignment="1">
      <alignment horizontal="left" vertical="center"/>
    </xf>
    <xf numFmtId="0" fontId="7" fillId="0" borderId="7" xfId="0" applyFont="1" applyBorder="1" applyAlignment="1">
      <alignment horizontal="left" vertical="center"/>
    </xf>
    <xf numFmtId="0" fontId="7" fillId="0" borderId="8" xfId="0" applyFont="1" applyBorder="1" applyAlignment="1">
      <alignment horizontal="left" vertical="center"/>
    </xf>
    <xf numFmtId="0" fontId="11" fillId="12" borderId="9" xfId="0" applyFont="1" applyFill="1" applyBorder="1" applyAlignment="1">
      <alignment horizontal="left" vertical="center" wrapText="1"/>
    </xf>
    <xf numFmtId="0" fontId="11" fillId="12" borderId="9" xfId="0" applyFont="1" applyFill="1" applyBorder="1" applyAlignment="1">
      <alignment horizontal="center" vertical="center" wrapText="1"/>
    </xf>
    <xf numFmtId="0" fontId="7" fillId="0" borderId="6" xfId="0" applyFont="1" applyBorder="1" applyAlignment="1">
      <alignment horizontal="left"/>
    </xf>
    <xf numFmtId="0" fontId="7" fillId="0" borderId="7" xfId="0" applyFont="1" applyBorder="1" applyAlignment="1">
      <alignment horizontal="left"/>
    </xf>
    <xf numFmtId="0" fontId="7" fillId="0" borderId="8" xfId="0" applyFont="1" applyBorder="1" applyAlignment="1">
      <alignment horizontal="left"/>
    </xf>
    <xf numFmtId="0" fontId="11" fillId="12" borderId="7" xfId="0" applyFont="1" applyFill="1" applyBorder="1" applyAlignment="1">
      <alignment horizontal="center" vertical="center" wrapText="1"/>
    </xf>
    <xf numFmtId="0" fontId="11" fillId="12" borderId="8" xfId="0" applyFont="1" applyFill="1" applyBorder="1" applyAlignment="1">
      <alignment horizontal="center" vertical="center" wrapText="1"/>
    </xf>
    <xf numFmtId="0" fontId="7" fillId="0" borderId="10" xfId="0" applyFont="1" applyBorder="1" applyAlignment="1">
      <alignment horizontal="left"/>
    </xf>
    <xf numFmtId="0" fontId="7" fillId="0" borderId="0" xfId="0" applyFont="1" applyAlignment="1">
      <alignment horizontal="left"/>
    </xf>
    <xf numFmtId="0" fontId="7" fillId="0" borderId="4" xfId="0" applyFont="1" applyBorder="1" applyAlignment="1">
      <alignment horizontal="left"/>
    </xf>
    <xf numFmtId="0" fontId="7" fillId="0" borderId="5" xfId="0" applyFont="1" applyBorder="1" applyAlignment="1">
      <alignment horizontal="left"/>
    </xf>
    <xf numFmtId="0" fontId="11" fillId="12" borderId="6" xfId="0" applyFont="1" applyFill="1" applyBorder="1" applyAlignment="1">
      <alignment horizontal="left" vertical="center" wrapText="1"/>
    </xf>
    <xf numFmtId="0" fontId="11" fillId="12" borderId="7" xfId="0" applyFont="1" applyFill="1" applyBorder="1" applyAlignment="1">
      <alignment horizontal="left" vertical="center" wrapText="1"/>
    </xf>
    <xf numFmtId="0" fontId="11" fillId="12" borderId="8" xfId="0" applyFont="1" applyFill="1" applyBorder="1" applyAlignment="1">
      <alignment horizontal="left" vertical="center" wrapText="1"/>
    </xf>
    <xf numFmtId="0" fontId="11" fillId="12" borderId="11" xfId="0" applyFont="1" applyFill="1" applyBorder="1" applyAlignment="1">
      <alignment horizontal="left" wrapText="1"/>
    </xf>
    <xf numFmtId="0" fontId="5" fillId="0" borderId="9" xfId="0" applyFont="1" applyBorder="1" applyAlignment="1">
      <alignment horizontal="left"/>
    </xf>
    <xf numFmtId="0" fontId="5" fillId="0" borderId="9" xfId="0" applyFont="1" applyBorder="1" applyAlignment="1">
      <alignment horizontal="left" wrapText="1"/>
    </xf>
    <xf numFmtId="0" fontId="7" fillId="0" borderId="9" xfId="0" applyFont="1" applyBorder="1" applyAlignment="1">
      <alignment horizontal="left"/>
    </xf>
    <xf numFmtId="0" fontId="15" fillId="12" borderId="6" xfId="0" applyFont="1" applyFill="1" applyBorder="1" applyAlignment="1">
      <alignment horizontal="left"/>
    </xf>
    <xf numFmtId="0" fontId="15" fillId="12" borderId="7" xfId="0" applyFont="1" applyFill="1" applyBorder="1" applyAlignment="1">
      <alignment horizontal="left"/>
    </xf>
    <xf numFmtId="0" fontId="15" fillId="12" borderId="8" xfId="0" applyFont="1" applyFill="1" applyBorder="1" applyAlignment="1">
      <alignment horizontal="left"/>
    </xf>
    <xf numFmtId="0" fontId="12" fillId="12" borderId="6" xfId="0" applyFont="1" applyFill="1" applyBorder="1" applyAlignment="1">
      <alignment horizontal="left"/>
    </xf>
    <xf numFmtId="0" fontId="12" fillId="12" borderId="7" xfId="0" applyFont="1" applyFill="1" applyBorder="1" applyAlignment="1">
      <alignment horizontal="left"/>
    </xf>
    <xf numFmtId="0" fontId="12" fillId="12" borderId="8" xfId="0" applyFont="1" applyFill="1" applyBorder="1" applyAlignment="1">
      <alignment horizontal="left"/>
    </xf>
    <xf numFmtId="0" fontId="11" fillId="12" borderId="9" xfId="0" applyFont="1" applyFill="1" applyBorder="1" applyAlignment="1">
      <alignment horizontal="left"/>
    </xf>
    <xf numFmtId="0" fontId="47" fillId="0" borderId="6" xfId="0" applyFont="1" applyBorder="1" applyAlignment="1">
      <alignment horizontal="left" vertical="top"/>
    </xf>
    <xf numFmtId="0" fontId="47" fillId="0" borderId="7" xfId="0" applyFont="1" applyBorder="1" applyAlignment="1">
      <alignment horizontal="left" vertical="top"/>
    </xf>
    <xf numFmtId="0" fontId="47" fillId="0" borderId="8" xfId="0" applyFont="1" applyBorder="1" applyAlignment="1">
      <alignment horizontal="left" vertical="top"/>
    </xf>
    <xf numFmtId="0" fontId="41" fillId="0" borderId="9" xfId="0" applyFont="1" applyBorder="1" applyAlignment="1">
      <alignment horizontal="left"/>
    </xf>
    <xf numFmtId="0" fontId="47" fillId="0" borderId="0" xfId="0" applyFont="1" applyAlignment="1">
      <alignment horizontal="center" vertical="top"/>
    </xf>
    <xf numFmtId="0" fontId="47" fillId="0" borderId="7" xfId="0" applyFont="1" applyBorder="1" applyAlignment="1">
      <alignment horizontal="left" wrapText="1"/>
    </xf>
    <xf numFmtId="0" fontId="47" fillId="0" borderId="8" xfId="0" applyFont="1" applyBorder="1" applyAlignment="1">
      <alignment horizontal="left" wrapText="1"/>
    </xf>
    <xf numFmtId="0" fontId="5" fillId="5" borderId="13" xfId="0" applyFont="1" applyFill="1" applyBorder="1" applyAlignment="1">
      <alignment horizontal="left" vertical="center" wrapText="1"/>
    </xf>
    <xf numFmtId="0" fontId="5" fillId="5" borderId="14" xfId="0" applyFont="1" applyFill="1" applyBorder="1" applyAlignment="1">
      <alignment horizontal="left" vertical="center" wrapText="1"/>
    </xf>
    <xf numFmtId="0" fontId="5" fillId="5" borderId="15" xfId="0" applyFont="1" applyFill="1"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15" fillId="12" borderId="0" xfId="0" applyFont="1" applyFill="1" applyAlignment="1">
      <alignment horizontal="left"/>
    </xf>
    <xf numFmtId="0" fontId="47" fillId="0" borderId="0" xfId="0" applyFont="1" applyAlignment="1">
      <alignment horizontal="left"/>
    </xf>
    <xf numFmtId="0" fontId="47" fillId="0" borderId="9" xfId="0" applyFont="1" applyBorder="1" applyAlignment="1">
      <alignment horizontal="left"/>
    </xf>
    <xf numFmtId="0" fontId="12" fillId="12" borderId="6" xfId="0" applyFont="1" applyFill="1" applyBorder="1" applyAlignment="1">
      <alignment horizontal="left" vertical="center" wrapText="1"/>
    </xf>
    <xf numFmtId="0" fontId="12" fillId="12" borderId="7" xfId="0" applyFont="1" applyFill="1" applyBorder="1" applyAlignment="1">
      <alignment horizontal="left" vertical="center" wrapText="1"/>
    </xf>
    <xf numFmtId="0" fontId="12" fillId="12" borderId="8" xfId="0" applyFont="1" applyFill="1" applyBorder="1" applyAlignment="1">
      <alignment horizontal="left" vertical="center" wrapText="1"/>
    </xf>
    <xf numFmtId="0" fontId="11" fillId="12" borderId="6" xfId="0" applyFont="1" applyFill="1" applyBorder="1" applyAlignment="1">
      <alignment horizontal="center"/>
    </xf>
    <xf numFmtId="0" fontId="11" fillId="12" borderId="8" xfId="0" applyFont="1" applyFill="1" applyBorder="1" applyAlignment="1">
      <alignment horizontal="center"/>
    </xf>
    <xf numFmtId="0" fontId="47" fillId="0" borderId="2" xfId="0" applyFont="1" applyBorder="1" applyAlignment="1">
      <alignment horizontal="center" vertical="center" wrapText="1"/>
    </xf>
  </cellXfs>
  <cellStyles count="13">
    <cellStyle name="Comma" xfId="1" builtinId="3" customBuiltin="1"/>
    <cellStyle name="Comma 2" xfId="8" xr:uid="{9E3BF67D-A65B-47DD-9585-A9F29B909C25}"/>
    <cellStyle name="Good 2" xfId="12" xr:uid="{9C7FF43D-744F-46ED-8C35-4C180BD48EB0}"/>
    <cellStyle name="Hyperlink" xfId="2" xr:uid="{BF425F5A-C701-4594-B218-07841FBF10E0}"/>
    <cellStyle name="Hyperlink 2" xfId="3" xr:uid="{F2955B29-63D7-4ABC-8EB5-C134867AC51A}"/>
    <cellStyle name="Hyperlink 2 2" xfId="10" xr:uid="{CF9F377C-762D-46E8-B908-D0D37A01EF16}"/>
    <cellStyle name="Hyperlink 3" xfId="9" xr:uid="{BB793C20-BE39-4548-9817-3AA1D71A0022}"/>
    <cellStyle name="Normal" xfId="0" builtinId="0" customBuiltin="1"/>
    <cellStyle name="Normal 2 2" xfId="4" xr:uid="{3B561D49-8048-4B0D-9ACA-F8440929E53D}"/>
    <cellStyle name="Normal 3" xfId="7" xr:uid="{0E22861B-8574-4FD0-8890-52892B096D0B}"/>
    <cellStyle name="Normal 8" xfId="5" xr:uid="{D7F8AA9D-EDF1-4D51-8009-83B66501C939}"/>
    <cellStyle name="Percent" xfId="6" builtinId="5"/>
    <cellStyle name="Percent 2" xfId="11" xr:uid="{FC90BEB5-7428-4F7D-89EE-2C6961969EE9}"/>
  </cellStyles>
  <dxfs count="49">
    <dxf>
      <numFmt numFmtId="164" formatCode="&quot; &quot;* #,##0&quot; &quot;;&quot;-&quot;* #,##0&quot; &quot;;&quot; &quot;* &quot;-&quot;#&quot; &quot;;&quot; &quot;@&quot; &quot;"/>
      <alignment horizontal="left" vertical="bottom" textRotation="0" wrapText="0" indent="0" justifyLastLine="0" shrinkToFit="0" readingOrder="0"/>
    </dxf>
    <dxf>
      <alignment horizontal="general" vertical="bottom" textRotation="0" wrapText="1" indent="0" justifyLastLine="0" shrinkToFit="0" readingOrder="0"/>
    </dxf>
    <dxf>
      <alignment horizontal="right" vertical="bottom" textRotation="0" wrapText="1" indent="0" justifyLastLine="0" shrinkToFit="0" readingOrder="0"/>
    </dxf>
    <dxf>
      <alignment vertical="bottom" textRotation="0" indent="0" justifyLastLine="0" shrinkToFit="0" readingOrder="0"/>
    </dxf>
    <dxf>
      <font>
        <strike val="0"/>
        <outline val="0"/>
        <shadow val="0"/>
        <u val="none"/>
        <vertAlign val="baseline"/>
        <sz val="11"/>
        <color theme="0"/>
        <name val="Calibri"/>
        <family val="2"/>
        <scheme val="none"/>
      </font>
      <fill>
        <patternFill patternType="solid">
          <fgColor indexed="64"/>
          <bgColor theme="1" tint="0.499984740745262"/>
        </patternFill>
      </fill>
    </dxf>
    <dxf>
      <font>
        <color theme="0"/>
      </font>
    </dxf>
    <dxf>
      <font>
        <color theme="0"/>
      </font>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sz val="12"/>
      </font>
    </dxf>
    <dxf>
      <font>
        <sz val="12"/>
      </font>
    </dxf>
    <dxf>
      <font>
        <sz val="12"/>
      </font>
    </dxf>
    <dxf>
      <font>
        <sz val="12"/>
      </font>
    </dxf>
    <dxf>
      <font>
        <name val="Arial"/>
      </font>
    </dxf>
    <dxf>
      <font>
        <name val="Arial"/>
      </font>
    </dxf>
    <dxf>
      <font>
        <name val="Arial"/>
      </font>
    </dxf>
    <dxf>
      <font>
        <name val="Arial"/>
      </font>
    </dxf>
    <dxf>
      <alignment vertical="center"/>
    </dxf>
    <dxf>
      <alignment vertical="center"/>
    </dxf>
    <dxf>
      <alignment vertical="center"/>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fill>
        <patternFill patternType="solid">
          <fgColor indexed="64"/>
          <bgColor theme="1" tint="0.34998626667073579"/>
        </patternFill>
      </fill>
      <alignment vertical="top" textRotation="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pt-BR"/>
              <a:t>Projected Employment Growth by CS Career Area, Baseline Scenario             (2025–2035)</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'13_Descriptive_Q1'!$E$16</c:f>
              <c:strCache>
                <c:ptCount val="1"/>
                <c:pt idx="0">
                  <c:v>Growth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'13_Descriptive_Q1'!$B$17:$B$21</c:f>
              <c:strCache>
                <c:ptCount val="5"/>
                <c:pt idx="0">
                  <c:v>Software Development &amp; Testing</c:v>
                </c:pt>
                <c:pt idx="1">
                  <c:v>Cybersecurity</c:v>
                </c:pt>
                <c:pt idx="2">
                  <c:v>Web, Applications &amp; UX/UI</c:v>
                </c:pt>
                <c:pt idx="3">
                  <c:v>IT Infrastructure, Networks &amp; Support</c:v>
                </c:pt>
                <c:pt idx="4">
                  <c:v>Data, Analytics &amp; Databases</c:v>
                </c:pt>
              </c:strCache>
            </c:strRef>
          </c:cat>
          <c:val>
            <c:numRef>
              <c:f>'13_Descriptive_Q1'!$E$17:$E$21</c:f>
              <c:numCache>
                <c:formatCode>0.00%</c:formatCode>
                <c:ptCount val="5"/>
                <c:pt idx="0">
                  <c:v>0.11108917675536419</c:v>
                </c:pt>
                <c:pt idx="1">
                  <c:v>0.11108917675459754</c:v>
                </c:pt>
                <c:pt idx="2">
                  <c:v>0.11108917675449578</c:v>
                </c:pt>
                <c:pt idx="3">
                  <c:v>8.2755087172383127E-2</c:v>
                </c:pt>
                <c:pt idx="4">
                  <c:v>7.4116912250744543E-2</c:v>
                </c:pt>
              </c:numCache>
            </c:numRef>
          </c:val>
          <c:extLst>
            <c:ext xmlns:c16="http://schemas.microsoft.com/office/drawing/2014/chart" uri="{C3380CC4-5D6E-409C-BE32-E72D297353CC}">
              <c16:uniqueId val="{00000000-0174-4C82-A1CB-4A45CDED9E74}"/>
            </c:ext>
          </c:extLst>
        </c:ser>
        <c:dLbls>
          <c:showLegendKey val="0"/>
          <c:showVal val="0"/>
          <c:showCatName val="0"/>
          <c:showSerName val="0"/>
          <c:showPercent val="0"/>
          <c:showBubbleSize val="0"/>
        </c:dLbls>
        <c:gapWidth val="115"/>
        <c:overlap val="-20"/>
        <c:axId val="589862143"/>
        <c:axId val="130049103"/>
      </c:barChart>
      <c:catAx>
        <c:axId val="589862143"/>
        <c:scaling>
          <c:orientation val="maxMin"/>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pt-BR"/>
                  <a:t>Career Area</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0049103"/>
        <c:crosses val="autoZero"/>
        <c:auto val="1"/>
        <c:lblAlgn val="ctr"/>
        <c:lblOffset val="100"/>
        <c:noMultiLvlLbl val="0"/>
      </c:catAx>
      <c:valAx>
        <c:axId val="130049103"/>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pt-BR"/>
                  <a:t>Employment Growth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89862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pt-BR"/>
              <a:t>Projected Absolute Employment Growth by Computer Science Career Area, Baseline Scenario (2025–2035)</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'13_Descriptive_Q1'!$F$46</c:f>
              <c:strCache>
                <c:ptCount val="1"/>
                <c:pt idx="0">
                  <c:v>Absolute Growth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99B7CB38-5BFE-4E2E-BA0C-A596A6CF0F5D}"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BCF-4A28-B34C-05B98C63A729}"/>
                </c:ext>
              </c:extLst>
            </c:dLbl>
            <c:dLbl>
              <c:idx val="1"/>
              <c:tx>
                <c:rich>
                  <a:bodyPr/>
                  <a:lstStyle/>
                  <a:p>
                    <a:fld id="{36A69293-3E62-456C-83D4-0345DEDED58D}"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BCF-4A28-B34C-05B98C63A729}"/>
                </c:ext>
              </c:extLst>
            </c:dLbl>
            <c:dLbl>
              <c:idx val="2"/>
              <c:tx>
                <c:rich>
                  <a:bodyPr/>
                  <a:lstStyle/>
                  <a:p>
                    <a:fld id="{0BA75373-0D9A-4830-8F8A-6758E867867E}"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BCF-4A28-B34C-05B98C63A729}"/>
                </c:ext>
              </c:extLst>
            </c:dLbl>
            <c:dLbl>
              <c:idx val="3"/>
              <c:tx>
                <c:rich>
                  <a:bodyPr/>
                  <a:lstStyle/>
                  <a:p>
                    <a:fld id="{3F1CBF9E-9F4E-460E-8CBA-5BB5466986BC}"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BCF-4A28-B34C-05B98C63A729}"/>
                </c:ext>
              </c:extLst>
            </c:dLbl>
            <c:dLbl>
              <c:idx val="4"/>
              <c:tx>
                <c:rich>
                  <a:bodyPr/>
                  <a:lstStyle/>
                  <a:p>
                    <a:fld id="{6C3751A4-4981-40C7-93E3-EB970C20027D}"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BCF-4A28-B34C-05B98C63A7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'13_Descriptive_Q1'!$B$47:$B$51</c:f>
              <c:strCache>
                <c:ptCount val="5"/>
                <c:pt idx="0">
                  <c:v>Software Development &amp; Testing</c:v>
                </c:pt>
                <c:pt idx="1">
                  <c:v>IT Infrastructure, Networks &amp; Support</c:v>
                </c:pt>
                <c:pt idx="2">
                  <c:v>Data, Analytics &amp; Databases</c:v>
                </c:pt>
                <c:pt idx="3">
                  <c:v>Web, Applications &amp; UX/UI</c:v>
                </c:pt>
                <c:pt idx="4">
                  <c:v>Cybersecurity</c:v>
                </c:pt>
              </c:strCache>
            </c:strRef>
          </c:cat>
          <c:val>
            <c:numRef>
              <c:f>'13_Descriptive_Q1'!$F$47:$F$51</c:f>
              <c:numCache>
                <c:formatCode>#,##0;[Red]#,##0</c:formatCode>
                <c:ptCount val="5"/>
                <c:pt idx="0">
                  <c:v>66470.067274058005</c:v>
                </c:pt>
                <c:pt idx="1">
                  <c:v>24872.141008092382</c:v>
                </c:pt>
                <c:pt idx="2">
                  <c:v>21900.788527254481</c:v>
                </c:pt>
                <c:pt idx="3">
                  <c:v>8508.6492262411339</c:v>
                </c:pt>
                <c:pt idx="4">
                  <c:v>4003.0618347911004</c:v>
                </c:pt>
              </c:numCache>
            </c:numRef>
          </c:val>
          <c:extLst>
            <c:ext xmlns:c15="http://schemas.microsoft.com/office/drawing/2012/chart" uri="{02D57815-91ED-43cb-92C2-25804820EDAC}">
              <c15:datalabelsRange>
                <c15:f>'13_Descriptive_Q1'!$F$47:$F$51</c15:f>
                <c15:dlblRangeCache>
                  <c:ptCount val="5"/>
                  <c:pt idx="0">
                    <c:v>66,470</c:v>
                  </c:pt>
                  <c:pt idx="1">
                    <c:v>24,872</c:v>
                  </c:pt>
                  <c:pt idx="2">
                    <c:v>21,901</c:v>
                  </c:pt>
                  <c:pt idx="3">
                    <c:v>8,509</c:v>
                  </c:pt>
                  <c:pt idx="4">
                    <c:v>4,003</c:v>
                  </c:pt>
                </c15:dlblRangeCache>
              </c15:datalabelsRange>
            </c:ext>
            <c:ext xmlns:c16="http://schemas.microsoft.com/office/drawing/2014/chart" uri="{C3380CC4-5D6E-409C-BE32-E72D297353CC}">
              <c16:uniqueId val="{00000000-F603-4755-877B-722DA08A185C}"/>
            </c:ext>
          </c:extLst>
        </c:ser>
        <c:dLbls>
          <c:showLegendKey val="0"/>
          <c:showVal val="0"/>
          <c:showCatName val="0"/>
          <c:showSerName val="0"/>
          <c:showPercent val="0"/>
          <c:showBubbleSize val="0"/>
        </c:dLbls>
        <c:gapWidth val="115"/>
        <c:overlap val="-20"/>
        <c:axId val="589849615"/>
        <c:axId val="130100943"/>
      </c:barChart>
      <c:catAx>
        <c:axId val="589849615"/>
        <c:scaling>
          <c:orientation val="maxMin"/>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pt-BR"/>
                  <a:t>Career Area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0100943"/>
        <c:crosses val="autoZero"/>
        <c:auto val="1"/>
        <c:lblAlgn val="ctr"/>
        <c:lblOffset val="100"/>
        <c:noMultiLvlLbl val="0"/>
      </c:catAx>
      <c:valAx>
        <c:axId val="130100943"/>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pt-BR"/>
                  <a:t>Additonal Jobs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itle>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89849615"/>
        <c:crosses val="autoZero"/>
        <c:crossBetween val="between"/>
        <c:dispUnits>
          <c:builtInUnit val="hundreds"/>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pt-BR"/>
              <a:t>Baseline Employment Trajectories by Computer Science Career Area (2025–2035)</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1"/>
          <c:order val="0"/>
          <c:tx>
            <c:strRef>
              <c:f>'14_Predictive_Q2'!$B$96</c:f>
              <c:strCache>
                <c:ptCount val="1"/>
                <c:pt idx="0">
                  <c:v>Software Development &amp; Testing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dLbl>
              <c:idx val="0"/>
              <c:layout>
                <c:manualLayout>
                  <c:x val="-1.2449424214130325E-3"/>
                  <c:y val="-4.17633448821953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5F-4C35-B210-6C02771C6355}"/>
                </c:ext>
              </c:extLst>
            </c:dLbl>
            <c:dLbl>
              <c:idx val="5"/>
              <c:layout>
                <c:manualLayout>
                  <c:x val="-1.1204481792717087E-2"/>
                  <c:y val="-3.4802787401829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B5F-4C35-B210-6C02771C6355}"/>
                </c:ext>
              </c:extLst>
            </c:dLbl>
            <c:dLbl>
              <c:idx val="10"/>
              <c:layout>
                <c:manualLayout>
                  <c:x val="-1.4939309056956116E-2"/>
                  <c:y val="-3.1322508661646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5F-4C35-B210-6C02771C63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'14_Predictive_Q2'!$A$101:$A$111</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'14_Predictive_Q2'!$B$101:$B$111</c:f>
              <c:numCache>
                <c:formatCode>#,##0</c:formatCode>
                <c:ptCount val="11"/>
                <c:pt idx="0">
                  <c:v>598348.72501067794</c:v>
                </c:pt>
                <c:pt idx="1">
                  <c:v>604925.74280518119</c:v>
                </c:pt>
                <c:pt idx="2">
                  <c:v>611278.15029203531</c:v>
                </c:pt>
                <c:pt idx="3">
                  <c:v>617686.94172936596</c:v>
                </c:pt>
                <c:pt idx="4">
                  <c:v>624122.74043760693</c:v>
                </c:pt>
                <c:pt idx="5">
                  <c:v>630845.37113990379</c:v>
                </c:pt>
                <c:pt idx="6">
                  <c:v>637536.8916746336</c:v>
                </c:pt>
                <c:pt idx="7">
                  <c:v>644280.07570272393</c:v>
                </c:pt>
                <c:pt idx="8">
                  <c:v>651089.65768316342</c:v>
                </c:pt>
                <c:pt idx="9">
                  <c:v>657926.8400065559</c:v>
                </c:pt>
                <c:pt idx="10">
                  <c:v>664818.79228473594</c:v>
                </c:pt>
              </c:numCache>
            </c:numRef>
          </c:val>
          <c:smooth val="0"/>
          <c:extLst>
            <c:ext xmlns:c16="http://schemas.microsoft.com/office/drawing/2014/chart" uri="{C3380CC4-5D6E-409C-BE32-E72D297353CC}">
              <c16:uniqueId val="{00000001-B5F9-4703-83BB-1EC8FF231728}"/>
            </c:ext>
          </c:extLst>
        </c:ser>
        <c:ser>
          <c:idx val="2"/>
          <c:order val="1"/>
          <c:tx>
            <c:strRef>
              <c:f>'14_Predictive_Q2'!$C$96</c:f>
              <c:strCache>
                <c:ptCount val="1"/>
                <c:pt idx="0">
                  <c:v>Data, Analytics &amp; Databases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dLbls>
            <c:dLbl>
              <c:idx val="0"/>
              <c:layout>
                <c:manualLayout>
                  <c:x val="0"/>
                  <c:y val="4.17633448821953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B5F-4C35-B210-6C02771C6355}"/>
                </c:ext>
              </c:extLst>
            </c:dLbl>
            <c:dLbl>
              <c:idx val="5"/>
              <c:layout>
                <c:manualLayout>
                  <c:x val="0"/>
                  <c:y val="3.4802787401829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B5F-4C35-B210-6C02771C6355}"/>
                </c:ext>
              </c:extLst>
            </c:dLbl>
            <c:dLbl>
              <c:idx val="10"/>
              <c:layout>
                <c:manualLayout>
                  <c:x val="-1.1816568464600245E-2"/>
                  <c:y val="4.872431341910530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4.6784404676089894E-2"/>
                      <c:h val="4.8671835200306476E-2"/>
                    </c:manualLayout>
                  </c15:layout>
                </c:ext>
                <c:ext xmlns:c16="http://schemas.microsoft.com/office/drawing/2014/chart" uri="{C3380CC4-5D6E-409C-BE32-E72D297353CC}">
                  <c16:uniqueId val="{00000003-6B5F-4C35-B210-6C02771C63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'14_Predictive_Q2'!$A$101:$A$111</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'14_Predictive_Q2'!$C$101:$C$111</c:f>
              <c:numCache>
                <c:formatCode>#,##0</c:formatCode>
                <c:ptCount val="11"/>
                <c:pt idx="0">
                  <c:v>295489.75884427072</c:v>
                </c:pt>
                <c:pt idx="1">
                  <c:v>297686.54523549415</c:v>
                </c:pt>
                <c:pt idx="2">
                  <c:v>299769.55873332423</c:v>
                </c:pt>
                <c:pt idx="3">
                  <c:v>301867.24052684539</c:v>
                </c:pt>
                <c:pt idx="4">
                  <c:v>303970.31704030879</c:v>
                </c:pt>
                <c:pt idx="5">
                  <c:v>306197.94109418662</c:v>
                </c:pt>
                <c:pt idx="6">
                  <c:v>308403.83835965709</c:v>
                </c:pt>
                <c:pt idx="7">
                  <c:v>310625.3598825651</c:v>
                </c:pt>
                <c:pt idx="8">
                  <c:v>312871.59347090794</c:v>
                </c:pt>
                <c:pt idx="9">
                  <c:v>315122.55509270879</c:v>
                </c:pt>
                <c:pt idx="10">
                  <c:v>317390.5473715252</c:v>
                </c:pt>
              </c:numCache>
            </c:numRef>
          </c:val>
          <c:smooth val="0"/>
          <c:extLst>
            <c:ext xmlns:c16="http://schemas.microsoft.com/office/drawing/2014/chart" uri="{C3380CC4-5D6E-409C-BE32-E72D297353CC}">
              <c16:uniqueId val="{00000002-B5F9-4703-83BB-1EC8FF231728}"/>
            </c:ext>
          </c:extLst>
        </c:ser>
        <c:ser>
          <c:idx val="3"/>
          <c:order val="2"/>
          <c:tx>
            <c:strRef>
              <c:f>'14_Predictive_Q2'!$D$96</c:f>
              <c:strCache>
                <c:ptCount val="1"/>
                <c:pt idx="0">
                  <c:v>Cybersecurity</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dLbls>
            <c:dLbl>
              <c:idx val="0"/>
              <c:layout>
                <c:manualLayout>
                  <c:x val="-4.47785752342746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B5F-4C35-B210-6C02771C6355}"/>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B5F-4C35-B210-6C02771C6355}"/>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5F-4C35-B210-6C02771C63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'14_Predictive_Q2'!$A$101:$A$111</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'14_Predictive_Q2'!$D$101:$D$111</c:f>
              <c:numCache>
                <c:formatCode>#,##0</c:formatCode>
                <c:ptCount val="11"/>
                <c:pt idx="0">
                  <c:v>36034.6700888251</c:v>
                </c:pt>
                <c:pt idx="1">
                  <c:v>36430.761291961397</c:v>
                </c:pt>
                <c:pt idx="2">
                  <c:v>36813.325670359998</c:v>
                </c:pt>
                <c:pt idx="3">
                  <c:v>37199.285689109201</c:v>
                </c:pt>
                <c:pt idx="4">
                  <c:v>37586.8721809087</c:v>
                </c:pt>
                <c:pt idx="5">
                  <c:v>37991.7327068386</c:v>
                </c:pt>
                <c:pt idx="6">
                  <c:v>38394.719668741702</c:v>
                </c:pt>
                <c:pt idx="7">
                  <c:v>38800.817988424802</c:v>
                </c:pt>
                <c:pt idx="8">
                  <c:v>39210.915026891002</c:v>
                </c:pt>
                <c:pt idx="9">
                  <c:v>39622.674255370199</c:v>
                </c:pt>
                <c:pt idx="10">
                  <c:v>40037.7319236162</c:v>
                </c:pt>
              </c:numCache>
            </c:numRef>
          </c:val>
          <c:smooth val="0"/>
          <c:extLst>
            <c:ext xmlns:c16="http://schemas.microsoft.com/office/drawing/2014/chart" uri="{C3380CC4-5D6E-409C-BE32-E72D297353CC}">
              <c16:uniqueId val="{00000003-B5F9-4703-83BB-1EC8FF231728}"/>
            </c:ext>
          </c:extLst>
        </c:ser>
        <c:ser>
          <c:idx val="4"/>
          <c:order val="3"/>
          <c:tx>
            <c:strRef>
              <c:f>'14_Predictive_Q2'!$E$96</c:f>
              <c:strCache>
                <c:ptCount val="1"/>
                <c:pt idx="0">
                  <c:v>Web, Applications &amp; UX/UI</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dLbls>
            <c:dLbl>
              <c:idx val="0"/>
              <c:layout>
                <c:manualLayout>
                  <c:x val="-4.4778575234274601E-2"/>
                  <c:y val="-2.43619511812807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B5F-4C35-B210-6C02771C6355}"/>
                </c:ext>
              </c:extLst>
            </c:dLbl>
            <c:dLbl>
              <c:idx val="5"/>
              <c:layout>
                <c:manualLayout>
                  <c:x val="-3.7348272642390291E-3"/>
                  <c:y val="-5.56844598429270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B5F-4C35-B210-6C02771C6355}"/>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B5F-4C35-B210-6C02771C63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'14_Predictive_Q2'!$A$101:$A$111</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'14_Predictive_Q2'!$E$101:$E$111</c:f>
              <c:numCache>
                <c:formatCode>#,##0</c:formatCode>
                <c:ptCount val="11"/>
                <c:pt idx="0">
                  <c:v>76592.963192490206</c:v>
                </c:pt>
                <c:pt idx="1">
                  <c:v>77434.869025636464</c:v>
                </c:pt>
                <c:pt idx="2">
                  <c:v>78248.023115348013</c:v>
                </c:pt>
                <c:pt idx="3">
                  <c:v>79068.394758423005</c:v>
                </c:pt>
                <c:pt idx="4">
                  <c:v>79892.223527440685</c:v>
                </c:pt>
                <c:pt idx="5">
                  <c:v>80752.76886565896</c:v>
                </c:pt>
                <c:pt idx="6">
                  <c:v>81609.331877478369</c:v>
                </c:pt>
                <c:pt idx="7">
                  <c:v>82472.508190008608</c:v>
                </c:pt>
                <c:pt idx="8">
                  <c:v>83344.183920529496</c:v>
                </c:pt>
                <c:pt idx="9">
                  <c:v>84219.392694516282</c:v>
                </c:pt>
                <c:pt idx="10">
                  <c:v>85101.61241873134</c:v>
                </c:pt>
              </c:numCache>
            </c:numRef>
          </c:val>
          <c:smooth val="0"/>
          <c:extLst>
            <c:ext xmlns:c16="http://schemas.microsoft.com/office/drawing/2014/chart" uri="{C3380CC4-5D6E-409C-BE32-E72D297353CC}">
              <c16:uniqueId val="{00000004-B5F9-4703-83BB-1EC8FF231728}"/>
            </c:ext>
          </c:extLst>
        </c:ser>
        <c:ser>
          <c:idx val="5"/>
          <c:order val="4"/>
          <c:tx>
            <c:strRef>
              <c:f>'14_Predictive_Q2'!$F$96</c:f>
              <c:strCache>
                <c:ptCount val="1"/>
                <c:pt idx="0">
                  <c:v>IT Infrastructure, Networks &amp; Support</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dLbl>
              <c:idx val="0"/>
              <c:layout>
                <c:manualLayout>
                  <c:x val="-4.9753972482527347E-3"/>
                  <c:y val="-5.22041811027441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B5F-4C35-B210-6C02771C6355}"/>
                </c:ext>
              </c:extLst>
            </c:dLbl>
            <c:dLbl>
              <c:idx val="5"/>
              <c:layout>
                <c:manualLayout>
                  <c:x val="0"/>
                  <c:y val="-3.8283066142012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B5F-4C35-B210-6C02771C6355}"/>
                </c:ext>
              </c:extLst>
            </c:dLbl>
            <c:dLbl>
              <c:idx val="10"/>
              <c:layout>
                <c:manualLayout>
                  <c:x val="-9.9507944965054693E-3"/>
                  <c:y val="-3.4802787401829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B5F-4C35-B210-6C02771C63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'14_Predictive_Q2'!$A$101:$A$111</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'14_Predictive_Q2'!$F$101:$F$111</c:f>
              <c:numCache>
                <c:formatCode>#,##0</c:formatCode>
                <c:ptCount val="11"/>
                <c:pt idx="0">
                  <c:v>300551.20304909389</c:v>
                </c:pt>
                <c:pt idx="1">
                  <c:v>303017.38229122286</c:v>
                </c:pt>
                <c:pt idx="2">
                  <c:v>305369.98053803697</c:v>
                </c:pt>
                <c:pt idx="3">
                  <c:v>307746.91314251971</c:v>
                </c:pt>
                <c:pt idx="4">
                  <c:v>310135.190939483</c:v>
                </c:pt>
                <c:pt idx="5">
                  <c:v>312659.80635776778</c:v>
                </c:pt>
                <c:pt idx="6">
                  <c:v>315167.00980566337</c:v>
                </c:pt>
                <c:pt idx="7">
                  <c:v>317696.46101510804</c:v>
                </c:pt>
                <c:pt idx="8">
                  <c:v>320256.81615688524</c:v>
                </c:pt>
                <c:pt idx="9">
                  <c:v>322828.12155457848</c:v>
                </c:pt>
                <c:pt idx="10">
                  <c:v>325423.34405718622</c:v>
                </c:pt>
              </c:numCache>
            </c:numRef>
          </c:val>
          <c:smooth val="0"/>
          <c:extLst>
            <c:ext xmlns:c16="http://schemas.microsoft.com/office/drawing/2014/chart" uri="{C3380CC4-5D6E-409C-BE32-E72D297353CC}">
              <c16:uniqueId val="{00000005-B5F9-4703-83BB-1EC8FF231728}"/>
            </c:ext>
          </c:extLst>
        </c:ser>
        <c:dLbls>
          <c:showLegendKey val="0"/>
          <c:showVal val="0"/>
          <c:showCatName val="0"/>
          <c:showSerName val="0"/>
          <c:showPercent val="0"/>
          <c:showBubbleSize val="0"/>
        </c:dLbls>
        <c:smooth val="0"/>
        <c:axId val="992399808"/>
        <c:axId val="911861680"/>
      </c:lineChart>
      <c:catAx>
        <c:axId val="99239980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pt-BR"/>
                  <a:t>Year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11861680"/>
        <c:crosses val="autoZero"/>
        <c:auto val="1"/>
        <c:lblAlgn val="ctr"/>
        <c:lblOffset val="100"/>
        <c:noMultiLvlLbl val="0"/>
      </c:catAx>
      <c:valAx>
        <c:axId val="911861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pt-BR"/>
                  <a:t> Projected </a:t>
                </a:r>
              </a:p>
              <a:p>
                <a:pPr>
                  <a:defRPr/>
                </a:pPr>
                <a:r>
                  <a:rPr lang="pt-BR"/>
                  <a:t> Employment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92399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0" i="0" u="none" strike="noStrike" baseline="0"/>
              <a:t>Projected Employment by Career Area and Scenario in 2035</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tx>
            <c:strRef>
              <c:f>'14_Predictive_Q2'!$B$121</c:f>
              <c:strCache>
                <c:ptCount val="1"/>
                <c:pt idx="0">
                  <c:v>Baseline 2035</c:v>
                </c:pt>
              </c:strCache>
            </c:strRef>
          </c:tx>
          <c:spPr>
            <a:solidFill>
              <a:schemeClr val="accent1"/>
            </a:solidFill>
            <a:ln>
              <a:noFill/>
            </a:ln>
            <a:effectLst/>
          </c:spPr>
          <c:invertIfNegative val="0"/>
          <c:cat>
            <c:strRef>
              <c:f>'14_Predictive_Q2'!$A$122:$A$126</c:f>
              <c:strCache>
                <c:ptCount val="5"/>
                <c:pt idx="0">
                  <c:v>Software Development &amp; Testing</c:v>
                </c:pt>
                <c:pt idx="1">
                  <c:v>Data, Analytics &amp; Databases</c:v>
                </c:pt>
                <c:pt idx="2">
                  <c:v>Cybersecurity</c:v>
                </c:pt>
                <c:pt idx="3">
                  <c:v>Web, Applications &amp; UX/UI</c:v>
                </c:pt>
                <c:pt idx="4">
                  <c:v>IT Infrastructure, Networks &amp; Support</c:v>
                </c:pt>
              </c:strCache>
            </c:strRef>
          </c:cat>
          <c:val>
            <c:numRef>
              <c:f>'14_Predictive_Q2'!$B$122:$B$126</c:f>
              <c:numCache>
                <c:formatCode>#,##0</c:formatCode>
                <c:ptCount val="5"/>
                <c:pt idx="0">
                  <c:v>664818.79228473594</c:v>
                </c:pt>
                <c:pt idx="1">
                  <c:v>317390.5473715252</c:v>
                </c:pt>
                <c:pt idx="2">
                  <c:v>40037.7319236162</c:v>
                </c:pt>
                <c:pt idx="3">
                  <c:v>85101.61241873134</c:v>
                </c:pt>
                <c:pt idx="4">
                  <c:v>325423.34405718622</c:v>
                </c:pt>
              </c:numCache>
            </c:numRef>
          </c:val>
          <c:extLst>
            <c:ext xmlns:c16="http://schemas.microsoft.com/office/drawing/2014/chart" uri="{C3380CC4-5D6E-409C-BE32-E72D297353CC}">
              <c16:uniqueId val="{00000000-0555-4CE4-953F-FC0AE6FB075A}"/>
            </c:ext>
          </c:extLst>
        </c:ser>
        <c:ser>
          <c:idx val="1"/>
          <c:order val="1"/>
          <c:tx>
            <c:strRef>
              <c:f>'14_Predictive_Q2'!$C$121</c:f>
              <c:strCache>
                <c:ptCount val="1"/>
                <c:pt idx="0">
                  <c:v>Technical Opportunities 2035</c:v>
                </c:pt>
              </c:strCache>
            </c:strRef>
          </c:tx>
          <c:spPr>
            <a:solidFill>
              <a:schemeClr val="accent2"/>
            </a:solidFill>
            <a:ln>
              <a:noFill/>
            </a:ln>
            <a:effectLst/>
          </c:spPr>
          <c:invertIfNegative val="0"/>
          <c:cat>
            <c:strRef>
              <c:f>'14_Predictive_Q2'!$A$122:$A$126</c:f>
              <c:strCache>
                <c:ptCount val="5"/>
                <c:pt idx="0">
                  <c:v>Software Development &amp; Testing</c:v>
                </c:pt>
                <c:pt idx="1">
                  <c:v>Data, Analytics &amp; Databases</c:v>
                </c:pt>
                <c:pt idx="2">
                  <c:v>Cybersecurity</c:v>
                </c:pt>
                <c:pt idx="3">
                  <c:v>Web, Applications &amp; UX/UI</c:v>
                </c:pt>
                <c:pt idx="4">
                  <c:v>IT Infrastructure, Networks &amp; Support</c:v>
                </c:pt>
              </c:strCache>
            </c:strRef>
          </c:cat>
          <c:val>
            <c:numRef>
              <c:f>'14_Predictive_Q2'!$C$122:$C$126</c:f>
              <c:numCache>
                <c:formatCode>#,##0</c:formatCode>
                <c:ptCount val="5"/>
                <c:pt idx="0">
                  <c:v>767246.72574951011</c:v>
                </c:pt>
                <c:pt idx="1">
                  <c:v>354173.4385794964</c:v>
                </c:pt>
                <c:pt idx="2">
                  <c:v>46206.303253304002</c:v>
                </c:pt>
                <c:pt idx="3">
                  <c:v>98213.128512611787</c:v>
                </c:pt>
                <c:pt idx="4">
                  <c:v>424066.86410164158</c:v>
                </c:pt>
              </c:numCache>
            </c:numRef>
          </c:val>
          <c:extLst>
            <c:ext xmlns:c16="http://schemas.microsoft.com/office/drawing/2014/chart" uri="{C3380CC4-5D6E-409C-BE32-E72D297353CC}">
              <c16:uniqueId val="{00000001-0555-4CE4-953F-FC0AE6FB075A}"/>
            </c:ext>
          </c:extLst>
        </c:ser>
        <c:ser>
          <c:idx val="2"/>
          <c:order val="2"/>
          <c:tx>
            <c:strRef>
              <c:f>'14_Predictive_Q2'!$D$121</c:f>
              <c:strCache>
                <c:ptCount val="1"/>
                <c:pt idx="0">
                  <c:v>Human-Centric 2035</c:v>
                </c:pt>
              </c:strCache>
            </c:strRef>
          </c:tx>
          <c:spPr>
            <a:solidFill>
              <a:schemeClr val="accent3"/>
            </a:solidFill>
            <a:ln>
              <a:noFill/>
            </a:ln>
            <a:effectLst/>
          </c:spPr>
          <c:invertIfNegative val="0"/>
          <c:cat>
            <c:strRef>
              <c:f>'14_Predictive_Q2'!$A$122:$A$126</c:f>
              <c:strCache>
                <c:ptCount val="5"/>
                <c:pt idx="0">
                  <c:v>Software Development &amp; Testing</c:v>
                </c:pt>
                <c:pt idx="1">
                  <c:v>Data, Analytics &amp; Databases</c:v>
                </c:pt>
                <c:pt idx="2">
                  <c:v>Cybersecurity</c:v>
                </c:pt>
                <c:pt idx="3">
                  <c:v>Web, Applications &amp; UX/UI</c:v>
                </c:pt>
                <c:pt idx="4">
                  <c:v>IT Infrastructure, Networks &amp; Support</c:v>
                </c:pt>
              </c:strCache>
            </c:strRef>
          </c:cat>
          <c:val>
            <c:numRef>
              <c:f>'14_Predictive_Q2'!$D$122:$D$126</c:f>
              <c:numCache>
                <c:formatCode>#,##0</c:formatCode>
                <c:ptCount val="5"/>
                <c:pt idx="0">
                  <c:v>778761.13459742814</c:v>
                </c:pt>
                <c:pt idx="1">
                  <c:v>349719.94890381326</c:v>
                </c:pt>
                <c:pt idx="2">
                  <c:v>46899.741555692301</c:v>
                </c:pt>
                <c:pt idx="3">
                  <c:v>99687.056100640271</c:v>
                </c:pt>
                <c:pt idx="4">
                  <c:v>407126.17746726953</c:v>
                </c:pt>
              </c:numCache>
            </c:numRef>
          </c:val>
          <c:extLst>
            <c:ext xmlns:c16="http://schemas.microsoft.com/office/drawing/2014/chart" uri="{C3380CC4-5D6E-409C-BE32-E72D297353CC}">
              <c16:uniqueId val="{00000002-0555-4CE4-953F-FC0AE6FB075A}"/>
            </c:ext>
          </c:extLst>
        </c:ser>
        <c:dLbls>
          <c:showLegendKey val="0"/>
          <c:showVal val="0"/>
          <c:showCatName val="0"/>
          <c:showSerName val="0"/>
          <c:showPercent val="0"/>
          <c:showBubbleSize val="0"/>
        </c:dLbls>
        <c:gapWidth val="182"/>
        <c:axId val="363039935"/>
        <c:axId val="2082199599"/>
      </c:barChart>
      <c:catAx>
        <c:axId val="363039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82199599"/>
        <c:crosses val="autoZero"/>
        <c:auto val="1"/>
        <c:lblAlgn val="ctr"/>
        <c:lblOffset val="100"/>
        <c:noMultiLvlLbl val="0"/>
      </c:catAx>
      <c:valAx>
        <c:axId val="208219959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63039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[20054375_Future_Growth_Industry_Trends.xlsx]14A_Forecasting_Methods!PivotTable1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0" i="0" u="none" strike="noStrike" baseline="0"/>
              <a:t>Estimated Employment by Computer Science Career Area, 2021–2025</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'14A_Forecasting_Methods'!$CS$79:$CS$80</c:f>
              <c:strCache>
                <c:ptCount val="1"/>
                <c:pt idx="0">
                  <c:v>Cybersecurity</c:v>
                </c:pt>
              </c:strCache>
            </c:strRef>
          </c:tx>
          <c:spPr>
            <a:solidFill>
              <a:schemeClr val="accent1"/>
            </a:solidFill>
            <a:ln>
              <a:noFill/>
            </a:ln>
            <a:effectLst/>
          </c:spPr>
          <c:invertIfNegative val="0"/>
          <c:cat>
            <c:strRef>
              <c:f>'14A_Forecasting_Methods'!$CR$81:$CR$86</c:f>
              <c:strCache>
                <c:ptCount val="5"/>
                <c:pt idx="0">
                  <c:v>2021</c:v>
                </c:pt>
                <c:pt idx="1">
                  <c:v>2022</c:v>
                </c:pt>
                <c:pt idx="2">
                  <c:v>2023</c:v>
                </c:pt>
                <c:pt idx="3">
                  <c:v>2024</c:v>
                </c:pt>
                <c:pt idx="4">
                  <c:v>2025</c:v>
                </c:pt>
              </c:strCache>
            </c:strRef>
          </c:cat>
          <c:val>
            <c:numRef>
              <c:f>'14A_Forecasting_Methods'!$CS$81:$CS$86</c:f>
              <c:numCache>
                <c:formatCode>" "* #,##0" ";"-"* #,##0" ";" "* "-"#" ";" "@" "</c:formatCode>
                <c:ptCount val="5"/>
                <c:pt idx="0">
                  <c:v>28494</c:v>
                </c:pt>
                <c:pt idx="1">
                  <c:v>41349</c:v>
                </c:pt>
                <c:pt idx="2">
                  <c:v>65151</c:v>
                </c:pt>
                <c:pt idx="3">
                  <c:v>72567</c:v>
                </c:pt>
                <c:pt idx="4">
                  <c:v>83476</c:v>
                </c:pt>
              </c:numCache>
            </c:numRef>
          </c:val>
          <c:extLst>
            <c:ext xmlns:c16="http://schemas.microsoft.com/office/drawing/2014/chart" uri="{C3380CC4-5D6E-409C-BE32-E72D297353CC}">
              <c16:uniqueId val="{00000000-EE1B-47B8-B6F4-296EDEDE723C}"/>
            </c:ext>
          </c:extLst>
        </c:ser>
        <c:ser>
          <c:idx val="1"/>
          <c:order val="1"/>
          <c:tx>
            <c:strRef>
              <c:f>'14A_Forecasting_Methods'!$CT$79:$CT$80</c:f>
              <c:strCache>
                <c:ptCount val="1"/>
                <c:pt idx="0">
                  <c:v>Data, Analytics &amp; Databases</c:v>
                </c:pt>
              </c:strCache>
            </c:strRef>
          </c:tx>
          <c:spPr>
            <a:solidFill>
              <a:schemeClr val="accent2"/>
            </a:solidFill>
            <a:ln>
              <a:noFill/>
            </a:ln>
            <a:effectLst/>
          </c:spPr>
          <c:invertIfNegative val="0"/>
          <c:cat>
            <c:strRef>
              <c:f>'14A_Forecasting_Methods'!$CR$81:$CR$86</c:f>
              <c:strCache>
                <c:ptCount val="5"/>
                <c:pt idx="0">
                  <c:v>2021</c:v>
                </c:pt>
                <c:pt idx="1">
                  <c:v>2022</c:v>
                </c:pt>
                <c:pt idx="2">
                  <c:v>2023</c:v>
                </c:pt>
                <c:pt idx="3">
                  <c:v>2024</c:v>
                </c:pt>
                <c:pt idx="4">
                  <c:v>2025</c:v>
                </c:pt>
              </c:strCache>
            </c:strRef>
          </c:cat>
          <c:val>
            <c:numRef>
              <c:f>'14A_Forecasting_Methods'!$CT$81:$CT$86</c:f>
              <c:numCache>
                <c:formatCode>" "* #,##0" ";"-"* #,##0" ";" "* "-"#" ";" "@" "</c:formatCode>
                <c:ptCount val="5"/>
                <c:pt idx="0">
                  <c:v>283779.08500000002</c:v>
                </c:pt>
                <c:pt idx="1">
                  <c:v>296340.84999999998</c:v>
                </c:pt>
                <c:pt idx="2">
                  <c:v>300662</c:v>
                </c:pt>
                <c:pt idx="3">
                  <c:v>326068.30000000005</c:v>
                </c:pt>
                <c:pt idx="4">
                  <c:v>316599.73499999999</c:v>
                </c:pt>
              </c:numCache>
            </c:numRef>
          </c:val>
          <c:extLst>
            <c:ext xmlns:c16="http://schemas.microsoft.com/office/drawing/2014/chart" uri="{C3380CC4-5D6E-409C-BE32-E72D297353CC}">
              <c16:uniqueId val="{00000001-F05E-418E-8727-F6749292367D}"/>
            </c:ext>
          </c:extLst>
        </c:ser>
        <c:ser>
          <c:idx val="2"/>
          <c:order val="2"/>
          <c:tx>
            <c:strRef>
              <c:f>'14A_Forecasting_Methods'!$CU$79:$CU$80</c:f>
              <c:strCache>
                <c:ptCount val="1"/>
                <c:pt idx="0">
                  <c:v>IT Infrastructure, Networks &amp; Support</c:v>
                </c:pt>
              </c:strCache>
            </c:strRef>
          </c:tx>
          <c:spPr>
            <a:solidFill>
              <a:schemeClr val="accent3"/>
            </a:solidFill>
            <a:ln>
              <a:noFill/>
            </a:ln>
            <a:effectLst/>
          </c:spPr>
          <c:invertIfNegative val="0"/>
          <c:cat>
            <c:strRef>
              <c:f>'14A_Forecasting_Methods'!$CR$81:$CR$86</c:f>
              <c:strCache>
                <c:ptCount val="5"/>
                <c:pt idx="0">
                  <c:v>2021</c:v>
                </c:pt>
                <c:pt idx="1">
                  <c:v>2022</c:v>
                </c:pt>
                <c:pt idx="2">
                  <c:v>2023</c:v>
                </c:pt>
                <c:pt idx="3">
                  <c:v>2024</c:v>
                </c:pt>
                <c:pt idx="4">
                  <c:v>2025</c:v>
                </c:pt>
              </c:strCache>
            </c:strRef>
          </c:cat>
          <c:val>
            <c:numRef>
              <c:f>'14A_Forecasting_Methods'!$CU$81:$CU$86</c:f>
              <c:numCache>
                <c:formatCode>" "* #,##0" ";"-"* #,##0" ";" "* "-"#" ";" "@" "</c:formatCode>
                <c:ptCount val="5"/>
                <c:pt idx="0">
                  <c:v>284911.22700000001</c:v>
                </c:pt>
                <c:pt idx="1">
                  <c:v>306709.46999999997</c:v>
                </c:pt>
                <c:pt idx="2">
                  <c:v>333209.40000000002</c:v>
                </c:pt>
                <c:pt idx="3">
                  <c:v>306372.06</c:v>
                </c:pt>
                <c:pt idx="4">
                  <c:v>299691.85700000002</c:v>
                </c:pt>
              </c:numCache>
            </c:numRef>
          </c:val>
          <c:extLst>
            <c:ext xmlns:c16="http://schemas.microsoft.com/office/drawing/2014/chart" uri="{C3380CC4-5D6E-409C-BE32-E72D297353CC}">
              <c16:uniqueId val="{00000002-F05E-418E-8727-F6749292367D}"/>
            </c:ext>
          </c:extLst>
        </c:ser>
        <c:ser>
          <c:idx val="3"/>
          <c:order val="3"/>
          <c:tx>
            <c:strRef>
              <c:f>'14A_Forecasting_Methods'!$CV$79:$CV$80</c:f>
              <c:strCache>
                <c:ptCount val="1"/>
                <c:pt idx="0">
                  <c:v>Software Development &amp; Testing</c:v>
                </c:pt>
              </c:strCache>
            </c:strRef>
          </c:tx>
          <c:spPr>
            <a:solidFill>
              <a:schemeClr val="accent4"/>
            </a:solidFill>
            <a:ln>
              <a:noFill/>
            </a:ln>
            <a:effectLst/>
          </c:spPr>
          <c:invertIfNegative val="0"/>
          <c:cat>
            <c:strRef>
              <c:f>'14A_Forecasting_Methods'!$CR$81:$CR$86</c:f>
              <c:strCache>
                <c:ptCount val="5"/>
                <c:pt idx="0">
                  <c:v>2021</c:v>
                </c:pt>
                <c:pt idx="1">
                  <c:v>2022</c:v>
                </c:pt>
                <c:pt idx="2">
                  <c:v>2023</c:v>
                </c:pt>
                <c:pt idx="3">
                  <c:v>2024</c:v>
                </c:pt>
                <c:pt idx="4">
                  <c:v>2025</c:v>
                </c:pt>
              </c:strCache>
            </c:strRef>
          </c:cat>
          <c:val>
            <c:numRef>
              <c:f>'14A_Forecasting_Methods'!$CV$81:$CV$86</c:f>
              <c:numCache>
                <c:formatCode>" "* #,##0" ";"-"* #,##0" ";" "* "-"#" ";" "@" "</c:formatCode>
                <c:ptCount val="5"/>
                <c:pt idx="0">
                  <c:v>544841.14899999998</c:v>
                </c:pt>
                <c:pt idx="1">
                  <c:v>609898.91700000002</c:v>
                </c:pt>
                <c:pt idx="2">
                  <c:v>697664.66</c:v>
                </c:pt>
                <c:pt idx="3">
                  <c:v>655901.01800000004</c:v>
                </c:pt>
                <c:pt idx="4">
                  <c:v>641426.61800000002</c:v>
                </c:pt>
              </c:numCache>
            </c:numRef>
          </c:val>
          <c:extLst>
            <c:ext xmlns:c16="http://schemas.microsoft.com/office/drawing/2014/chart" uri="{C3380CC4-5D6E-409C-BE32-E72D297353CC}">
              <c16:uniqueId val="{00000003-F05E-418E-8727-F6749292367D}"/>
            </c:ext>
          </c:extLst>
        </c:ser>
        <c:ser>
          <c:idx val="4"/>
          <c:order val="4"/>
          <c:tx>
            <c:strRef>
              <c:f>'14A_Forecasting_Methods'!$CW$79:$CW$80</c:f>
              <c:strCache>
                <c:ptCount val="1"/>
                <c:pt idx="0">
                  <c:v>Web, Applications &amp; UX/UI</c:v>
                </c:pt>
              </c:strCache>
            </c:strRef>
          </c:tx>
          <c:spPr>
            <a:solidFill>
              <a:schemeClr val="accent5"/>
            </a:solidFill>
            <a:ln>
              <a:noFill/>
            </a:ln>
            <a:effectLst/>
          </c:spPr>
          <c:invertIfNegative val="0"/>
          <c:cat>
            <c:strRef>
              <c:f>'14A_Forecasting_Methods'!$CR$81:$CR$86</c:f>
              <c:strCache>
                <c:ptCount val="5"/>
                <c:pt idx="0">
                  <c:v>2021</c:v>
                </c:pt>
                <c:pt idx="1">
                  <c:v>2022</c:v>
                </c:pt>
                <c:pt idx="2">
                  <c:v>2023</c:v>
                </c:pt>
                <c:pt idx="3">
                  <c:v>2024</c:v>
                </c:pt>
                <c:pt idx="4">
                  <c:v>2025</c:v>
                </c:pt>
              </c:strCache>
            </c:strRef>
          </c:cat>
          <c:val>
            <c:numRef>
              <c:f>'14A_Forecasting_Methods'!$CW$81:$CW$86</c:f>
              <c:numCache>
                <c:formatCode>" "* #,##0" ";"-"* #,##0" ";" "* "-"#" ";" "@" "</c:formatCode>
                <c:ptCount val="5"/>
                <c:pt idx="0">
                  <c:v>75565.61</c:v>
                </c:pt>
                <c:pt idx="1">
                  <c:v>69172.13</c:v>
                </c:pt>
                <c:pt idx="2">
                  <c:v>80458.399999999994</c:v>
                </c:pt>
                <c:pt idx="3">
                  <c:v>89849.01999999999</c:v>
                </c:pt>
                <c:pt idx="4">
                  <c:v>69960.01999999999</c:v>
                </c:pt>
              </c:numCache>
            </c:numRef>
          </c:val>
          <c:extLst>
            <c:ext xmlns:c16="http://schemas.microsoft.com/office/drawing/2014/chart" uri="{C3380CC4-5D6E-409C-BE32-E72D297353CC}">
              <c16:uniqueId val="{00000004-F05E-418E-8727-F6749292367D}"/>
            </c:ext>
          </c:extLst>
        </c:ser>
        <c:dLbls>
          <c:showLegendKey val="0"/>
          <c:showVal val="0"/>
          <c:showCatName val="0"/>
          <c:showSerName val="0"/>
          <c:showPercent val="0"/>
          <c:showBubbleSize val="0"/>
        </c:dLbls>
        <c:gapWidth val="219"/>
        <c:overlap val="-27"/>
        <c:axId val="1690565455"/>
        <c:axId val="1770265935"/>
      </c:barChart>
      <c:catAx>
        <c:axId val="169056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70265935"/>
        <c:crosses val="autoZero"/>
        <c:auto val="1"/>
        <c:lblAlgn val="ctr"/>
        <c:lblOffset val="100"/>
        <c:noMultiLvlLbl val="0"/>
      </c:catAx>
      <c:valAx>
        <c:axId val="1770265935"/>
        <c:scaling>
          <c:orientation val="minMax"/>
        </c:scaling>
        <c:delete val="0"/>
        <c:axPos val="l"/>
        <c:numFmt formatCode="&quot; &quot;* #,##0&quot; &quot;;&quot;-&quot;* #,##0&quot; &quot;;&quot; &quot;* &quot;-&quot;#&quot; &quot;;&quot; &quot;@&quot; &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90565455"/>
        <c:crosses val="autoZero"/>
        <c:crossBetween val="between"/>
      </c:valAx>
      <c:spPr>
        <a:noFill/>
        <a:ln>
          <a:noFill/>
        </a:ln>
        <a:effectLst/>
      </c:spPr>
    </c:plotArea>
    <c:legend>
      <c:legendPos val="r"/>
      <c:layout>
        <c:manualLayout>
          <c:xMode val="edge"/>
          <c:yMode val="edge"/>
          <c:x val="0.66270947206961428"/>
          <c:y val="0.29409019327129565"/>
          <c:w val="0.3211557103067606"/>
          <c:h val="0.6490010737294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pt-BR"/>
              <a:t>2026 Employment Forecast: APS-Based Model vs DfE Baseline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'14A_Forecasting_Methods'!$CW$166</c:f>
              <c:strCache>
                <c:ptCount val="1"/>
                <c:pt idx="0">
                  <c:v>Final 2026 Forecast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'14A_Forecasting_Methods'!$CU$167:$CU$171</c:f>
              <c:strCache>
                <c:ptCount val="5"/>
                <c:pt idx="0">
                  <c:v>Software Development &amp; Testing</c:v>
                </c:pt>
                <c:pt idx="1">
                  <c:v>Data, Analytics &amp; Databases</c:v>
                </c:pt>
                <c:pt idx="2">
                  <c:v>Cybersecurity</c:v>
                </c:pt>
                <c:pt idx="3">
                  <c:v>Web, Applications &amp; UX/UI</c:v>
                </c:pt>
                <c:pt idx="4">
                  <c:v>IT Infrastructure, Networks &amp; Support</c:v>
                </c:pt>
              </c:strCache>
            </c:strRef>
          </c:cat>
          <c:val>
            <c:numRef>
              <c:f>'14A_Forecasting_Methods'!$CW$167:$CW$171</c:f>
              <c:numCache>
                <c:formatCode>#,##0</c:formatCode>
                <c:ptCount val="5"/>
                <c:pt idx="0">
                  <c:v>645185.82530719996</c:v>
                </c:pt>
                <c:pt idx="1">
                  <c:v>317422.52797599998</c:v>
                </c:pt>
                <c:pt idx="2">
                  <c:v>80786.576000000001</c:v>
                </c:pt>
                <c:pt idx="3">
                  <c:v>76701.422368</c:v>
                </c:pt>
                <c:pt idx="4">
                  <c:v>301854.51457120001</c:v>
                </c:pt>
              </c:numCache>
            </c:numRef>
          </c:val>
          <c:extLst>
            <c:ext xmlns:c16="http://schemas.microsoft.com/office/drawing/2014/chart" uri="{C3380CC4-5D6E-409C-BE32-E72D297353CC}">
              <c16:uniqueId val="{00000000-2A5B-412A-8B86-D9E5350C04EC}"/>
            </c:ext>
          </c:extLst>
        </c:ser>
        <c:ser>
          <c:idx val="1"/>
          <c:order val="1"/>
          <c:tx>
            <c:strRef>
              <c:f>'14A_Forecasting_Methods'!$CX$166</c:f>
              <c:strCache>
                <c:ptCount val="1"/>
                <c:pt idx="0">
                  <c:v>DfE Baseline 2026</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'14A_Forecasting_Methods'!$CU$167:$CU$171</c:f>
              <c:strCache>
                <c:ptCount val="5"/>
                <c:pt idx="0">
                  <c:v>Software Development &amp; Testing</c:v>
                </c:pt>
                <c:pt idx="1">
                  <c:v>Data, Analytics &amp; Databases</c:v>
                </c:pt>
                <c:pt idx="2">
                  <c:v>Cybersecurity</c:v>
                </c:pt>
                <c:pt idx="3">
                  <c:v>Web, Applications &amp; UX/UI</c:v>
                </c:pt>
                <c:pt idx="4">
                  <c:v>IT Infrastructure, Networks &amp; Support</c:v>
                </c:pt>
              </c:strCache>
            </c:strRef>
          </c:cat>
          <c:val>
            <c:numRef>
              <c:f>'14A_Forecasting_Methods'!$CX$167:$CX$171</c:f>
              <c:numCache>
                <c:formatCode>#,##0</c:formatCode>
                <c:ptCount val="5"/>
                <c:pt idx="0">
                  <c:v>604925.74280518119</c:v>
                </c:pt>
                <c:pt idx="1">
                  <c:v>297686.54523549415</c:v>
                </c:pt>
                <c:pt idx="2">
                  <c:v>36430.761291961397</c:v>
                </c:pt>
                <c:pt idx="3">
                  <c:v>77434.869025636464</c:v>
                </c:pt>
                <c:pt idx="4">
                  <c:v>303017.38229122286</c:v>
                </c:pt>
              </c:numCache>
            </c:numRef>
          </c:val>
          <c:extLst>
            <c:ext xmlns:c16="http://schemas.microsoft.com/office/drawing/2014/chart" uri="{C3380CC4-5D6E-409C-BE32-E72D297353CC}">
              <c16:uniqueId val="{00000001-2A5B-412A-8B86-D9E5350C04EC}"/>
            </c:ext>
          </c:extLst>
        </c:ser>
        <c:dLbls>
          <c:dLblPos val="outEnd"/>
          <c:showLegendKey val="0"/>
          <c:showVal val="1"/>
          <c:showCatName val="0"/>
          <c:showSerName val="0"/>
          <c:showPercent val="0"/>
          <c:showBubbleSize val="0"/>
        </c:dLbls>
        <c:gapWidth val="100"/>
        <c:overlap val="-24"/>
        <c:axId val="7085343"/>
        <c:axId val="103823791"/>
      </c:barChart>
      <c:catAx>
        <c:axId val="708534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pt-BR"/>
                  <a:t>Career Areas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3823791"/>
        <c:crosses val="autoZero"/>
        <c:auto val="1"/>
        <c:lblAlgn val="ctr"/>
        <c:lblOffset val="100"/>
        <c:noMultiLvlLbl val="0"/>
      </c:catAx>
      <c:valAx>
        <c:axId val="10382379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pt-BR"/>
                  <a:t>Employment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85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0" i="0" u="none" strike="noStrike" baseline="0"/>
              <a:t>UK vs Global Employer Expectations for Technology Trends</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tx>
            <c:strRef>
              <c:f>'15_Diagnostic_Q3'!$B$17</c:f>
              <c:strCache>
                <c:ptCount val="1"/>
                <c:pt idx="0">
                  <c:v>UK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'15_Diagnostic_Q3'!$A$18:$A$26</c:f>
              <c:strCache>
                <c:ptCount val="9"/>
                <c:pt idx="0">
                  <c:v>AI and information processing technologies</c:v>
                </c:pt>
                <c:pt idx="1">
                  <c:v>Robots and autonomous systems</c:v>
                </c:pt>
                <c:pt idx="2">
                  <c:v>Energy generation, storage and distribution</c:v>
                </c:pt>
                <c:pt idx="3">
                  <c:v>Semiconductors and computing technologies</c:v>
                </c:pt>
                <c:pt idx="4">
                  <c:v>New materials and composites</c:v>
                </c:pt>
                <c:pt idx="5">
                  <c:v>Sensing, laser and optical technologies</c:v>
                </c:pt>
                <c:pt idx="6">
                  <c:v>Quantum and encryption</c:v>
                </c:pt>
                <c:pt idx="7">
                  <c:v>Biotechnology and gene technologies</c:v>
                </c:pt>
                <c:pt idx="8">
                  <c:v>Satellites and space technologies</c:v>
                </c:pt>
              </c:strCache>
            </c:strRef>
          </c:cat>
          <c:val>
            <c:numRef>
              <c:f>'15_Diagnostic_Q3'!$B$18:$B$26</c:f>
              <c:numCache>
                <c:formatCode>General</c:formatCode>
                <c:ptCount val="9"/>
                <c:pt idx="0">
                  <c:v>92</c:v>
                </c:pt>
                <c:pt idx="1">
                  <c:v>62</c:v>
                </c:pt>
                <c:pt idx="2">
                  <c:v>40</c:v>
                </c:pt>
                <c:pt idx="3">
                  <c:v>33</c:v>
                </c:pt>
                <c:pt idx="4">
                  <c:v>32</c:v>
                </c:pt>
                <c:pt idx="5">
                  <c:v>24</c:v>
                </c:pt>
                <c:pt idx="6">
                  <c:v>23</c:v>
                </c:pt>
                <c:pt idx="7">
                  <c:v>15</c:v>
                </c:pt>
                <c:pt idx="8">
                  <c:v>10</c:v>
                </c:pt>
              </c:numCache>
            </c:numRef>
          </c:val>
          <c:extLst>
            <c:ext xmlns:c16="http://schemas.microsoft.com/office/drawing/2014/chart" uri="{C3380CC4-5D6E-409C-BE32-E72D297353CC}">
              <c16:uniqueId val="{00000000-31B2-4146-A6FB-E3A709B5C7AE}"/>
            </c:ext>
          </c:extLst>
        </c:ser>
        <c:ser>
          <c:idx val="1"/>
          <c:order val="1"/>
          <c:tx>
            <c:strRef>
              <c:f>'15_Diagnostic_Q3'!$C$17</c:f>
              <c:strCache>
                <c:ptCount val="1"/>
                <c:pt idx="0">
                  <c:v>Global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'15_Diagnostic_Q3'!$A$18:$A$26</c:f>
              <c:strCache>
                <c:ptCount val="9"/>
                <c:pt idx="0">
                  <c:v>AI and information processing technologies</c:v>
                </c:pt>
                <c:pt idx="1">
                  <c:v>Robots and autonomous systems</c:v>
                </c:pt>
                <c:pt idx="2">
                  <c:v>Energy generation, storage and distribution</c:v>
                </c:pt>
                <c:pt idx="3">
                  <c:v>Semiconductors and computing technologies</c:v>
                </c:pt>
                <c:pt idx="4">
                  <c:v>New materials and composites</c:v>
                </c:pt>
                <c:pt idx="5">
                  <c:v>Sensing, laser and optical technologies</c:v>
                </c:pt>
                <c:pt idx="6">
                  <c:v>Quantum and encryption</c:v>
                </c:pt>
                <c:pt idx="7">
                  <c:v>Biotechnology and gene technologies</c:v>
                </c:pt>
                <c:pt idx="8">
                  <c:v>Satellites and space technologies</c:v>
                </c:pt>
              </c:strCache>
            </c:strRef>
          </c:cat>
          <c:val>
            <c:numRef>
              <c:f>'15_Diagnostic_Q3'!$C$18:$C$26</c:f>
              <c:numCache>
                <c:formatCode>General</c:formatCode>
                <c:ptCount val="9"/>
                <c:pt idx="0">
                  <c:v>86</c:v>
                </c:pt>
                <c:pt idx="1">
                  <c:v>58</c:v>
                </c:pt>
                <c:pt idx="2">
                  <c:v>41</c:v>
                </c:pt>
                <c:pt idx="3">
                  <c:v>20</c:v>
                </c:pt>
                <c:pt idx="4">
                  <c:v>30</c:v>
                </c:pt>
                <c:pt idx="5">
                  <c:v>18</c:v>
                </c:pt>
                <c:pt idx="6">
                  <c:v>12</c:v>
                </c:pt>
                <c:pt idx="7">
                  <c:v>11</c:v>
                </c:pt>
                <c:pt idx="8">
                  <c:v>9</c:v>
                </c:pt>
              </c:numCache>
            </c:numRef>
          </c:val>
          <c:extLst>
            <c:ext xmlns:c16="http://schemas.microsoft.com/office/drawing/2014/chart" uri="{C3380CC4-5D6E-409C-BE32-E72D297353CC}">
              <c16:uniqueId val="{00000001-31B2-4146-A6FB-E3A709B5C7AE}"/>
            </c:ext>
          </c:extLst>
        </c:ser>
        <c:dLbls>
          <c:showLegendKey val="0"/>
          <c:showVal val="0"/>
          <c:showCatName val="0"/>
          <c:showSerName val="0"/>
          <c:showPercent val="0"/>
          <c:showBubbleSize val="0"/>
        </c:dLbls>
        <c:gapWidth val="182"/>
        <c:axId val="351434607"/>
        <c:axId val="2082088239"/>
      </c:barChart>
      <c:catAx>
        <c:axId val="351434607"/>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Technology</a:t>
                </a:r>
                <a:r>
                  <a:rPr lang="pt-BR" baseline="0"/>
                  <a:t> Trends</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2082088239"/>
        <c:crosses val="autoZero"/>
        <c:auto val="1"/>
        <c:lblAlgn val="ctr"/>
        <c:lblOffset val="100"/>
        <c:noMultiLvlLbl val="0"/>
      </c:catAx>
      <c:valAx>
        <c:axId val="2082088239"/>
        <c:scaling>
          <c:orientation val="minMax"/>
          <c:min val="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u="none" strike="noStrike" baseline="0"/>
                  <a:t>Employer Expectations (%)</a:t>
                </a:r>
                <a:endParaRPr lang="pt-B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low"/>
        <c:spPr>
          <a:noFill/>
          <a:ln>
            <a:noFill/>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pt-BR"/>
          </a:p>
        </c:txPr>
        <c:crossAx val="351434607"/>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lumMod val="85000"/>
                    <a:lumOff val="15000"/>
                  </a:schemeClr>
                </a:solidFill>
                <a:effectLst>
                  <a:reflection stA="45000" endPos="16000" dist="50800" dir="5400000" sy="-100000" algn="bl" rotWithShape="0"/>
                </a:effectLst>
                <a:latin typeface="+mn-lt"/>
                <a:ea typeface="+mn-ea"/>
                <a:cs typeface="+mn-cs"/>
              </a:defRPr>
            </a:pPr>
            <a:r>
              <a:rPr lang="pt-BR" sz="1400" b="0" i="0" u="none" strike="noStrike" baseline="0">
                <a:ln>
                  <a:noFill/>
                </a:ln>
                <a:solidFill>
                  <a:schemeClr val="tx1">
                    <a:lumMod val="85000"/>
                    <a:lumOff val="15000"/>
                  </a:schemeClr>
                </a:solidFill>
                <a:effectLst>
                  <a:reflection stA="45000" endPos="16000" dist="50800" dir="5400000" sy="-100000" algn="bl" rotWithShape="0"/>
                </a:effectLst>
              </a:rPr>
              <a:t>Relationship Between Global and UK Employer Expectations for Technology Trends</a:t>
            </a:r>
            <a:endParaRPr lang="en-US">
              <a:ln>
                <a:noFill/>
              </a:ln>
              <a:solidFill>
                <a:schemeClr val="tx1">
                  <a:lumMod val="85000"/>
                  <a:lumOff val="15000"/>
                </a:schemeClr>
              </a:solidFill>
              <a:effectLst>
                <a:reflection stA="45000" endPos="16000" dist="50800" dir="5400000" sy="-100000" algn="bl" rotWithShape="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85000"/>
                  <a:lumOff val="15000"/>
                </a:schemeClr>
              </a:solidFill>
              <a:effectLst>
                <a:reflection stA="45000" endPos="16000" dist="50800" dir="5400000" sy="-100000" algn="bl" rotWithShape="0"/>
              </a:effectLst>
              <a:latin typeface="+mn-lt"/>
              <a:ea typeface="+mn-ea"/>
              <a:cs typeface="+mn-cs"/>
            </a:defRPr>
          </a:pPr>
          <a:endParaRPr lang="en-US"/>
        </a:p>
      </c:txPr>
    </c:title>
    <c:autoTitleDeleted val="0"/>
    <c:plotArea>
      <c:layout>
        <c:manualLayout>
          <c:layoutTarget val="inner"/>
          <c:xMode val="edge"/>
          <c:yMode val="edge"/>
          <c:x val="8.1166243109987976E-2"/>
          <c:y val="0.14005918818876592"/>
          <c:w val="0.8979126636483864"/>
          <c:h val="0.69256722301661144"/>
        </c:manualLayout>
      </c:layout>
      <c:scatterChart>
        <c:scatterStyle val="lineMarker"/>
        <c:varyColors val="0"/>
        <c:ser>
          <c:idx val="0"/>
          <c:order val="0"/>
          <c:tx>
            <c:strRef>
              <c:f>'15_Diagnostic_Q3'!$C$17</c:f>
              <c:strCache>
                <c:ptCount val="1"/>
                <c:pt idx="0">
                  <c:v>Global (%)</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5281340092207332E-3"/>
                  <c:y val="1.5894146306607508E-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r>
                      <a:rPr lang="en-US" sz="900" b="1" i="0" u="none" strike="noStrike" baseline="0"/>
                      <a:t>AI &amp; Info Processing</a:t>
                    </a:r>
                    <a:endParaRPr lang="en-US" b="1"/>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03892001194419"/>
                      <c:h val="5.7413775607319112E-2"/>
                    </c:manualLayout>
                  </c15:layout>
                  <c15:showDataLabelsRange val="1"/>
                </c:ext>
                <c:ext xmlns:c16="http://schemas.microsoft.com/office/drawing/2014/chart" uri="{C3380CC4-5D6E-409C-BE32-E72D297353CC}">
                  <c16:uniqueId val="{0000000A-06AE-410C-80E2-C5F9F7C7240D}"/>
                </c:ext>
              </c:extLst>
            </c:dLbl>
            <c:dLbl>
              <c:idx val="1"/>
              <c:layout>
                <c:manualLayout>
                  <c:x val="-1.4514050445156132E-3"/>
                  <c:y val="1.1659109891779297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r>
                      <a:rPr lang="en-US" sz="900" b="1" i="0" u="none" strike="noStrike" baseline="0"/>
                      <a:t>Robotics &amp; Autonomous</a:t>
                    </a:r>
                    <a:endParaRPr lang="en-US" b="1"/>
                  </a:p>
                </c:rich>
              </c:tx>
              <c:spPr>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52939"/>
                        <a:gd name="adj2" fmla="val -22305"/>
                      </a:avLst>
                    </a:prstGeom>
                    <a:noFill/>
                    <a:ln>
                      <a:noFill/>
                    </a:ln>
                  </c15:spPr>
                  <c15:showDataLabelsRange val="1"/>
                </c:ext>
                <c:ext xmlns:c16="http://schemas.microsoft.com/office/drawing/2014/chart" uri="{C3380CC4-5D6E-409C-BE32-E72D297353CC}">
                  <c16:uniqueId val="{0000000B-06AE-410C-80E2-C5F9F7C7240D}"/>
                </c:ext>
              </c:extLst>
            </c:dLbl>
            <c:dLbl>
              <c:idx val="2"/>
              <c:layout>
                <c:manualLayout>
                  <c:x val="1.678825528508247E-2"/>
                  <c:y val="-2.9768949431155357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r>
                      <a:rPr lang="en-US" sz="900" b="1" i="0" u="none" strike="noStrike" baseline="0"/>
                      <a:t>Energy Technologies</a:t>
                    </a:r>
                    <a:endParaRPr lang="en-US" b="1"/>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 xmlns:c16="http://schemas.microsoft.com/office/drawing/2014/chart" uri="{C3380CC4-5D6E-409C-BE32-E72D297353CC}">
                  <c16:uniqueId val="{0000000C-06AE-410C-80E2-C5F9F7C7240D}"/>
                </c:ext>
              </c:extLst>
            </c:dLbl>
            <c:dLbl>
              <c:idx val="3"/>
              <c:layout>
                <c:manualLayout>
                  <c:x val="-6.0388914714107719E-2"/>
                  <c:y val="-7.482648239784850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r>
                      <a:rPr lang="en-US" sz="900" b="1" i="0" u="none" strike="noStrike" baseline="0"/>
                      <a:t>Semiconductors &amp; Computing</a:t>
                    </a:r>
                    <a:endParaRPr lang="en-US" b="1"/>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 xmlns:c16="http://schemas.microsoft.com/office/drawing/2014/chart" uri="{C3380CC4-5D6E-409C-BE32-E72D297353CC}">
                  <c16:uniqueId val="{0000000D-06AE-410C-80E2-C5F9F7C7240D}"/>
                </c:ext>
              </c:extLst>
            </c:dLbl>
            <c:dLbl>
              <c:idx val="4"/>
              <c:layout>
                <c:manualLayout>
                  <c:x val="3.1843029920111426E-2"/>
                  <c:y val="-1.8881128958750347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r>
                      <a:rPr lang="en-US" sz="900" b="1" i="0" u="none" strike="noStrike" baseline="0"/>
                      <a:t>New Materials &amp; Composites</a:t>
                    </a:r>
                    <a:endParaRPr lang="en-US" b="1"/>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 xmlns:c16="http://schemas.microsoft.com/office/drawing/2014/chart" uri="{C3380CC4-5D6E-409C-BE32-E72D297353CC}">
                  <c16:uniqueId val="{0000000E-06AE-410C-80E2-C5F9F7C7240D}"/>
                </c:ext>
              </c:extLst>
            </c:dLbl>
            <c:dLbl>
              <c:idx val="5"/>
              <c:layout>
                <c:manualLayout>
                  <c:x val="1.6803357984029908E-2"/>
                  <c:y val="5.5725585492431918E-3"/>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r>
                      <a:rPr lang="en-US" sz="900" b="1" i="0" u="none" strike="noStrike" baseline="0"/>
                      <a:t>Sensing &amp; Optical Tech</a:t>
                    </a:r>
                    <a:endParaRPr lang="en-US" b="1"/>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30331428133807"/>
                      <c:h val="5.3270609399703253E-2"/>
                    </c:manualLayout>
                  </c15:layout>
                  <c15:showDataLabelsRange val="1"/>
                </c:ext>
                <c:ext xmlns:c16="http://schemas.microsoft.com/office/drawing/2014/chart" uri="{C3380CC4-5D6E-409C-BE32-E72D297353CC}">
                  <c16:uniqueId val="{0000000F-06AE-410C-80E2-C5F9F7C7240D}"/>
                </c:ext>
              </c:extLst>
            </c:dLbl>
            <c:dLbl>
              <c:idx val="6"/>
              <c:layout>
                <c:manualLayout>
                  <c:x val="-0.106531465402987"/>
                  <c:y val="-6.5220641614321603E-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r>
                      <a:rPr lang="en-US" sz="900" b="1" i="0" u="none" strike="noStrike" baseline="0"/>
                      <a:t>Quantum &amp; Encryption</a:t>
                    </a:r>
                    <a:endParaRPr lang="en-US" sz="900" b="1" i="0" u="none" strike="noStrike" kern="1200" baseline="0">
                      <a:solidFill>
                        <a:sysClr val="windowText" lastClr="000000">
                          <a:lumMod val="65000"/>
                          <a:lumOff val="35000"/>
                        </a:sysClr>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998489492267477"/>
                      <c:h val="5.0031434021879519E-2"/>
                    </c:manualLayout>
                  </c15:layout>
                  <c15:showDataLabelsRange val="1"/>
                </c:ext>
                <c:ext xmlns:c16="http://schemas.microsoft.com/office/drawing/2014/chart" uri="{C3380CC4-5D6E-409C-BE32-E72D297353CC}">
                  <c16:uniqueId val="{00000010-06AE-410C-80E2-C5F9F7C7240D}"/>
                </c:ext>
              </c:extLst>
            </c:dLbl>
            <c:dLbl>
              <c:idx val="7"/>
              <c:layout>
                <c:manualLayout>
                  <c:x val="2.7276663487964727E-2"/>
                  <c:y val="-1.1018420276775512E-4"/>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r>
                      <a:rPr lang="en-US" sz="900" b="1" i="0" u="none" strike="noStrike" baseline="0"/>
                      <a:t>Biotech &amp; Gene Tech</a:t>
                    </a:r>
                    <a:endParaRPr lang="en-US" b="1"/>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 xmlns:c16="http://schemas.microsoft.com/office/drawing/2014/chart" uri="{C3380CC4-5D6E-409C-BE32-E72D297353CC}">
                  <c16:uniqueId val="{00000011-06AE-410C-80E2-C5F9F7C7240D}"/>
                </c:ext>
              </c:extLst>
            </c:dLbl>
            <c:dLbl>
              <c:idx val="8"/>
              <c:layout>
                <c:manualLayout>
                  <c:x val="3.6276563952854342E-2"/>
                  <c:y val="3.768840147640827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r>
                      <a:rPr lang="en-US" sz="900" b="1" i="0" u="none" strike="noStrike" baseline="0"/>
                      <a:t>Satellites &amp; Space Tech</a:t>
                    </a:r>
                    <a:endParaRPr lang="en-US" b="1"/>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 xmlns:c16="http://schemas.microsoft.com/office/drawing/2014/chart" uri="{C3380CC4-5D6E-409C-BE32-E72D297353CC}">
                  <c16:uniqueId val="{00000012-06AE-410C-80E2-C5F9F7C7240D}"/>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trendline>
            <c:spPr>
              <a:ln w="19050" cap="rnd">
                <a:solidFill>
                  <a:schemeClr val="accent1"/>
                </a:solidFill>
                <a:prstDash val="sysDot"/>
              </a:ln>
              <a:effectLst/>
            </c:spPr>
            <c:trendlineType val="linear"/>
            <c:dispRSqr val="1"/>
            <c:dispEq val="1"/>
            <c:trendlineLbl>
              <c:layout>
                <c:manualLayout>
                  <c:x val="0.12908217330929744"/>
                  <c:y val="0.49225648240385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rendlineLbl>
          </c:trendline>
          <c:xVal>
            <c:numRef>
              <c:f>'15_Diagnostic_Q3'!$C$18:$C$26</c:f>
              <c:numCache>
                <c:formatCode>General</c:formatCode>
                <c:ptCount val="9"/>
                <c:pt idx="0">
                  <c:v>86</c:v>
                </c:pt>
                <c:pt idx="1">
                  <c:v>58</c:v>
                </c:pt>
                <c:pt idx="2">
                  <c:v>41</c:v>
                </c:pt>
                <c:pt idx="3">
                  <c:v>20</c:v>
                </c:pt>
                <c:pt idx="4">
                  <c:v>30</c:v>
                </c:pt>
                <c:pt idx="5">
                  <c:v>18</c:v>
                </c:pt>
                <c:pt idx="6">
                  <c:v>12</c:v>
                </c:pt>
                <c:pt idx="7">
                  <c:v>11</c:v>
                </c:pt>
                <c:pt idx="8">
                  <c:v>9</c:v>
                </c:pt>
              </c:numCache>
            </c:numRef>
          </c:xVal>
          <c:yVal>
            <c:numRef>
              <c:f>'15_Diagnostic_Q3'!$B$18:$B$26</c:f>
              <c:numCache>
                <c:formatCode>General</c:formatCode>
                <c:ptCount val="9"/>
                <c:pt idx="0">
                  <c:v>92</c:v>
                </c:pt>
                <c:pt idx="1">
                  <c:v>62</c:v>
                </c:pt>
                <c:pt idx="2">
                  <c:v>40</c:v>
                </c:pt>
                <c:pt idx="3">
                  <c:v>33</c:v>
                </c:pt>
                <c:pt idx="4">
                  <c:v>32</c:v>
                </c:pt>
                <c:pt idx="5">
                  <c:v>24</c:v>
                </c:pt>
                <c:pt idx="6">
                  <c:v>23</c:v>
                </c:pt>
                <c:pt idx="7">
                  <c:v>15</c:v>
                </c:pt>
                <c:pt idx="8">
                  <c:v>10</c:v>
                </c:pt>
              </c:numCache>
            </c:numRef>
          </c:yVal>
          <c:smooth val="0"/>
          <c:extLst>
            <c:ext xmlns:c15="http://schemas.microsoft.com/office/drawing/2012/chart" uri="{02D57815-91ED-43cb-92C2-25804820EDAC}">
              <c15:datalabelsRange>
                <c15:f>'15_Diagnostic_Q3'!$A$18:$A$26</c15:f>
                <c15:dlblRangeCache>
                  <c:ptCount val="9"/>
                  <c:pt idx="0">
                    <c:v>AI and information processing technologies</c:v>
                  </c:pt>
                  <c:pt idx="1">
                    <c:v>Robots and autonomous systems</c:v>
                  </c:pt>
                  <c:pt idx="2">
                    <c:v>Energy generation, storage and distribution</c:v>
                  </c:pt>
                  <c:pt idx="3">
                    <c:v>Semiconductors and computing technologies</c:v>
                  </c:pt>
                  <c:pt idx="4">
                    <c:v>New materials and composites</c:v>
                  </c:pt>
                  <c:pt idx="5">
                    <c:v>Sensing, laser and optical technologies</c:v>
                  </c:pt>
                  <c:pt idx="6">
                    <c:v>Quantum and encryption</c:v>
                  </c:pt>
                  <c:pt idx="7">
                    <c:v>Biotechnology and gene technologies</c:v>
                  </c:pt>
                  <c:pt idx="8">
                    <c:v>Satellites and space technologies</c:v>
                  </c:pt>
                </c15:dlblRangeCache>
              </c15:datalabelsRange>
            </c:ext>
            <c:ext xmlns:c16="http://schemas.microsoft.com/office/drawing/2014/chart" uri="{C3380CC4-5D6E-409C-BE32-E72D297353CC}">
              <c16:uniqueId val="{00000000-FF42-4ECF-A0E2-5C5286424BA5}"/>
            </c:ext>
          </c:extLst>
        </c:ser>
        <c:dLbls>
          <c:showLegendKey val="0"/>
          <c:showVal val="1"/>
          <c:showCatName val="0"/>
          <c:showSerName val="0"/>
          <c:showPercent val="0"/>
          <c:showBubbleSize val="0"/>
        </c:dLbls>
        <c:axId val="351355727"/>
        <c:axId val="2082254799"/>
      </c:scatterChart>
      <c:valAx>
        <c:axId val="351355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u="none" strike="noStrike" baseline="0"/>
                  <a:t>Global Employer Expectations (%)</a:t>
                </a:r>
                <a:endParaRPr lang="pt-B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82254799"/>
        <c:crosses val="autoZero"/>
        <c:crossBetween val="midCat"/>
      </c:valAx>
      <c:valAx>
        <c:axId val="20822547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u="none" strike="noStrike" baseline="0"/>
                  <a:t>UK Employer Expectations (%)</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13557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0" i="0" u="none" strike="noStrike" baseline="0"/>
              <a:t>Projected Employment Growth vs Curriculum Gap Share by SOC Unit Group</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Cluster 1</c:v>
          </c:tx>
          <c:spPr>
            <a:ln w="25400" cap="rnd">
              <a:noFill/>
              <a:round/>
            </a:ln>
            <a:effectLst/>
          </c:spPr>
          <c:marker>
            <c:symbol val="circle"/>
            <c:size val="5"/>
            <c:spPr>
              <a:solidFill>
                <a:schemeClr val="accent1"/>
              </a:solidFill>
              <a:ln w="9525">
                <a:solidFill>
                  <a:schemeClr val="accent1"/>
                </a:solidFill>
              </a:ln>
              <a:effectLst/>
            </c:spPr>
          </c:marker>
          <c:dLbls>
            <c:dLbl>
              <c:idx val="0"/>
              <c:tx>
                <c:rich>
                  <a:bodyPr/>
                  <a:lstStyle/>
                  <a:p>
                    <a:fld id="{1DCEEEC8-80C1-4072-BCEA-80DBF5A9F536}"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3C51-4C9C-9B02-E125B279251C}"/>
                </c:ext>
              </c:extLst>
            </c:dLbl>
            <c:dLbl>
              <c:idx val="1"/>
              <c:tx>
                <c:rich>
                  <a:bodyPr/>
                  <a:lstStyle/>
                  <a:p>
                    <a:fld id="{F5332C84-F7DA-4CB0-A412-0D3EBC14127F}"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C51-4C9C-9B02-E125B279251C}"/>
                </c:ext>
              </c:extLst>
            </c:dLbl>
            <c:dLbl>
              <c:idx val="2"/>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3C51-4C9C-9B02-E125B279251C}"/>
                </c:ext>
              </c:extLst>
            </c:dLbl>
            <c:dLbl>
              <c:idx val="3"/>
              <c:layout>
                <c:manualLayout>
                  <c:x val="-2.8159098908834918E-2"/>
                  <c:y val="-3.2017075773745997E-2"/>
                </c:manualLayout>
              </c:layout>
              <c:tx>
                <c:rich>
                  <a:bodyPr/>
                  <a:lstStyle/>
                  <a:p>
                    <a:fld id="{3DF91EFC-641E-4E3C-926A-02CAF3CE434F}"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3C51-4C9C-9B02-E125B279251C}"/>
                </c:ext>
              </c:extLst>
            </c:dLbl>
            <c:dLbl>
              <c:idx val="4"/>
              <c:layout>
                <c:manualLayout>
                  <c:x val="-6.6877859908482926E-2"/>
                  <c:y val="-3.2017075773745997E-2"/>
                </c:manualLayout>
              </c:layout>
              <c:tx>
                <c:rich>
                  <a:bodyPr/>
                  <a:lstStyle/>
                  <a:p>
                    <a:fld id="{759E2CFC-3393-4D3D-86A1-0568630C2364}"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3C51-4C9C-9B02-E125B279251C}"/>
                </c:ext>
              </c:extLst>
            </c:dLbl>
            <c:dLbl>
              <c:idx val="5"/>
              <c:layout>
                <c:manualLayout>
                  <c:x val="4.5776951457438597E-2"/>
                  <c:y val="-3.5188262747156631E-3"/>
                </c:manualLayout>
              </c:layout>
              <c:tx>
                <c:rich>
                  <a:bodyPr/>
                  <a:lstStyle/>
                  <a:p>
                    <a:fld id="{02EDA0FB-269B-4FEE-B9AA-08BAD36922AD}"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3C51-4C9C-9B02-E125B279251C}"/>
                </c:ext>
              </c:extLst>
            </c:dLbl>
            <c:dLbl>
              <c:idx val="6"/>
              <c:layout>
                <c:manualLayout>
                  <c:x val="1.409798036069145E-2"/>
                  <c:y val="-3.5497217063448709E-2"/>
                </c:manualLayout>
              </c:layout>
              <c:tx>
                <c:rich>
                  <a:bodyPr/>
                  <a:lstStyle/>
                  <a:p>
                    <a:fld id="{8CE5A48E-CD29-4734-9692-079A1BC88D3B}"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3C51-4C9C-9B02-E125B279251C}"/>
                </c:ext>
              </c:extLst>
            </c:dLbl>
            <c:dLbl>
              <c:idx val="7"/>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3C51-4C9C-9B02-E125B279251C}"/>
                </c:ext>
              </c:extLst>
            </c:dLbl>
            <c:dLbl>
              <c:idx val="8"/>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3C51-4C9C-9B02-E125B279251C}"/>
                </c:ext>
              </c:extLst>
            </c:dLbl>
            <c:dLbl>
              <c:idx val="9"/>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3C51-4C9C-9B02-E125B279251C}"/>
                </c:ext>
              </c:extLst>
            </c:dLbl>
            <c:dLbl>
              <c:idx val="10"/>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3C51-4C9C-9B02-E125B27925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'16_Diagnostic_Q4'!$B$51:$B$61</c:f>
              <c:numCache>
                <c:formatCode>0.00%</c:formatCode>
                <c:ptCount val="11"/>
                <c:pt idx="0">
                  <c:v>0.11108899999999999</c:v>
                </c:pt>
                <c:pt idx="1">
                  <c:v>0.11108899999999999</c:v>
                </c:pt>
                <c:pt idx="2">
                  <c:v>#N/A</c:v>
                </c:pt>
                <c:pt idx="3">
                  <c:v>0.111066</c:v>
                </c:pt>
                <c:pt idx="4">
                  <c:v>0.111098</c:v>
                </c:pt>
                <c:pt idx="5">
                  <c:v>0.11108800000000001</c:v>
                </c:pt>
                <c:pt idx="6">
                  <c:v>0.111091</c:v>
                </c:pt>
                <c:pt idx="7">
                  <c:v>#N/A</c:v>
                </c:pt>
                <c:pt idx="8">
                  <c:v>#N/A</c:v>
                </c:pt>
                <c:pt idx="9">
                  <c:v>#N/A</c:v>
                </c:pt>
                <c:pt idx="10">
                  <c:v>#N/A</c:v>
                </c:pt>
              </c:numCache>
            </c:numRef>
          </c:xVal>
          <c:yVal>
            <c:numRef>
              <c:f>'16_Diagnostic_Q4'!$C$51:$C$61</c:f>
              <c:numCache>
                <c:formatCode>0.00%</c:formatCode>
                <c:ptCount val="11"/>
                <c:pt idx="0">
                  <c:v>0.5</c:v>
                </c:pt>
                <c:pt idx="1">
                  <c:v>0.33300000000000002</c:v>
                </c:pt>
                <c:pt idx="2">
                  <c:v>#N/A</c:v>
                </c:pt>
                <c:pt idx="3">
                  <c:v>0</c:v>
                </c:pt>
                <c:pt idx="4">
                  <c:v>0</c:v>
                </c:pt>
                <c:pt idx="5">
                  <c:v>0.33300000000000002</c:v>
                </c:pt>
                <c:pt idx="6">
                  <c:v>0</c:v>
                </c:pt>
                <c:pt idx="7">
                  <c:v>#N/A</c:v>
                </c:pt>
                <c:pt idx="8">
                  <c:v>#N/A</c:v>
                </c:pt>
                <c:pt idx="9">
                  <c:v>#N/A</c:v>
                </c:pt>
                <c:pt idx="10">
                  <c:v>#N/A</c:v>
                </c:pt>
              </c:numCache>
            </c:numRef>
          </c:yVal>
          <c:smooth val="0"/>
          <c:extLst>
            <c:ext xmlns:c15="http://schemas.microsoft.com/office/drawing/2012/chart" uri="{02D57815-91ED-43cb-92C2-25804820EDAC}">
              <c15:datalabelsRange>
                <c15:f>'16_Diagnostic_Q4'!$A$51:$A$61</c15:f>
                <c15:dlblRangeCache>
                  <c:ptCount val="11"/>
                  <c:pt idx="0">
                    <c:v>2133</c:v>
                  </c:pt>
                  <c:pt idx="1">
                    <c:v>2134</c:v>
                  </c:pt>
                  <c:pt idx="2">
                    <c:v>2135</c:v>
                  </c:pt>
                  <c:pt idx="3">
                    <c:v>2136</c:v>
                  </c:pt>
                  <c:pt idx="4">
                    <c:v>2137</c:v>
                  </c:pt>
                  <c:pt idx="5">
                    <c:v>2139</c:v>
                  </c:pt>
                  <c:pt idx="6">
                    <c:v>2141</c:v>
                  </c:pt>
                  <c:pt idx="7">
                    <c:v>3131</c:v>
                  </c:pt>
                  <c:pt idx="8">
                    <c:v>3132</c:v>
                  </c:pt>
                  <c:pt idx="9">
                    <c:v>3133</c:v>
                  </c:pt>
                  <c:pt idx="10">
                    <c:v>3544</c:v>
                  </c:pt>
                </c15:dlblRangeCache>
              </c15:datalabelsRange>
            </c:ext>
            <c:ext xmlns:c16="http://schemas.microsoft.com/office/drawing/2014/chart" uri="{C3380CC4-5D6E-409C-BE32-E72D297353CC}">
              <c16:uniqueId val="{00000001-3C51-4C9C-9B02-E125B279251C}"/>
            </c:ext>
          </c:extLst>
        </c:ser>
        <c:ser>
          <c:idx val="1"/>
          <c:order val="1"/>
          <c:tx>
            <c:v>Cluster 2</c:v>
          </c:tx>
          <c:spPr>
            <a:ln w="25400" cap="rnd">
              <a:noFill/>
              <a:round/>
            </a:ln>
            <a:effectLst/>
          </c:spPr>
          <c:marker>
            <c:symbol val="circle"/>
            <c:size val="5"/>
            <c:spPr>
              <a:solidFill>
                <a:schemeClr val="accent2"/>
              </a:solidFill>
              <a:ln w="9525">
                <a:solidFill>
                  <a:schemeClr val="accent2"/>
                </a:solidFill>
              </a:ln>
              <a:effectLst/>
            </c:spPr>
          </c:marker>
          <c:dLbls>
            <c:dLbl>
              <c:idx val="0"/>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3C51-4C9C-9B02-E125B279251C}"/>
                </c:ext>
              </c:extLst>
            </c:dLbl>
            <c:dLbl>
              <c:idx val="1"/>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3C51-4C9C-9B02-E125B279251C}"/>
                </c:ext>
              </c:extLst>
            </c:dLbl>
            <c:dLbl>
              <c:idx val="2"/>
              <c:tx>
                <c:rich>
                  <a:bodyPr/>
                  <a:lstStyle/>
                  <a:p>
                    <a:fld id="{E8630C19-F306-4BB7-9D0C-EE7D7362841C}"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3C51-4C9C-9B02-E125B279251C}"/>
                </c:ext>
              </c:extLst>
            </c:dLbl>
            <c:dLbl>
              <c:idx val="3"/>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3C51-4C9C-9B02-E125B279251C}"/>
                </c:ext>
              </c:extLst>
            </c:dLbl>
            <c:dLbl>
              <c:idx val="4"/>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3C51-4C9C-9B02-E125B279251C}"/>
                </c:ext>
              </c:extLst>
            </c:dLbl>
            <c:dLbl>
              <c:idx val="5"/>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3C51-4C9C-9B02-E125B279251C}"/>
                </c:ext>
              </c:extLst>
            </c:dLbl>
            <c:dLbl>
              <c:idx val="6"/>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3C51-4C9C-9B02-E125B279251C}"/>
                </c:ext>
              </c:extLst>
            </c:dLbl>
            <c:dLbl>
              <c:idx val="7"/>
              <c:tx>
                <c:rich>
                  <a:bodyPr/>
                  <a:lstStyle/>
                  <a:p>
                    <a:fld id="{BBFC855D-3975-4986-8F99-18D62040C3B4}"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3C51-4C9C-9B02-E125B279251C}"/>
                </c:ext>
              </c:extLst>
            </c:dLbl>
            <c:dLbl>
              <c:idx val="8"/>
              <c:tx>
                <c:rich>
                  <a:bodyPr/>
                  <a:lstStyle/>
                  <a:p>
                    <a:fld id="{29B7071E-97A5-43B8-85C9-C8A18FA75C84}"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3C51-4C9C-9B02-E125B279251C}"/>
                </c:ext>
              </c:extLst>
            </c:dLbl>
            <c:dLbl>
              <c:idx val="9"/>
              <c:tx>
                <c:rich>
                  <a:bodyPr/>
                  <a:lstStyle/>
                  <a:p>
                    <a:fld id="{82EF9CF6-7B14-4B05-A0A5-2F405A05031A}"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3C51-4C9C-9B02-E125B279251C}"/>
                </c:ext>
              </c:extLst>
            </c:dLbl>
            <c:dLbl>
              <c:idx val="10"/>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3C51-4C9C-9B02-E125B27925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'16_Diagnostic_Q4'!$D$51:$D$61</c:f>
              <c:numCache>
                <c:formatCode>0.00%</c:formatCode>
                <c:ptCount val="11"/>
                <c:pt idx="0">
                  <c:v>#N/A</c:v>
                </c:pt>
                <c:pt idx="1">
                  <c:v>#N/A</c:v>
                </c:pt>
                <c:pt idx="2">
                  <c:v>0.111086</c:v>
                </c:pt>
                <c:pt idx="3">
                  <c:v>#N/A</c:v>
                </c:pt>
                <c:pt idx="4">
                  <c:v>#N/A</c:v>
                </c:pt>
                <c:pt idx="5">
                  <c:v>#N/A</c:v>
                </c:pt>
                <c:pt idx="6">
                  <c:v>#N/A</c:v>
                </c:pt>
                <c:pt idx="7">
                  <c:v>7.2566000000000005E-2</c:v>
                </c:pt>
                <c:pt idx="8">
                  <c:v>7.2575000000000001E-2</c:v>
                </c:pt>
                <c:pt idx="9">
                  <c:v>7.2567999999999994E-2</c:v>
                </c:pt>
                <c:pt idx="10">
                  <c:v>#N/A</c:v>
                </c:pt>
              </c:numCache>
            </c:numRef>
          </c:xVal>
          <c:yVal>
            <c:numRef>
              <c:f>'16_Diagnostic_Q4'!$E$51:$E$61</c:f>
              <c:numCache>
                <c:formatCode>0.00%</c:formatCode>
                <c:ptCount val="11"/>
                <c:pt idx="0">
                  <c:v>#N/A</c:v>
                </c:pt>
                <c:pt idx="1">
                  <c:v>#N/A</c:v>
                </c:pt>
                <c:pt idx="2">
                  <c:v>1</c:v>
                </c:pt>
                <c:pt idx="3">
                  <c:v>#N/A</c:v>
                </c:pt>
                <c:pt idx="4">
                  <c:v>#N/A</c:v>
                </c:pt>
                <c:pt idx="5">
                  <c:v>#N/A</c:v>
                </c:pt>
                <c:pt idx="6">
                  <c:v>#N/A</c:v>
                </c:pt>
                <c:pt idx="7">
                  <c:v>0.75</c:v>
                </c:pt>
                <c:pt idx="8">
                  <c:v>1</c:v>
                </c:pt>
                <c:pt idx="9">
                  <c:v>0.5</c:v>
                </c:pt>
                <c:pt idx="10">
                  <c:v>#N/A</c:v>
                </c:pt>
              </c:numCache>
            </c:numRef>
          </c:yVal>
          <c:smooth val="0"/>
          <c:extLst>
            <c:ext xmlns:c15="http://schemas.microsoft.com/office/drawing/2012/chart" uri="{02D57815-91ED-43cb-92C2-25804820EDAC}">
              <c15:datalabelsRange>
                <c15:f>'16_Diagnostic_Q4'!$A$51:$A$61</c15:f>
                <c15:dlblRangeCache>
                  <c:ptCount val="11"/>
                  <c:pt idx="0">
                    <c:v>2133</c:v>
                  </c:pt>
                  <c:pt idx="1">
                    <c:v>2134</c:v>
                  </c:pt>
                  <c:pt idx="2">
                    <c:v>2135</c:v>
                  </c:pt>
                  <c:pt idx="3">
                    <c:v>2136</c:v>
                  </c:pt>
                  <c:pt idx="4">
                    <c:v>2137</c:v>
                  </c:pt>
                  <c:pt idx="5">
                    <c:v>2139</c:v>
                  </c:pt>
                  <c:pt idx="6">
                    <c:v>2141</c:v>
                  </c:pt>
                  <c:pt idx="7">
                    <c:v>3131</c:v>
                  </c:pt>
                  <c:pt idx="8">
                    <c:v>3132</c:v>
                  </c:pt>
                  <c:pt idx="9">
                    <c:v>3133</c:v>
                  </c:pt>
                  <c:pt idx="10">
                    <c:v>3544</c:v>
                  </c:pt>
                </c15:dlblRangeCache>
              </c15:datalabelsRange>
            </c:ext>
            <c:ext xmlns:c16="http://schemas.microsoft.com/office/drawing/2014/chart" uri="{C3380CC4-5D6E-409C-BE32-E72D297353CC}">
              <c16:uniqueId val="{00000002-3C51-4C9C-9B02-E125B279251C}"/>
            </c:ext>
          </c:extLst>
        </c:ser>
        <c:ser>
          <c:idx val="2"/>
          <c:order val="2"/>
          <c:tx>
            <c:v>Cluster 3</c:v>
          </c:tx>
          <c:spPr>
            <a:ln w="25400" cap="rnd">
              <a:noFill/>
              <a:round/>
            </a:ln>
            <a:effectLst/>
          </c:spPr>
          <c:marker>
            <c:symbol val="circle"/>
            <c:size val="5"/>
            <c:spPr>
              <a:solidFill>
                <a:schemeClr val="accent3"/>
              </a:solidFill>
              <a:ln w="9525">
                <a:solidFill>
                  <a:schemeClr val="accent3"/>
                </a:solidFill>
              </a:ln>
              <a:effectLst/>
            </c:spPr>
          </c:marker>
          <c:dLbls>
            <c:dLbl>
              <c:idx val="0"/>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3C51-4C9C-9B02-E125B279251C}"/>
                </c:ext>
              </c:extLst>
            </c:dLbl>
            <c:dLbl>
              <c:idx val="1"/>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3C51-4C9C-9B02-E125B279251C}"/>
                </c:ext>
              </c:extLst>
            </c:dLbl>
            <c:dLbl>
              <c:idx val="2"/>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3C51-4C9C-9B02-E125B279251C}"/>
                </c:ext>
              </c:extLst>
            </c:dLbl>
            <c:dLbl>
              <c:idx val="3"/>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3C51-4C9C-9B02-E125B279251C}"/>
                </c:ext>
              </c:extLst>
            </c:dLbl>
            <c:dLbl>
              <c:idx val="4"/>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3C51-4C9C-9B02-E125B279251C}"/>
                </c:ext>
              </c:extLst>
            </c:dLbl>
            <c:dLbl>
              <c:idx val="5"/>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3C51-4C9C-9B02-E125B279251C}"/>
                </c:ext>
              </c:extLst>
            </c:dLbl>
            <c:dLbl>
              <c:idx val="6"/>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3C51-4C9C-9B02-E125B279251C}"/>
                </c:ext>
              </c:extLst>
            </c:dLbl>
            <c:dLbl>
              <c:idx val="7"/>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3C51-4C9C-9B02-E125B279251C}"/>
                </c:ext>
              </c:extLst>
            </c:dLbl>
            <c:dLbl>
              <c:idx val="8"/>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3C51-4C9C-9B02-E125B279251C}"/>
                </c:ext>
              </c:extLst>
            </c:dLbl>
            <c:dLbl>
              <c:idx val="9"/>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3C51-4C9C-9B02-E125B279251C}"/>
                </c:ext>
              </c:extLst>
            </c:dLbl>
            <c:dLbl>
              <c:idx val="10"/>
              <c:layout>
                <c:manualLayout>
                  <c:x val="-2.8159098908834918E-2"/>
                  <c:y val="-5.7286072323666309E-2"/>
                </c:manualLayout>
              </c:layout>
              <c:tx>
                <c:rich>
                  <a:bodyPr/>
                  <a:lstStyle/>
                  <a:p>
                    <a:fld id="{773AB0D4-291C-4EF7-97F8-BC342BABE5B2}"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3C51-4C9C-9B02-E125B27925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'16_Diagnostic_Q4'!$F$51:$F$61</c:f>
              <c:numCache>
                <c:formatCode>0.00%</c:formatCode>
                <c:ptCount val="11"/>
                <c:pt idx="0">
                  <c:v>#N/A</c:v>
                </c:pt>
                <c:pt idx="1">
                  <c:v>#N/A</c:v>
                </c:pt>
                <c:pt idx="2">
                  <c:v>#N/A</c:v>
                </c:pt>
                <c:pt idx="3">
                  <c:v>#N/A</c:v>
                </c:pt>
                <c:pt idx="4">
                  <c:v>#N/A</c:v>
                </c:pt>
                <c:pt idx="5">
                  <c:v>#N/A</c:v>
                </c:pt>
                <c:pt idx="6">
                  <c:v>#N/A</c:v>
                </c:pt>
                <c:pt idx="7">
                  <c:v>#N/A</c:v>
                </c:pt>
                <c:pt idx="8">
                  <c:v>#N/A</c:v>
                </c:pt>
                <c:pt idx="9">
                  <c:v>#N/A</c:v>
                </c:pt>
                <c:pt idx="10">
                  <c:v>4.6365999999999997E-2</c:v>
                </c:pt>
              </c:numCache>
            </c:numRef>
          </c:xVal>
          <c:yVal>
            <c:numRef>
              <c:f>'16_Diagnostic_Q4'!$G$51:$G$61</c:f>
              <c:numCache>
                <c:formatCode>0.00%</c:formatCode>
                <c:ptCount val="11"/>
                <c:pt idx="0">
                  <c:v>#N/A</c:v>
                </c:pt>
                <c:pt idx="1">
                  <c:v>#N/A</c:v>
                </c:pt>
                <c:pt idx="2">
                  <c:v>#N/A</c:v>
                </c:pt>
                <c:pt idx="3">
                  <c:v>#N/A</c:v>
                </c:pt>
                <c:pt idx="4">
                  <c:v>#N/A</c:v>
                </c:pt>
                <c:pt idx="5">
                  <c:v>#N/A</c:v>
                </c:pt>
                <c:pt idx="6">
                  <c:v>#N/A</c:v>
                </c:pt>
                <c:pt idx="7">
                  <c:v>#N/A</c:v>
                </c:pt>
                <c:pt idx="8">
                  <c:v>#N/A</c:v>
                </c:pt>
                <c:pt idx="9">
                  <c:v>#N/A</c:v>
                </c:pt>
                <c:pt idx="10">
                  <c:v>0</c:v>
                </c:pt>
              </c:numCache>
            </c:numRef>
          </c:yVal>
          <c:smooth val="0"/>
          <c:extLst>
            <c:ext xmlns:c15="http://schemas.microsoft.com/office/drawing/2012/chart" uri="{02D57815-91ED-43cb-92C2-25804820EDAC}">
              <c15:datalabelsRange>
                <c15:f>'16_Diagnostic_Q4'!$A$51:$A$61</c15:f>
                <c15:dlblRangeCache>
                  <c:ptCount val="11"/>
                  <c:pt idx="0">
                    <c:v>2133</c:v>
                  </c:pt>
                  <c:pt idx="1">
                    <c:v>2134</c:v>
                  </c:pt>
                  <c:pt idx="2">
                    <c:v>2135</c:v>
                  </c:pt>
                  <c:pt idx="3">
                    <c:v>2136</c:v>
                  </c:pt>
                  <c:pt idx="4">
                    <c:v>2137</c:v>
                  </c:pt>
                  <c:pt idx="5">
                    <c:v>2139</c:v>
                  </c:pt>
                  <c:pt idx="6">
                    <c:v>2141</c:v>
                  </c:pt>
                  <c:pt idx="7">
                    <c:v>3131</c:v>
                  </c:pt>
                  <c:pt idx="8">
                    <c:v>3132</c:v>
                  </c:pt>
                  <c:pt idx="9">
                    <c:v>3133</c:v>
                  </c:pt>
                  <c:pt idx="10">
                    <c:v>3544</c:v>
                  </c:pt>
                </c15:dlblRangeCache>
              </c15:datalabelsRange>
            </c:ext>
            <c:ext xmlns:c16="http://schemas.microsoft.com/office/drawing/2014/chart" uri="{C3380CC4-5D6E-409C-BE32-E72D297353CC}">
              <c16:uniqueId val="{00000003-3C51-4C9C-9B02-E125B279251C}"/>
            </c:ext>
          </c:extLst>
        </c:ser>
        <c:ser>
          <c:idx val="3"/>
          <c:order val="3"/>
          <c:tx>
            <c:v>Mean Growth %</c:v>
          </c:tx>
          <c:spPr>
            <a:ln w="19050" cap="rnd">
              <a:solidFill>
                <a:schemeClr val="accent4"/>
              </a:solidFill>
              <a:round/>
            </a:ln>
            <a:effectLst/>
          </c:spPr>
          <c:marker>
            <c:symbol val="none"/>
          </c:marker>
          <c:xVal>
            <c:numRef>
              <c:f>'16_Diagnostic_Q4'!$I$65:$I$66</c:f>
              <c:numCache>
                <c:formatCode>0.00%</c:formatCode>
                <c:ptCount val="2"/>
                <c:pt idx="0">
                  <c:v>9.4698363636363622E-2</c:v>
                </c:pt>
                <c:pt idx="1">
                  <c:v>9.4698363636363622E-2</c:v>
                </c:pt>
              </c:numCache>
            </c:numRef>
          </c:xVal>
          <c:yVal>
            <c:numRef>
              <c:f>'16_Diagnostic_Q4'!$J$65:$J$66</c:f>
              <c:numCache>
                <c:formatCode>0%</c:formatCode>
                <c:ptCount val="2"/>
                <c:pt idx="0">
                  <c:v>0</c:v>
                </c:pt>
                <c:pt idx="1">
                  <c:v>1</c:v>
                </c:pt>
              </c:numCache>
            </c:numRef>
          </c:yVal>
          <c:smooth val="0"/>
          <c:extLst>
            <c:ext xmlns:c16="http://schemas.microsoft.com/office/drawing/2014/chart" uri="{C3380CC4-5D6E-409C-BE32-E72D297353CC}">
              <c16:uniqueId val="{00000025-3C51-4C9C-9B02-E125B279251C}"/>
            </c:ext>
          </c:extLst>
        </c:ser>
        <c:ser>
          <c:idx val="4"/>
          <c:order val="4"/>
          <c:tx>
            <c:v>Mean Gap Share</c:v>
          </c:tx>
          <c:spPr>
            <a:ln w="19050" cap="rnd">
              <a:solidFill>
                <a:schemeClr val="accent5"/>
              </a:solidFill>
              <a:round/>
            </a:ln>
            <a:effectLst/>
          </c:spPr>
          <c:marker>
            <c:symbol val="none"/>
          </c:marker>
          <c:xVal>
            <c:numRef>
              <c:f>'16_Diagnostic_Q4'!$I$70:$I$71</c:f>
              <c:numCache>
                <c:formatCode>0%</c:formatCode>
                <c:ptCount val="2"/>
                <c:pt idx="0">
                  <c:v>0</c:v>
                </c:pt>
                <c:pt idx="1">
                  <c:v>0.12</c:v>
                </c:pt>
              </c:numCache>
            </c:numRef>
          </c:xVal>
          <c:yVal>
            <c:numRef>
              <c:f>'16_Diagnostic_Q4'!$J$70:$J$71</c:f>
              <c:numCache>
                <c:formatCode>0.00%</c:formatCode>
                <c:ptCount val="2"/>
                <c:pt idx="0">
                  <c:v>0.40145454545454551</c:v>
                </c:pt>
                <c:pt idx="1">
                  <c:v>0.40145454545454551</c:v>
                </c:pt>
              </c:numCache>
            </c:numRef>
          </c:yVal>
          <c:smooth val="0"/>
          <c:extLst>
            <c:ext xmlns:c16="http://schemas.microsoft.com/office/drawing/2014/chart" uri="{C3380CC4-5D6E-409C-BE32-E72D297353CC}">
              <c16:uniqueId val="{00000026-3C51-4C9C-9B02-E125B279251C}"/>
            </c:ext>
          </c:extLst>
        </c:ser>
        <c:dLbls>
          <c:showLegendKey val="0"/>
          <c:showVal val="0"/>
          <c:showCatName val="0"/>
          <c:showSerName val="0"/>
          <c:showPercent val="0"/>
          <c:showBubbleSize val="0"/>
        </c:dLbls>
        <c:axId val="1470211840"/>
        <c:axId val="1330551728"/>
      </c:scatterChart>
      <c:valAx>
        <c:axId val="1470211840"/>
        <c:scaling>
          <c:orientation val="minMax"/>
          <c:max val="0.12000000000000001"/>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u="none" strike="noStrike" baseline="0"/>
                  <a:t>Projected Employment Growth %, 2025–2035</a:t>
                </a:r>
                <a:endParaRPr lang="pt-B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30551728"/>
        <c:crossesAt val="0"/>
        <c:crossBetween val="midCat"/>
      </c:valAx>
      <c:valAx>
        <c:axId val="1330551728"/>
        <c:scaling>
          <c:orientation val="minMax"/>
          <c:max val="1"/>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u="none" strike="noStrike" baseline="0"/>
                  <a:t>Curriculum Gap Share</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70211840"/>
        <c:crosses val="autoZero"/>
        <c:crossBetween val="midCat"/>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pt-BR"/>
              <a:t>Projected Employment Growth vs Curriculum Gap Share by SOC Unit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Cluster 1</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4CDF0624-CAA5-4D77-970D-B823AED4E9E7}"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BA1-4FBC-A923-49CDDE890BC1}"/>
                </c:ext>
              </c:extLst>
            </c:dLbl>
            <c:dLbl>
              <c:idx val="1"/>
              <c:tx>
                <c:rich>
                  <a:bodyPr/>
                  <a:lstStyle/>
                  <a:p>
                    <a:fld id="{2C7F0FE2-A187-4FFE-B5DD-7D0997C82557}"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BA1-4FBC-A923-49CDDE890BC1}"/>
                </c:ext>
              </c:extLst>
            </c:dLbl>
            <c:dLbl>
              <c:idx val="2"/>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4BA1-4FBC-A923-49CDDE890BC1}"/>
                </c:ext>
              </c:extLst>
            </c:dLbl>
            <c:dLbl>
              <c:idx val="3"/>
              <c:layout>
                <c:manualLayout>
                  <c:x val="-2.8159098908834918E-2"/>
                  <c:y val="-3.2017075773745997E-2"/>
                </c:manualLayout>
              </c:layout>
              <c:tx>
                <c:rich>
                  <a:bodyPr/>
                  <a:lstStyle/>
                  <a:p>
                    <a:fld id="{45536B7A-09E4-41C0-A7CA-E6E4AE997A43}"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BA1-4FBC-A923-49CDDE890BC1}"/>
                </c:ext>
              </c:extLst>
            </c:dLbl>
            <c:dLbl>
              <c:idx val="4"/>
              <c:layout>
                <c:manualLayout>
                  <c:x val="-6.6877859908482926E-2"/>
                  <c:y val="-3.2017075773745997E-2"/>
                </c:manualLayout>
              </c:layout>
              <c:tx>
                <c:rich>
                  <a:bodyPr/>
                  <a:lstStyle/>
                  <a:p>
                    <a:fld id="{2FAC31B6-D5C9-43E2-87C7-56BB2C992798}"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BA1-4FBC-A923-49CDDE890BC1}"/>
                </c:ext>
              </c:extLst>
            </c:dLbl>
            <c:dLbl>
              <c:idx val="5"/>
              <c:layout>
                <c:manualLayout>
                  <c:x val="4.5776951457438597E-2"/>
                  <c:y val="-3.5188262747156631E-3"/>
                </c:manualLayout>
              </c:layout>
              <c:tx>
                <c:rich>
                  <a:bodyPr/>
                  <a:lstStyle/>
                  <a:p>
                    <a:fld id="{BC60611C-DD33-44FE-BDD8-3EC3951AD939}"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BA1-4FBC-A923-49CDDE890BC1}"/>
                </c:ext>
              </c:extLst>
            </c:dLbl>
            <c:dLbl>
              <c:idx val="6"/>
              <c:layout>
                <c:manualLayout>
                  <c:x val="1.409798036069145E-2"/>
                  <c:y val="-3.5497217063448709E-2"/>
                </c:manualLayout>
              </c:layout>
              <c:tx>
                <c:rich>
                  <a:bodyPr/>
                  <a:lstStyle/>
                  <a:p>
                    <a:fld id="{C47907F4-5B3E-4585-962F-8FB5ECE8E701}"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BA1-4FBC-A923-49CDDE890BC1}"/>
                </c:ext>
              </c:extLst>
            </c:dLbl>
            <c:dLbl>
              <c:idx val="7"/>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4BA1-4FBC-A923-49CDDE890BC1}"/>
                </c:ext>
              </c:extLst>
            </c:dLbl>
            <c:dLbl>
              <c:idx val="8"/>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4BA1-4FBC-A923-49CDDE890BC1}"/>
                </c:ext>
              </c:extLst>
            </c:dLbl>
            <c:dLbl>
              <c:idx val="9"/>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4BA1-4FBC-A923-49CDDE890BC1}"/>
                </c:ext>
              </c:extLst>
            </c:dLbl>
            <c:dLbl>
              <c:idx val="10"/>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4BA1-4FBC-A923-49CDDE890B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'16_Diagnostic_Q4'!$B$51:$B$61</c:f>
              <c:numCache>
                <c:formatCode>0.00%</c:formatCode>
                <c:ptCount val="11"/>
                <c:pt idx="0">
                  <c:v>0.11108899999999999</c:v>
                </c:pt>
                <c:pt idx="1">
                  <c:v>0.11108899999999999</c:v>
                </c:pt>
                <c:pt idx="2">
                  <c:v>#N/A</c:v>
                </c:pt>
                <c:pt idx="3">
                  <c:v>0.111066</c:v>
                </c:pt>
                <c:pt idx="4">
                  <c:v>0.111098</c:v>
                </c:pt>
                <c:pt idx="5">
                  <c:v>0.11108800000000001</c:v>
                </c:pt>
                <c:pt idx="6">
                  <c:v>0.111091</c:v>
                </c:pt>
                <c:pt idx="7">
                  <c:v>#N/A</c:v>
                </c:pt>
                <c:pt idx="8">
                  <c:v>#N/A</c:v>
                </c:pt>
                <c:pt idx="9">
                  <c:v>#N/A</c:v>
                </c:pt>
                <c:pt idx="10">
                  <c:v>#N/A</c:v>
                </c:pt>
              </c:numCache>
            </c:numRef>
          </c:xVal>
          <c:yVal>
            <c:numRef>
              <c:f>'16_Diagnostic_Q4'!$C$51:$C$61</c:f>
              <c:numCache>
                <c:formatCode>0.00%</c:formatCode>
                <c:ptCount val="11"/>
                <c:pt idx="0">
                  <c:v>0.5</c:v>
                </c:pt>
                <c:pt idx="1">
                  <c:v>0.33300000000000002</c:v>
                </c:pt>
                <c:pt idx="2">
                  <c:v>#N/A</c:v>
                </c:pt>
                <c:pt idx="3">
                  <c:v>0</c:v>
                </c:pt>
                <c:pt idx="4">
                  <c:v>0</c:v>
                </c:pt>
                <c:pt idx="5">
                  <c:v>0.33300000000000002</c:v>
                </c:pt>
                <c:pt idx="6">
                  <c:v>0</c:v>
                </c:pt>
                <c:pt idx="7">
                  <c:v>#N/A</c:v>
                </c:pt>
                <c:pt idx="8">
                  <c:v>#N/A</c:v>
                </c:pt>
                <c:pt idx="9">
                  <c:v>#N/A</c:v>
                </c:pt>
                <c:pt idx="10">
                  <c:v>#N/A</c:v>
                </c:pt>
              </c:numCache>
            </c:numRef>
          </c:yVal>
          <c:smooth val="0"/>
          <c:extLst>
            <c:ext xmlns:c15="http://schemas.microsoft.com/office/drawing/2012/chart" uri="{02D57815-91ED-43cb-92C2-25804820EDAC}">
              <c15:datalabelsRange>
                <c15:f>'16_Diagnostic_Q4'!$A$51:$A$61</c15:f>
                <c15:dlblRangeCache>
                  <c:ptCount val="11"/>
                  <c:pt idx="0">
                    <c:v>2133</c:v>
                  </c:pt>
                  <c:pt idx="1">
                    <c:v>2134</c:v>
                  </c:pt>
                  <c:pt idx="2">
                    <c:v>2135</c:v>
                  </c:pt>
                  <c:pt idx="3">
                    <c:v>2136</c:v>
                  </c:pt>
                  <c:pt idx="4">
                    <c:v>2137</c:v>
                  </c:pt>
                  <c:pt idx="5">
                    <c:v>2139</c:v>
                  </c:pt>
                  <c:pt idx="6">
                    <c:v>2141</c:v>
                  </c:pt>
                  <c:pt idx="7">
                    <c:v>3131</c:v>
                  </c:pt>
                  <c:pt idx="8">
                    <c:v>3132</c:v>
                  </c:pt>
                  <c:pt idx="9">
                    <c:v>3133</c:v>
                  </c:pt>
                  <c:pt idx="10">
                    <c:v>3544</c:v>
                  </c:pt>
                </c15:dlblRangeCache>
              </c15:datalabelsRange>
            </c:ext>
            <c:ext xmlns:c16="http://schemas.microsoft.com/office/drawing/2014/chart" uri="{C3380CC4-5D6E-409C-BE32-E72D297353CC}">
              <c16:uniqueId val="{0000000B-4BA1-4FBC-A923-49CDDE890BC1}"/>
            </c:ext>
          </c:extLst>
        </c:ser>
        <c:ser>
          <c:idx val="1"/>
          <c:order val="1"/>
          <c:tx>
            <c:v>Cluster 2</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dLbls>
            <c:dLbl>
              <c:idx val="0"/>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4BA1-4FBC-A923-49CDDE890BC1}"/>
                </c:ext>
              </c:extLst>
            </c:dLbl>
            <c:dLbl>
              <c:idx val="1"/>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4BA1-4FBC-A923-49CDDE890BC1}"/>
                </c:ext>
              </c:extLst>
            </c:dLbl>
            <c:dLbl>
              <c:idx val="2"/>
              <c:tx>
                <c:rich>
                  <a:bodyPr/>
                  <a:lstStyle/>
                  <a:p>
                    <a:fld id="{E6909013-275B-4D2D-99D0-82B621FA264B}"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4BA1-4FBC-A923-49CDDE890BC1}"/>
                </c:ext>
              </c:extLst>
            </c:dLbl>
            <c:dLbl>
              <c:idx val="3"/>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4BA1-4FBC-A923-49CDDE890BC1}"/>
                </c:ext>
              </c:extLst>
            </c:dLbl>
            <c:dLbl>
              <c:idx val="4"/>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4BA1-4FBC-A923-49CDDE890BC1}"/>
                </c:ext>
              </c:extLst>
            </c:dLbl>
            <c:dLbl>
              <c:idx val="5"/>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4BA1-4FBC-A923-49CDDE890BC1}"/>
                </c:ext>
              </c:extLst>
            </c:dLbl>
            <c:dLbl>
              <c:idx val="6"/>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4BA1-4FBC-A923-49CDDE890BC1}"/>
                </c:ext>
              </c:extLst>
            </c:dLbl>
            <c:dLbl>
              <c:idx val="7"/>
              <c:tx>
                <c:rich>
                  <a:bodyPr/>
                  <a:lstStyle/>
                  <a:p>
                    <a:fld id="{BDCBC3B4-455B-4703-BCA4-A62BB41EA51F}"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4BA1-4FBC-A923-49CDDE890BC1}"/>
                </c:ext>
              </c:extLst>
            </c:dLbl>
            <c:dLbl>
              <c:idx val="8"/>
              <c:tx>
                <c:rich>
                  <a:bodyPr/>
                  <a:lstStyle/>
                  <a:p>
                    <a:fld id="{72A58957-9B5D-4404-BA00-89EC5913268A}"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4BA1-4FBC-A923-49CDDE890BC1}"/>
                </c:ext>
              </c:extLst>
            </c:dLbl>
            <c:dLbl>
              <c:idx val="9"/>
              <c:tx>
                <c:rich>
                  <a:bodyPr/>
                  <a:lstStyle/>
                  <a:p>
                    <a:fld id="{4723D98C-8952-4504-BAB2-747E249C2863}"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4BA1-4FBC-A923-49CDDE890BC1}"/>
                </c:ext>
              </c:extLst>
            </c:dLbl>
            <c:dLbl>
              <c:idx val="10"/>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4BA1-4FBC-A923-49CDDE890B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'16_Diagnostic_Q4'!$D$51:$D$61</c:f>
              <c:numCache>
                <c:formatCode>0.00%</c:formatCode>
                <c:ptCount val="11"/>
                <c:pt idx="0">
                  <c:v>#N/A</c:v>
                </c:pt>
                <c:pt idx="1">
                  <c:v>#N/A</c:v>
                </c:pt>
                <c:pt idx="2">
                  <c:v>0.111086</c:v>
                </c:pt>
                <c:pt idx="3">
                  <c:v>#N/A</c:v>
                </c:pt>
                <c:pt idx="4">
                  <c:v>#N/A</c:v>
                </c:pt>
                <c:pt idx="5">
                  <c:v>#N/A</c:v>
                </c:pt>
                <c:pt idx="6">
                  <c:v>#N/A</c:v>
                </c:pt>
                <c:pt idx="7">
                  <c:v>7.2566000000000005E-2</c:v>
                </c:pt>
                <c:pt idx="8">
                  <c:v>7.2575000000000001E-2</c:v>
                </c:pt>
                <c:pt idx="9">
                  <c:v>7.2567999999999994E-2</c:v>
                </c:pt>
                <c:pt idx="10">
                  <c:v>#N/A</c:v>
                </c:pt>
              </c:numCache>
            </c:numRef>
          </c:xVal>
          <c:yVal>
            <c:numRef>
              <c:f>'16_Diagnostic_Q4'!$E$51:$E$61</c:f>
              <c:numCache>
                <c:formatCode>0.00%</c:formatCode>
                <c:ptCount val="11"/>
                <c:pt idx="0">
                  <c:v>#N/A</c:v>
                </c:pt>
                <c:pt idx="1">
                  <c:v>#N/A</c:v>
                </c:pt>
                <c:pt idx="2">
                  <c:v>1</c:v>
                </c:pt>
                <c:pt idx="3">
                  <c:v>#N/A</c:v>
                </c:pt>
                <c:pt idx="4">
                  <c:v>#N/A</c:v>
                </c:pt>
                <c:pt idx="5">
                  <c:v>#N/A</c:v>
                </c:pt>
                <c:pt idx="6">
                  <c:v>#N/A</c:v>
                </c:pt>
                <c:pt idx="7">
                  <c:v>0.75</c:v>
                </c:pt>
                <c:pt idx="8">
                  <c:v>1</c:v>
                </c:pt>
                <c:pt idx="9">
                  <c:v>0.5</c:v>
                </c:pt>
                <c:pt idx="10">
                  <c:v>#N/A</c:v>
                </c:pt>
              </c:numCache>
            </c:numRef>
          </c:yVal>
          <c:smooth val="0"/>
          <c:extLst>
            <c:ext xmlns:c15="http://schemas.microsoft.com/office/drawing/2012/chart" uri="{02D57815-91ED-43cb-92C2-25804820EDAC}">
              <c15:datalabelsRange>
                <c15:f>'16_Diagnostic_Q4'!$A$51:$A$61</c15:f>
                <c15:dlblRangeCache>
                  <c:ptCount val="11"/>
                  <c:pt idx="0">
                    <c:v>2133</c:v>
                  </c:pt>
                  <c:pt idx="1">
                    <c:v>2134</c:v>
                  </c:pt>
                  <c:pt idx="2">
                    <c:v>2135</c:v>
                  </c:pt>
                  <c:pt idx="3">
                    <c:v>2136</c:v>
                  </c:pt>
                  <c:pt idx="4">
                    <c:v>2137</c:v>
                  </c:pt>
                  <c:pt idx="5">
                    <c:v>2139</c:v>
                  </c:pt>
                  <c:pt idx="6">
                    <c:v>2141</c:v>
                  </c:pt>
                  <c:pt idx="7">
                    <c:v>3131</c:v>
                  </c:pt>
                  <c:pt idx="8">
                    <c:v>3132</c:v>
                  </c:pt>
                  <c:pt idx="9">
                    <c:v>3133</c:v>
                  </c:pt>
                  <c:pt idx="10">
                    <c:v>3544</c:v>
                  </c:pt>
                </c15:dlblRangeCache>
              </c15:datalabelsRange>
            </c:ext>
            <c:ext xmlns:c16="http://schemas.microsoft.com/office/drawing/2014/chart" uri="{C3380CC4-5D6E-409C-BE32-E72D297353CC}">
              <c16:uniqueId val="{00000017-4BA1-4FBC-A923-49CDDE890BC1}"/>
            </c:ext>
          </c:extLst>
        </c:ser>
        <c:ser>
          <c:idx val="2"/>
          <c:order val="2"/>
          <c:tx>
            <c:v>Cluster 3</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rnd">
                <a:solidFill>
                  <a:schemeClr val="accent3"/>
                </a:solidFill>
                <a:round/>
              </a:ln>
              <a:effectLst>
                <a:outerShdw blurRad="57150" dist="19050" dir="5400000" algn="ctr" rotWithShape="0">
                  <a:srgbClr val="000000">
                    <a:alpha val="63000"/>
                  </a:srgbClr>
                </a:outerShdw>
              </a:effectLst>
            </c:spPr>
          </c:marker>
          <c:dLbls>
            <c:dLbl>
              <c:idx val="0"/>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4BA1-4FBC-A923-49CDDE890BC1}"/>
                </c:ext>
              </c:extLst>
            </c:dLbl>
            <c:dLbl>
              <c:idx val="1"/>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4BA1-4FBC-A923-49CDDE890BC1}"/>
                </c:ext>
              </c:extLst>
            </c:dLbl>
            <c:dLbl>
              <c:idx val="2"/>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4BA1-4FBC-A923-49CDDE890BC1}"/>
                </c:ext>
              </c:extLst>
            </c:dLbl>
            <c:dLbl>
              <c:idx val="3"/>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4BA1-4FBC-A923-49CDDE890BC1}"/>
                </c:ext>
              </c:extLst>
            </c:dLbl>
            <c:dLbl>
              <c:idx val="4"/>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4BA1-4FBC-A923-49CDDE890BC1}"/>
                </c:ext>
              </c:extLst>
            </c:dLbl>
            <c:dLbl>
              <c:idx val="5"/>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4BA1-4FBC-A923-49CDDE890BC1}"/>
                </c:ext>
              </c:extLst>
            </c:dLbl>
            <c:dLbl>
              <c:idx val="6"/>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4BA1-4FBC-A923-49CDDE890BC1}"/>
                </c:ext>
              </c:extLst>
            </c:dLbl>
            <c:dLbl>
              <c:idx val="7"/>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4BA1-4FBC-A923-49CDDE890BC1}"/>
                </c:ext>
              </c:extLst>
            </c:dLbl>
            <c:dLbl>
              <c:idx val="8"/>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4BA1-4FBC-A923-49CDDE890BC1}"/>
                </c:ext>
              </c:extLst>
            </c:dLbl>
            <c:dLbl>
              <c:idx val="9"/>
              <c:tx>
                <c:rich>
                  <a:bodyPr/>
                  <a:lstStyle/>
                  <a:p>
                    <a:endParaRPr lang="pt-B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4BA1-4FBC-A923-49CDDE890BC1}"/>
                </c:ext>
              </c:extLst>
            </c:dLbl>
            <c:dLbl>
              <c:idx val="10"/>
              <c:layout>
                <c:manualLayout>
                  <c:x val="-2.8159098908834918E-2"/>
                  <c:y val="-5.7286072323666309E-2"/>
                </c:manualLayout>
              </c:layout>
              <c:tx>
                <c:rich>
                  <a:bodyPr/>
                  <a:lstStyle/>
                  <a:p>
                    <a:fld id="{33055FA6-AF2B-45FA-866E-0ACA62A0D9AC}"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4BA1-4FBC-A923-49CDDE890B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'16_Diagnostic_Q4'!$F$51:$F$61</c:f>
              <c:numCache>
                <c:formatCode>0.00%</c:formatCode>
                <c:ptCount val="11"/>
                <c:pt idx="0">
                  <c:v>#N/A</c:v>
                </c:pt>
                <c:pt idx="1">
                  <c:v>#N/A</c:v>
                </c:pt>
                <c:pt idx="2">
                  <c:v>#N/A</c:v>
                </c:pt>
                <c:pt idx="3">
                  <c:v>#N/A</c:v>
                </c:pt>
                <c:pt idx="4">
                  <c:v>#N/A</c:v>
                </c:pt>
                <c:pt idx="5">
                  <c:v>#N/A</c:v>
                </c:pt>
                <c:pt idx="6">
                  <c:v>#N/A</c:v>
                </c:pt>
                <c:pt idx="7">
                  <c:v>#N/A</c:v>
                </c:pt>
                <c:pt idx="8">
                  <c:v>#N/A</c:v>
                </c:pt>
                <c:pt idx="9">
                  <c:v>#N/A</c:v>
                </c:pt>
                <c:pt idx="10">
                  <c:v>4.6365999999999997E-2</c:v>
                </c:pt>
              </c:numCache>
            </c:numRef>
          </c:xVal>
          <c:yVal>
            <c:numRef>
              <c:f>'16_Diagnostic_Q4'!$G$51:$G$61</c:f>
              <c:numCache>
                <c:formatCode>0.00%</c:formatCode>
                <c:ptCount val="11"/>
                <c:pt idx="0">
                  <c:v>#N/A</c:v>
                </c:pt>
                <c:pt idx="1">
                  <c:v>#N/A</c:v>
                </c:pt>
                <c:pt idx="2">
                  <c:v>#N/A</c:v>
                </c:pt>
                <c:pt idx="3">
                  <c:v>#N/A</c:v>
                </c:pt>
                <c:pt idx="4">
                  <c:v>#N/A</c:v>
                </c:pt>
                <c:pt idx="5">
                  <c:v>#N/A</c:v>
                </c:pt>
                <c:pt idx="6">
                  <c:v>#N/A</c:v>
                </c:pt>
                <c:pt idx="7">
                  <c:v>#N/A</c:v>
                </c:pt>
                <c:pt idx="8">
                  <c:v>#N/A</c:v>
                </c:pt>
                <c:pt idx="9">
                  <c:v>#N/A</c:v>
                </c:pt>
                <c:pt idx="10">
                  <c:v>0</c:v>
                </c:pt>
              </c:numCache>
            </c:numRef>
          </c:yVal>
          <c:smooth val="0"/>
          <c:extLst>
            <c:ext xmlns:c15="http://schemas.microsoft.com/office/drawing/2012/chart" uri="{02D57815-91ED-43cb-92C2-25804820EDAC}">
              <c15:datalabelsRange>
                <c15:f>'16_Diagnostic_Q4'!$A$51:$A$61</c15:f>
                <c15:dlblRangeCache>
                  <c:ptCount val="11"/>
                  <c:pt idx="0">
                    <c:v>2133</c:v>
                  </c:pt>
                  <c:pt idx="1">
                    <c:v>2134</c:v>
                  </c:pt>
                  <c:pt idx="2">
                    <c:v>2135</c:v>
                  </c:pt>
                  <c:pt idx="3">
                    <c:v>2136</c:v>
                  </c:pt>
                  <c:pt idx="4">
                    <c:v>2137</c:v>
                  </c:pt>
                  <c:pt idx="5">
                    <c:v>2139</c:v>
                  </c:pt>
                  <c:pt idx="6">
                    <c:v>2141</c:v>
                  </c:pt>
                  <c:pt idx="7">
                    <c:v>3131</c:v>
                  </c:pt>
                  <c:pt idx="8">
                    <c:v>3132</c:v>
                  </c:pt>
                  <c:pt idx="9">
                    <c:v>3133</c:v>
                  </c:pt>
                  <c:pt idx="10">
                    <c:v>3544</c:v>
                  </c:pt>
                </c15:dlblRangeCache>
              </c15:datalabelsRange>
            </c:ext>
            <c:ext xmlns:c16="http://schemas.microsoft.com/office/drawing/2014/chart" uri="{C3380CC4-5D6E-409C-BE32-E72D297353CC}">
              <c16:uniqueId val="{00000023-4BA1-4FBC-A923-49CDDE890BC1}"/>
            </c:ext>
          </c:extLst>
        </c:ser>
        <c:ser>
          <c:idx val="3"/>
          <c:order val="3"/>
          <c:tx>
            <c:v>Mean Growth %</c:v>
          </c:tx>
          <c:spPr>
            <a:ln w="9525" cap="rnd">
              <a:solidFill>
                <a:schemeClr val="accent4"/>
              </a:solidFill>
              <a:round/>
            </a:ln>
            <a:effectLst>
              <a:outerShdw blurRad="57150" dist="19050" dir="5400000" algn="ctr" rotWithShape="0">
                <a:srgbClr val="000000">
                  <a:alpha val="63000"/>
                </a:srgbClr>
              </a:outerShdw>
            </a:effectLst>
          </c:spPr>
          <c:marker>
            <c:symbol val="none"/>
          </c:marker>
          <c:xVal>
            <c:numRef>
              <c:f>'16_Diagnostic_Q4'!$I$65:$I$66</c:f>
              <c:numCache>
                <c:formatCode>0.00%</c:formatCode>
                <c:ptCount val="2"/>
                <c:pt idx="0">
                  <c:v>9.4698363636363622E-2</c:v>
                </c:pt>
                <c:pt idx="1">
                  <c:v>9.4698363636363622E-2</c:v>
                </c:pt>
              </c:numCache>
            </c:numRef>
          </c:xVal>
          <c:yVal>
            <c:numRef>
              <c:f>'16_Diagnostic_Q4'!$J$65:$J$66</c:f>
              <c:numCache>
                <c:formatCode>0%</c:formatCode>
                <c:ptCount val="2"/>
                <c:pt idx="0">
                  <c:v>0</c:v>
                </c:pt>
                <c:pt idx="1">
                  <c:v>1</c:v>
                </c:pt>
              </c:numCache>
            </c:numRef>
          </c:yVal>
          <c:smooth val="0"/>
          <c:extLst>
            <c:ext xmlns:c16="http://schemas.microsoft.com/office/drawing/2014/chart" uri="{C3380CC4-5D6E-409C-BE32-E72D297353CC}">
              <c16:uniqueId val="{00000024-4BA1-4FBC-A923-49CDDE890BC1}"/>
            </c:ext>
          </c:extLst>
        </c:ser>
        <c:ser>
          <c:idx val="4"/>
          <c:order val="4"/>
          <c:tx>
            <c:v>Mean Gap Share</c:v>
          </c:tx>
          <c:spPr>
            <a:ln w="9525" cap="rnd">
              <a:solidFill>
                <a:schemeClr val="accent5"/>
              </a:solidFill>
              <a:round/>
            </a:ln>
            <a:effectLst>
              <a:outerShdw blurRad="57150" dist="19050" dir="5400000" algn="ctr" rotWithShape="0">
                <a:srgbClr val="000000">
                  <a:alpha val="63000"/>
                </a:srgbClr>
              </a:outerShdw>
            </a:effectLst>
          </c:spPr>
          <c:marker>
            <c:symbol val="none"/>
          </c:marker>
          <c:xVal>
            <c:numRef>
              <c:f>'16_Diagnostic_Q4'!$I$70:$I$71</c:f>
              <c:numCache>
                <c:formatCode>0%</c:formatCode>
                <c:ptCount val="2"/>
                <c:pt idx="0">
                  <c:v>0</c:v>
                </c:pt>
                <c:pt idx="1">
                  <c:v>0.12</c:v>
                </c:pt>
              </c:numCache>
            </c:numRef>
          </c:xVal>
          <c:yVal>
            <c:numRef>
              <c:f>'16_Diagnostic_Q4'!$J$70:$J$71</c:f>
              <c:numCache>
                <c:formatCode>0.00%</c:formatCode>
                <c:ptCount val="2"/>
                <c:pt idx="0">
                  <c:v>0.40145454545454551</c:v>
                </c:pt>
                <c:pt idx="1">
                  <c:v>0.40145454545454551</c:v>
                </c:pt>
              </c:numCache>
            </c:numRef>
          </c:yVal>
          <c:smooth val="0"/>
          <c:extLst>
            <c:ext xmlns:c16="http://schemas.microsoft.com/office/drawing/2014/chart" uri="{C3380CC4-5D6E-409C-BE32-E72D297353CC}">
              <c16:uniqueId val="{00000025-4BA1-4FBC-A923-49CDDE890BC1}"/>
            </c:ext>
          </c:extLst>
        </c:ser>
        <c:dLbls>
          <c:showLegendKey val="0"/>
          <c:showVal val="0"/>
          <c:showCatName val="0"/>
          <c:showSerName val="0"/>
          <c:showPercent val="0"/>
          <c:showBubbleSize val="0"/>
        </c:dLbls>
        <c:axId val="1470211840"/>
        <c:axId val="1330551728"/>
      </c:scatterChart>
      <c:valAx>
        <c:axId val="1470211840"/>
        <c:scaling>
          <c:orientation val="minMax"/>
          <c:max val="0.12000000000000001"/>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pt-BR"/>
                  <a:t>Projected Employment Growth %, 2025–2035</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30551728"/>
        <c:crossesAt val="0"/>
        <c:crossBetween val="midCat"/>
      </c:valAx>
      <c:valAx>
        <c:axId val="1330551728"/>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pt-BR"/>
                  <a:t>Curriculum Gap Share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70211840"/>
        <c:crosses val="autoZero"/>
        <c:crossBetween val="midCat"/>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lumMod val="85000"/>
                    <a:lumOff val="15000"/>
                  </a:schemeClr>
                </a:solidFill>
                <a:effectLst>
                  <a:reflection stA="45000" endPos="16000" dist="50800" dir="5400000" sy="-100000" algn="bl" rotWithShape="0"/>
                </a:effectLst>
                <a:latin typeface="+mn-lt"/>
                <a:ea typeface="+mn-ea"/>
                <a:cs typeface="+mn-cs"/>
              </a:defRPr>
            </a:pPr>
            <a:r>
              <a:rPr lang="pt-BR" sz="1400" b="0" i="0" u="none" strike="noStrike" baseline="0">
                <a:ln>
                  <a:noFill/>
                </a:ln>
                <a:solidFill>
                  <a:schemeClr val="tx1">
                    <a:lumMod val="85000"/>
                    <a:lumOff val="15000"/>
                  </a:schemeClr>
                </a:solidFill>
                <a:effectLst>
                  <a:reflection stA="45000" endPos="16000" dist="50800" dir="5400000" sy="-100000" algn="bl" rotWithShape="0"/>
                </a:effectLst>
              </a:rPr>
              <a:t>Relationship Between Global and UK Employer Expectations for Technology Trends</a:t>
            </a:r>
            <a:endParaRPr lang="en-US">
              <a:ln>
                <a:noFill/>
              </a:ln>
              <a:solidFill>
                <a:schemeClr val="tx1">
                  <a:lumMod val="85000"/>
                  <a:lumOff val="15000"/>
                </a:schemeClr>
              </a:solidFill>
              <a:effectLst>
                <a:reflection stA="45000" endPos="16000" dist="50800" dir="5400000" sy="-100000" algn="bl" rotWithShape="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85000"/>
                  <a:lumOff val="15000"/>
                </a:schemeClr>
              </a:solidFill>
              <a:effectLst>
                <a:reflection stA="45000" endPos="16000" dist="50800" dir="5400000" sy="-100000" algn="bl" rotWithShape="0"/>
              </a:effectLst>
              <a:latin typeface="+mn-lt"/>
              <a:ea typeface="+mn-ea"/>
              <a:cs typeface="+mn-cs"/>
            </a:defRPr>
          </a:pPr>
          <a:endParaRPr lang="en-US"/>
        </a:p>
      </c:txPr>
    </c:title>
    <c:autoTitleDeleted val="0"/>
    <c:plotArea>
      <c:layout>
        <c:manualLayout>
          <c:layoutTarget val="inner"/>
          <c:xMode val="edge"/>
          <c:yMode val="edge"/>
          <c:x val="8.1166243109987976E-2"/>
          <c:y val="0.14005918818876592"/>
          <c:w val="0.8979126636483864"/>
          <c:h val="0.69256722301661144"/>
        </c:manualLayout>
      </c:layout>
      <c:scatterChart>
        <c:scatterStyle val="lineMarker"/>
        <c:varyColors val="0"/>
        <c:ser>
          <c:idx val="0"/>
          <c:order val="0"/>
          <c:tx>
            <c:strRef>
              <c:f>'15_Diagnostic_Q3'!$C$17</c:f>
              <c:strCache>
                <c:ptCount val="1"/>
                <c:pt idx="0">
                  <c:v>Global (%)</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5281340092207332E-3"/>
                  <c:y val="1.5894146306607508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900" b="0" i="0" u="none" strike="noStrike" baseline="0"/>
                      <a:t>AI &amp; Info Processing</a:t>
                    </a:r>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03892001194419"/>
                      <c:h val="5.7413775607319112E-2"/>
                    </c:manualLayout>
                  </c15:layout>
                  <c15:showDataLabelsRange val="1"/>
                </c:ext>
                <c:ext xmlns:c16="http://schemas.microsoft.com/office/drawing/2014/chart" uri="{C3380CC4-5D6E-409C-BE32-E72D297353CC}">
                  <c16:uniqueId val="{00000000-EF67-4D93-8448-ED8C927FA41B}"/>
                </c:ext>
              </c:extLst>
            </c:dLbl>
            <c:dLbl>
              <c:idx val="1"/>
              <c:layout>
                <c:manualLayout>
                  <c:x val="-1.4514050445156132E-3"/>
                  <c:y val="1.165910989177929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sz="900" b="0" i="0" u="none" strike="noStrike" baseline="0"/>
                      <a:t>Robotics &amp; Autonomous</a:t>
                    </a:r>
                    <a:endParaRPr lang="en-US"/>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52939"/>
                        <a:gd name="adj2" fmla="val -22305"/>
                      </a:avLst>
                    </a:prstGeom>
                    <a:noFill/>
                    <a:ln>
                      <a:noFill/>
                    </a:ln>
                  </c15:spPr>
                  <c15:showDataLabelsRange val="1"/>
                </c:ext>
                <c:ext xmlns:c16="http://schemas.microsoft.com/office/drawing/2014/chart" uri="{C3380CC4-5D6E-409C-BE32-E72D297353CC}">
                  <c16:uniqueId val="{00000001-EF67-4D93-8448-ED8C927FA41B}"/>
                </c:ext>
              </c:extLst>
            </c:dLbl>
            <c:dLbl>
              <c:idx val="2"/>
              <c:layout>
                <c:manualLayout>
                  <c:x val="1.678825528508247E-2"/>
                  <c:y val="-2.9768949431155357E-2"/>
                </c:manualLayout>
              </c:layout>
              <c:tx>
                <c:rich>
                  <a:bodyPr/>
                  <a:lstStyle/>
                  <a:p>
                    <a:r>
                      <a:rPr lang="en-US" sz="900" b="0" i="0" u="none" strike="noStrike" baseline="0"/>
                      <a:t>Energy Technologies</a:t>
                    </a:r>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EF67-4D93-8448-ED8C927FA41B}"/>
                </c:ext>
              </c:extLst>
            </c:dLbl>
            <c:dLbl>
              <c:idx val="3"/>
              <c:layout>
                <c:manualLayout>
                  <c:x val="-6.0388914714107719E-2"/>
                  <c:y val="-7.4826482397848504E-2"/>
                </c:manualLayout>
              </c:layout>
              <c:tx>
                <c:rich>
                  <a:bodyPr/>
                  <a:lstStyle/>
                  <a:p>
                    <a:r>
                      <a:rPr lang="en-US" sz="900" b="0" i="0" u="none" strike="noStrike" baseline="0"/>
                      <a:t>Semiconductors &amp; Computing</a:t>
                    </a:r>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EF67-4D93-8448-ED8C927FA41B}"/>
                </c:ext>
              </c:extLst>
            </c:dLbl>
            <c:dLbl>
              <c:idx val="4"/>
              <c:layout>
                <c:manualLayout>
                  <c:x val="3.1843029920111426E-2"/>
                  <c:y val="-1.8881128958750347E-2"/>
                </c:manualLayout>
              </c:layout>
              <c:tx>
                <c:rich>
                  <a:bodyPr/>
                  <a:lstStyle/>
                  <a:p>
                    <a:r>
                      <a:rPr lang="en-US" sz="900" b="0" i="0" u="none" strike="noStrike" baseline="0"/>
                      <a:t>New Materials &amp; Composites</a:t>
                    </a:r>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EF67-4D93-8448-ED8C927FA41B}"/>
                </c:ext>
              </c:extLst>
            </c:dLbl>
            <c:dLbl>
              <c:idx val="5"/>
              <c:layout>
                <c:manualLayout>
                  <c:x val="1.6803357984029908E-2"/>
                  <c:y val="5.5725585492431918E-3"/>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900" b="0" i="0" u="none" strike="noStrike" baseline="0"/>
                      <a:t>Sensing &amp; Optical Tech</a:t>
                    </a:r>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30331428133807"/>
                      <c:h val="5.3270609399703253E-2"/>
                    </c:manualLayout>
                  </c15:layout>
                  <c15:showDataLabelsRange val="1"/>
                </c:ext>
                <c:ext xmlns:c16="http://schemas.microsoft.com/office/drawing/2014/chart" uri="{C3380CC4-5D6E-409C-BE32-E72D297353CC}">
                  <c16:uniqueId val="{00000005-EF67-4D93-8448-ED8C927FA41B}"/>
                </c:ext>
              </c:extLst>
            </c:dLbl>
            <c:dLbl>
              <c:idx val="6"/>
              <c:layout>
                <c:manualLayout>
                  <c:x val="-0.106531465402987"/>
                  <c:y val="-6.5220641614321603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900" b="0" i="0" u="none" strike="noStrike" baseline="0"/>
                      <a:t>Quantum &amp; Encryption</a:t>
                    </a:r>
                    <a:endParaRPr lang="en-US" sz="900" b="0" i="0" u="none" strike="noStrike" kern="1200" baseline="0">
                      <a:solidFill>
                        <a:sysClr val="windowText" lastClr="000000">
                          <a:lumMod val="65000"/>
                          <a:lumOff val="35000"/>
                        </a:sys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998489492267477"/>
                      <c:h val="5.0031434021879519E-2"/>
                    </c:manualLayout>
                  </c15:layout>
                  <c15:showDataLabelsRange val="1"/>
                </c:ext>
                <c:ext xmlns:c16="http://schemas.microsoft.com/office/drawing/2014/chart" uri="{C3380CC4-5D6E-409C-BE32-E72D297353CC}">
                  <c16:uniqueId val="{00000006-EF67-4D93-8448-ED8C927FA41B}"/>
                </c:ext>
              </c:extLst>
            </c:dLbl>
            <c:dLbl>
              <c:idx val="7"/>
              <c:layout>
                <c:manualLayout>
                  <c:x val="2.7276663487964727E-2"/>
                  <c:y val="-1.1018420276775512E-4"/>
                </c:manualLayout>
              </c:layout>
              <c:tx>
                <c:rich>
                  <a:bodyPr/>
                  <a:lstStyle/>
                  <a:p>
                    <a:r>
                      <a:rPr lang="en-US" sz="900" b="0" i="0" u="none" strike="noStrike" baseline="0"/>
                      <a:t>Biotech &amp; Gene Tech</a:t>
                    </a:r>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7-EF67-4D93-8448-ED8C927FA41B}"/>
                </c:ext>
              </c:extLst>
            </c:dLbl>
            <c:dLbl>
              <c:idx val="8"/>
              <c:layout>
                <c:manualLayout>
                  <c:x val="3.6276563952854342E-2"/>
                  <c:y val="3.768840147640827E-2"/>
                </c:manualLayout>
              </c:layout>
              <c:tx>
                <c:rich>
                  <a:bodyPr/>
                  <a:lstStyle/>
                  <a:p>
                    <a:r>
                      <a:rPr lang="en-US" sz="900" b="0" i="0" u="none" strike="noStrike" baseline="0"/>
                      <a:t>Satellites &amp; Space Tech</a:t>
                    </a:r>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8-EF67-4D93-8448-ED8C927FA41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trendline>
            <c:spPr>
              <a:ln w="19050" cap="rnd">
                <a:solidFill>
                  <a:schemeClr val="accent1"/>
                </a:solidFill>
                <a:prstDash val="sysDot"/>
              </a:ln>
              <a:effectLst/>
            </c:spPr>
            <c:trendlineType val="linear"/>
            <c:dispRSqr val="1"/>
            <c:dispEq val="1"/>
            <c:trendlineLbl>
              <c:layout>
                <c:manualLayout>
                  <c:x val="0.12908217330929744"/>
                  <c:y val="0.49225648240385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rendlineLbl>
          </c:trendline>
          <c:xVal>
            <c:numRef>
              <c:f>'15_Diagnostic_Q3'!$C$18:$C$26</c:f>
              <c:numCache>
                <c:formatCode>General</c:formatCode>
                <c:ptCount val="9"/>
                <c:pt idx="0">
                  <c:v>86</c:v>
                </c:pt>
                <c:pt idx="1">
                  <c:v>58</c:v>
                </c:pt>
                <c:pt idx="2">
                  <c:v>41</c:v>
                </c:pt>
                <c:pt idx="3">
                  <c:v>20</c:v>
                </c:pt>
                <c:pt idx="4">
                  <c:v>30</c:v>
                </c:pt>
                <c:pt idx="5">
                  <c:v>18</c:v>
                </c:pt>
                <c:pt idx="6">
                  <c:v>12</c:v>
                </c:pt>
                <c:pt idx="7">
                  <c:v>11</c:v>
                </c:pt>
                <c:pt idx="8">
                  <c:v>9</c:v>
                </c:pt>
              </c:numCache>
            </c:numRef>
          </c:xVal>
          <c:yVal>
            <c:numRef>
              <c:f>'15_Diagnostic_Q3'!$B$18:$B$26</c:f>
              <c:numCache>
                <c:formatCode>General</c:formatCode>
                <c:ptCount val="9"/>
                <c:pt idx="0">
                  <c:v>92</c:v>
                </c:pt>
                <c:pt idx="1">
                  <c:v>62</c:v>
                </c:pt>
                <c:pt idx="2">
                  <c:v>40</c:v>
                </c:pt>
                <c:pt idx="3">
                  <c:v>33</c:v>
                </c:pt>
                <c:pt idx="4">
                  <c:v>32</c:v>
                </c:pt>
                <c:pt idx="5">
                  <c:v>24</c:v>
                </c:pt>
                <c:pt idx="6">
                  <c:v>23</c:v>
                </c:pt>
                <c:pt idx="7">
                  <c:v>15</c:v>
                </c:pt>
                <c:pt idx="8">
                  <c:v>10</c:v>
                </c:pt>
              </c:numCache>
            </c:numRef>
          </c:yVal>
          <c:smooth val="0"/>
          <c:extLst>
            <c:ext xmlns:c15="http://schemas.microsoft.com/office/drawing/2012/chart" uri="{02D57815-91ED-43cb-92C2-25804820EDAC}">
              <c15:datalabelsRange>
                <c15:f>'15_Diagnostic_Q3'!$A$18:$A$26</c15:f>
                <c15:dlblRangeCache>
                  <c:ptCount val="9"/>
                  <c:pt idx="0">
                    <c:v>AI and information processing technologies</c:v>
                  </c:pt>
                  <c:pt idx="1">
                    <c:v>Robots and autonomous systems</c:v>
                  </c:pt>
                  <c:pt idx="2">
                    <c:v>Energy generation, storage and distribution</c:v>
                  </c:pt>
                  <c:pt idx="3">
                    <c:v>Semiconductors and computing technologies</c:v>
                  </c:pt>
                  <c:pt idx="4">
                    <c:v>New materials and composites</c:v>
                  </c:pt>
                  <c:pt idx="5">
                    <c:v>Sensing, laser and optical technologies</c:v>
                  </c:pt>
                  <c:pt idx="6">
                    <c:v>Quantum and encryption</c:v>
                  </c:pt>
                  <c:pt idx="7">
                    <c:v>Biotechnology and gene technologies</c:v>
                  </c:pt>
                  <c:pt idx="8">
                    <c:v>Satellites and space technologies</c:v>
                  </c:pt>
                </c15:dlblRangeCache>
              </c15:datalabelsRange>
            </c:ext>
            <c:ext xmlns:c16="http://schemas.microsoft.com/office/drawing/2014/chart" uri="{C3380CC4-5D6E-409C-BE32-E72D297353CC}">
              <c16:uniqueId val="{0000000A-EF67-4D93-8448-ED8C927FA41B}"/>
            </c:ext>
          </c:extLst>
        </c:ser>
        <c:dLbls>
          <c:showLegendKey val="0"/>
          <c:showVal val="1"/>
          <c:showCatName val="0"/>
          <c:showSerName val="0"/>
          <c:showPercent val="0"/>
          <c:showBubbleSize val="0"/>
        </c:dLbls>
        <c:axId val="351355727"/>
        <c:axId val="2082254799"/>
      </c:scatterChart>
      <c:valAx>
        <c:axId val="351355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u="none" strike="noStrike" baseline="0"/>
                  <a:t>Global Employer Expectations (%)</a:t>
                </a:r>
                <a:endParaRPr lang="pt-B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82254799"/>
        <c:crosses val="autoZero"/>
        <c:crossBetween val="midCat"/>
      </c:valAx>
      <c:valAx>
        <c:axId val="20822547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u="none" strike="noStrike" baseline="0"/>
                  <a:t>UK Employer Expectations (%)</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13557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pt-BR"/>
              <a:t>Projected Employment Growth by CS Career Area, Baseline Scenario             (2025–2035)</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'13_Descriptive_Q1'!$E$16</c:f>
              <c:strCache>
                <c:ptCount val="1"/>
                <c:pt idx="0">
                  <c:v>Growth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'13_Descriptive_Q1'!$B$17:$B$21</c:f>
              <c:strCache>
                <c:ptCount val="5"/>
                <c:pt idx="0">
                  <c:v>Software Development &amp; Testing</c:v>
                </c:pt>
                <c:pt idx="1">
                  <c:v>Cybersecurity</c:v>
                </c:pt>
                <c:pt idx="2">
                  <c:v>Web, Applications &amp; UX/UI</c:v>
                </c:pt>
                <c:pt idx="3">
                  <c:v>IT Infrastructure, Networks &amp; Support</c:v>
                </c:pt>
                <c:pt idx="4">
                  <c:v>Data, Analytics &amp; Databases</c:v>
                </c:pt>
              </c:strCache>
            </c:strRef>
          </c:cat>
          <c:val>
            <c:numRef>
              <c:f>'13_Descriptive_Q1'!$E$17:$E$21</c:f>
              <c:numCache>
                <c:formatCode>0.00%</c:formatCode>
                <c:ptCount val="5"/>
                <c:pt idx="0">
                  <c:v>0.11108917675536419</c:v>
                </c:pt>
                <c:pt idx="1">
                  <c:v>0.11108917675459754</c:v>
                </c:pt>
                <c:pt idx="2">
                  <c:v>0.11108917675449578</c:v>
                </c:pt>
                <c:pt idx="3">
                  <c:v>8.2755087172383127E-2</c:v>
                </c:pt>
                <c:pt idx="4">
                  <c:v>7.4116912250744543E-2</c:v>
                </c:pt>
              </c:numCache>
            </c:numRef>
          </c:val>
          <c:extLst>
            <c:ext xmlns:c16="http://schemas.microsoft.com/office/drawing/2014/chart" uri="{C3380CC4-5D6E-409C-BE32-E72D297353CC}">
              <c16:uniqueId val="{00000000-E677-4912-8EAB-502DEB6C356D}"/>
            </c:ext>
          </c:extLst>
        </c:ser>
        <c:dLbls>
          <c:showLegendKey val="0"/>
          <c:showVal val="0"/>
          <c:showCatName val="0"/>
          <c:showSerName val="0"/>
          <c:showPercent val="0"/>
          <c:showBubbleSize val="0"/>
        </c:dLbls>
        <c:gapWidth val="115"/>
        <c:overlap val="-20"/>
        <c:axId val="589862143"/>
        <c:axId val="130049103"/>
      </c:barChart>
      <c:catAx>
        <c:axId val="589862143"/>
        <c:scaling>
          <c:orientation val="maxMin"/>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pt-BR"/>
                  <a:t>Career Area</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0049103"/>
        <c:crosses val="autoZero"/>
        <c:auto val="1"/>
        <c:lblAlgn val="ctr"/>
        <c:lblOffset val="100"/>
        <c:noMultiLvlLbl val="0"/>
      </c:catAx>
      <c:valAx>
        <c:axId val="130049103"/>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pt-BR"/>
                  <a:t>Employment Growth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89862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pt-BR"/>
              <a:t>Projected Absolute Employment Growth by Computer Science Career Area, Baseline Scenario (2025–2035)</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'13_Descriptive_Q1'!$F$46</c:f>
              <c:strCache>
                <c:ptCount val="1"/>
                <c:pt idx="0">
                  <c:v>Absolute Growth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C5FD7936-6651-42D8-BD7F-A47DC518935C}"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9D7-41CE-8400-8A4A68BD11E2}"/>
                </c:ext>
              </c:extLst>
            </c:dLbl>
            <c:dLbl>
              <c:idx val="1"/>
              <c:tx>
                <c:rich>
                  <a:bodyPr/>
                  <a:lstStyle/>
                  <a:p>
                    <a:fld id="{6DCD8670-51E9-4856-93E0-664F2F2696E8}"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9D7-41CE-8400-8A4A68BD11E2}"/>
                </c:ext>
              </c:extLst>
            </c:dLbl>
            <c:dLbl>
              <c:idx val="2"/>
              <c:tx>
                <c:rich>
                  <a:bodyPr/>
                  <a:lstStyle/>
                  <a:p>
                    <a:fld id="{86B1C9A1-2970-4DED-9BE1-4FF315DE7814}"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9D7-41CE-8400-8A4A68BD11E2}"/>
                </c:ext>
              </c:extLst>
            </c:dLbl>
            <c:dLbl>
              <c:idx val="3"/>
              <c:tx>
                <c:rich>
                  <a:bodyPr/>
                  <a:lstStyle/>
                  <a:p>
                    <a:fld id="{3CFA19AA-D04A-4EF3-9282-42DE24A40E06}"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9D7-41CE-8400-8A4A68BD11E2}"/>
                </c:ext>
              </c:extLst>
            </c:dLbl>
            <c:dLbl>
              <c:idx val="4"/>
              <c:tx>
                <c:rich>
                  <a:bodyPr/>
                  <a:lstStyle/>
                  <a:p>
                    <a:fld id="{038DD26C-E4A3-46E8-A92A-48384D6F6E9A}"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9D7-41CE-8400-8A4A68BD11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'13_Descriptive_Q1'!$B$47:$B$51</c:f>
              <c:strCache>
                <c:ptCount val="5"/>
                <c:pt idx="0">
                  <c:v>Software Development &amp; Testing</c:v>
                </c:pt>
                <c:pt idx="1">
                  <c:v>IT Infrastructure, Networks &amp; Support</c:v>
                </c:pt>
                <c:pt idx="2">
                  <c:v>Data, Analytics &amp; Databases</c:v>
                </c:pt>
                <c:pt idx="3">
                  <c:v>Web, Applications &amp; UX/UI</c:v>
                </c:pt>
                <c:pt idx="4">
                  <c:v>Cybersecurity</c:v>
                </c:pt>
              </c:strCache>
            </c:strRef>
          </c:cat>
          <c:val>
            <c:numRef>
              <c:f>'13_Descriptive_Q1'!$F$47:$F$51</c:f>
              <c:numCache>
                <c:formatCode>#,##0;[Red]#,##0</c:formatCode>
                <c:ptCount val="5"/>
                <c:pt idx="0">
                  <c:v>66470.067274058005</c:v>
                </c:pt>
                <c:pt idx="1">
                  <c:v>24872.141008092382</c:v>
                </c:pt>
                <c:pt idx="2">
                  <c:v>21900.788527254481</c:v>
                </c:pt>
                <c:pt idx="3">
                  <c:v>8508.6492262411339</c:v>
                </c:pt>
                <c:pt idx="4">
                  <c:v>4003.0618347911004</c:v>
                </c:pt>
              </c:numCache>
            </c:numRef>
          </c:val>
          <c:extLst>
            <c:ext xmlns:c15="http://schemas.microsoft.com/office/drawing/2012/chart" uri="{02D57815-91ED-43cb-92C2-25804820EDAC}">
              <c15:datalabelsRange>
                <c15:f>'13_Descriptive_Q1'!$F$47:$F$51</c15:f>
                <c15:dlblRangeCache>
                  <c:ptCount val="5"/>
                  <c:pt idx="0">
                    <c:v>66,470</c:v>
                  </c:pt>
                  <c:pt idx="1">
                    <c:v>24,872</c:v>
                  </c:pt>
                  <c:pt idx="2">
                    <c:v>21,901</c:v>
                  </c:pt>
                  <c:pt idx="3">
                    <c:v>8,509</c:v>
                  </c:pt>
                  <c:pt idx="4">
                    <c:v>4,003</c:v>
                  </c:pt>
                </c15:dlblRangeCache>
              </c15:datalabelsRange>
            </c:ext>
            <c:ext xmlns:c16="http://schemas.microsoft.com/office/drawing/2014/chart" uri="{C3380CC4-5D6E-409C-BE32-E72D297353CC}">
              <c16:uniqueId val="{00000005-69D7-41CE-8400-8A4A68BD11E2}"/>
            </c:ext>
          </c:extLst>
        </c:ser>
        <c:dLbls>
          <c:showLegendKey val="0"/>
          <c:showVal val="0"/>
          <c:showCatName val="0"/>
          <c:showSerName val="0"/>
          <c:showPercent val="0"/>
          <c:showBubbleSize val="0"/>
        </c:dLbls>
        <c:gapWidth val="115"/>
        <c:overlap val="-20"/>
        <c:axId val="589849615"/>
        <c:axId val="130100943"/>
      </c:barChart>
      <c:catAx>
        <c:axId val="589849615"/>
        <c:scaling>
          <c:orientation val="maxMin"/>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pt-BR"/>
                  <a:t>Career Area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0100943"/>
        <c:crosses val="autoZero"/>
        <c:auto val="1"/>
        <c:lblAlgn val="ctr"/>
        <c:lblOffset val="100"/>
        <c:noMultiLvlLbl val="0"/>
      </c:catAx>
      <c:valAx>
        <c:axId val="130100943"/>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pt-BR"/>
                  <a:t>Additonal Jobs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itle>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89849615"/>
        <c:crosses val="autoZero"/>
        <c:crossBetween val="between"/>
        <c:dispUnits>
          <c:builtInUnit val="hundreds"/>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pt-BR"/>
              <a:t>Baseline Employment Trajectories by Computer Science Career Area (2025–2035)</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1"/>
          <c:order val="0"/>
          <c:tx>
            <c:strRef>
              <c:f>'14_Predictive_Q2'!$B$96</c:f>
              <c:strCache>
                <c:ptCount val="1"/>
                <c:pt idx="0">
                  <c:v>Software Development &amp; Testing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dLbl>
              <c:idx val="0"/>
              <c:layout>
                <c:manualLayout>
                  <c:x val="-1.2449424214130325E-3"/>
                  <c:y val="-4.17633448821953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E9-4A65-80DA-CDDCA96E3FEE}"/>
                </c:ext>
              </c:extLst>
            </c:dLbl>
            <c:dLbl>
              <c:idx val="5"/>
              <c:layout>
                <c:manualLayout>
                  <c:x val="-1.1204481792717087E-2"/>
                  <c:y val="-3.4802787401829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E9-4A65-80DA-CDDCA96E3FEE}"/>
                </c:ext>
              </c:extLst>
            </c:dLbl>
            <c:dLbl>
              <c:idx val="10"/>
              <c:layout>
                <c:manualLayout>
                  <c:x val="-1.4939309056956116E-2"/>
                  <c:y val="-3.1322508661646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E9-4A65-80DA-CDDCA96E3F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'14_Predictive_Q2'!$A$101:$A$111</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'14_Predictive_Q2'!$B$101:$B$111</c:f>
              <c:numCache>
                <c:formatCode>#,##0</c:formatCode>
                <c:ptCount val="11"/>
                <c:pt idx="0">
                  <c:v>598348.72501067794</c:v>
                </c:pt>
                <c:pt idx="1">
                  <c:v>604925.74280518119</c:v>
                </c:pt>
                <c:pt idx="2">
                  <c:v>611278.15029203531</c:v>
                </c:pt>
                <c:pt idx="3">
                  <c:v>617686.94172936596</c:v>
                </c:pt>
                <c:pt idx="4">
                  <c:v>624122.74043760693</c:v>
                </c:pt>
                <c:pt idx="5">
                  <c:v>630845.37113990379</c:v>
                </c:pt>
                <c:pt idx="6">
                  <c:v>637536.8916746336</c:v>
                </c:pt>
                <c:pt idx="7">
                  <c:v>644280.07570272393</c:v>
                </c:pt>
                <c:pt idx="8">
                  <c:v>651089.65768316342</c:v>
                </c:pt>
                <c:pt idx="9">
                  <c:v>657926.8400065559</c:v>
                </c:pt>
                <c:pt idx="10">
                  <c:v>664818.79228473594</c:v>
                </c:pt>
              </c:numCache>
            </c:numRef>
          </c:val>
          <c:smooth val="0"/>
          <c:extLst>
            <c:ext xmlns:c16="http://schemas.microsoft.com/office/drawing/2014/chart" uri="{C3380CC4-5D6E-409C-BE32-E72D297353CC}">
              <c16:uniqueId val="{00000003-3DE9-4A65-80DA-CDDCA96E3FEE}"/>
            </c:ext>
          </c:extLst>
        </c:ser>
        <c:ser>
          <c:idx val="2"/>
          <c:order val="1"/>
          <c:tx>
            <c:strRef>
              <c:f>'14_Predictive_Q2'!$C$96</c:f>
              <c:strCache>
                <c:ptCount val="1"/>
                <c:pt idx="0">
                  <c:v>Data, Analytics &amp; Databases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dLbls>
            <c:dLbl>
              <c:idx val="0"/>
              <c:layout>
                <c:manualLayout>
                  <c:x val="0"/>
                  <c:y val="4.17633448821953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E9-4A65-80DA-CDDCA96E3FEE}"/>
                </c:ext>
              </c:extLst>
            </c:dLbl>
            <c:dLbl>
              <c:idx val="5"/>
              <c:layout>
                <c:manualLayout>
                  <c:x val="0"/>
                  <c:y val="3.4802787401829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E9-4A65-80DA-CDDCA96E3FEE}"/>
                </c:ext>
              </c:extLst>
            </c:dLbl>
            <c:dLbl>
              <c:idx val="10"/>
              <c:layout>
                <c:manualLayout>
                  <c:x val="-2.7705317617701532E-2"/>
                  <c:y val="4.699708934910758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5.737694406868455E-2"/>
                      <c:h val="4.5217521384956418E-2"/>
                    </c:manualLayout>
                  </c15:layout>
                </c:ext>
                <c:ext xmlns:c16="http://schemas.microsoft.com/office/drawing/2014/chart" uri="{C3380CC4-5D6E-409C-BE32-E72D297353CC}">
                  <c16:uniqueId val="{00000006-3DE9-4A65-80DA-CDDCA96E3F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'14_Predictive_Q2'!$A$101:$A$111</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'14_Predictive_Q2'!$C$101:$C$111</c:f>
              <c:numCache>
                <c:formatCode>#,##0</c:formatCode>
                <c:ptCount val="11"/>
                <c:pt idx="0">
                  <c:v>295489.75884427072</c:v>
                </c:pt>
                <c:pt idx="1">
                  <c:v>297686.54523549415</c:v>
                </c:pt>
                <c:pt idx="2">
                  <c:v>299769.55873332423</c:v>
                </c:pt>
                <c:pt idx="3">
                  <c:v>301867.24052684539</c:v>
                </c:pt>
                <c:pt idx="4">
                  <c:v>303970.31704030879</c:v>
                </c:pt>
                <c:pt idx="5">
                  <c:v>306197.94109418662</c:v>
                </c:pt>
                <c:pt idx="6">
                  <c:v>308403.83835965709</c:v>
                </c:pt>
                <c:pt idx="7">
                  <c:v>310625.3598825651</c:v>
                </c:pt>
                <c:pt idx="8">
                  <c:v>312871.59347090794</c:v>
                </c:pt>
                <c:pt idx="9">
                  <c:v>315122.55509270879</c:v>
                </c:pt>
                <c:pt idx="10">
                  <c:v>317390.5473715252</c:v>
                </c:pt>
              </c:numCache>
            </c:numRef>
          </c:val>
          <c:smooth val="0"/>
          <c:extLst>
            <c:ext xmlns:c16="http://schemas.microsoft.com/office/drawing/2014/chart" uri="{C3380CC4-5D6E-409C-BE32-E72D297353CC}">
              <c16:uniqueId val="{00000007-3DE9-4A65-80DA-CDDCA96E3FEE}"/>
            </c:ext>
          </c:extLst>
        </c:ser>
        <c:ser>
          <c:idx val="3"/>
          <c:order val="2"/>
          <c:tx>
            <c:strRef>
              <c:f>'14_Predictive_Q2'!$D$96</c:f>
              <c:strCache>
                <c:ptCount val="1"/>
                <c:pt idx="0">
                  <c:v>Cybersecurity</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dLbls>
            <c:dLbl>
              <c:idx val="0"/>
              <c:layout>
                <c:manualLayout>
                  <c:x val="-4.47785752342746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DE9-4A65-80DA-CDDCA96E3FEE}"/>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DE9-4A65-80DA-CDDCA96E3FEE}"/>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DE9-4A65-80DA-CDDCA96E3F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'14_Predictive_Q2'!$A$101:$A$111</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'14_Predictive_Q2'!$D$101:$D$111</c:f>
              <c:numCache>
                <c:formatCode>#,##0</c:formatCode>
                <c:ptCount val="11"/>
                <c:pt idx="0">
                  <c:v>36034.6700888251</c:v>
                </c:pt>
                <c:pt idx="1">
                  <c:v>36430.761291961397</c:v>
                </c:pt>
                <c:pt idx="2">
                  <c:v>36813.325670359998</c:v>
                </c:pt>
                <c:pt idx="3">
                  <c:v>37199.285689109201</c:v>
                </c:pt>
                <c:pt idx="4">
                  <c:v>37586.8721809087</c:v>
                </c:pt>
                <c:pt idx="5">
                  <c:v>37991.7327068386</c:v>
                </c:pt>
                <c:pt idx="6">
                  <c:v>38394.719668741702</c:v>
                </c:pt>
                <c:pt idx="7">
                  <c:v>38800.817988424802</c:v>
                </c:pt>
                <c:pt idx="8">
                  <c:v>39210.915026891002</c:v>
                </c:pt>
                <c:pt idx="9">
                  <c:v>39622.674255370199</c:v>
                </c:pt>
                <c:pt idx="10">
                  <c:v>40037.7319236162</c:v>
                </c:pt>
              </c:numCache>
            </c:numRef>
          </c:val>
          <c:smooth val="0"/>
          <c:extLst>
            <c:ext xmlns:c16="http://schemas.microsoft.com/office/drawing/2014/chart" uri="{C3380CC4-5D6E-409C-BE32-E72D297353CC}">
              <c16:uniqueId val="{0000000B-3DE9-4A65-80DA-CDDCA96E3FEE}"/>
            </c:ext>
          </c:extLst>
        </c:ser>
        <c:ser>
          <c:idx val="4"/>
          <c:order val="3"/>
          <c:tx>
            <c:strRef>
              <c:f>'14_Predictive_Q2'!$E$96</c:f>
              <c:strCache>
                <c:ptCount val="1"/>
                <c:pt idx="0">
                  <c:v>Web, Applications &amp; UX/UI</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dLbls>
            <c:dLbl>
              <c:idx val="0"/>
              <c:layout>
                <c:manualLayout>
                  <c:x val="-4.4778575234274601E-2"/>
                  <c:y val="-2.43619511812807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DE9-4A65-80DA-CDDCA96E3FEE}"/>
                </c:ext>
              </c:extLst>
            </c:dLbl>
            <c:dLbl>
              <c:idx val="5"/>
              <c:layout>
                <c:manualLayout>
                  <c:x val="-3.7348272642390291E-3"/>
                  <c:y val="-5.56844598429270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DE9-4A65-80DA-CDDCA96E3FEE}"/>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DE9-4A65-80DA-CDDCA96E3F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'14_Predictive_Q2'!$A$101:$A$111</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'14_Predictive_Q2'!$E$101:$E$111</c:f>
              <c:numCache>
                <c:formatCode>#,##0</c:formatCode>
                <c:ptCount val="11"/>
                <c:pt idx="0">
                  <c:v>76592.963192490206</c:v>
                </c:pt>
                <c:pt idx="1">
                  <c:v>77434.869025636464</c:v>
                </c:pt>
                <c:pt idx="2">
                  <c:v>78248.023115348013</c:v>
                </c:pt>
                <c:pt idx="3">
                  <c:v>79068.394758423005</c:v>
                </c:pt>
                <c:pt idx="4">
                  <c:v>79892.223527440685</c:v>
                </c:pt>
                <c:pt idx="5">
                  <c:v>80752.76886565896</c:v>
                </c:pt>
                <c:pt idx="6">
                  <c:v>81609.331877478369</c:v>
                </c:pt>
                <c:pt idx="7">
                  <c:v>82472.508190008608</c:v>
                </c:pt>
                <c:pt idx="8">
                  <c:v>83344.183920529496</c:v>
                </c:pt>
                <c:pt idx="9">
                  <c:v>84219.392694516282</c:v>
                </c:pt>
                <c:pt idx="10">
                  <c:v>85101.61241873134</c:v>
                </c:pt>
              </c:numCache>
            </c:numRef>
          </c:val>
          <c:smooth val="0"/>
          <c:extLst>
            <c:ext xmlns:c16="http://schemas.microsoft.com/office/drawing/2014/chart" uri="{C3380CC4-5D6E-409C-BE32-E72D297353CC}">
              <c16:uniqueId val="{0000000F-3DE9-4A65-80DA-CDDCA96E3FEE}"/>
            </c:ext>
          </c:extLst>
        </c:ser>
        <c:ser>
          <c:idx val="5"/>
          <c:order val="4"/>
          <c:tx>
            <c:strRef>
              <c:f>'14_Predictive_Q2'!$F$96</c:f>
              <c:strCache>
                <c:ptCount val="1"/>
                <c:pt idx="0">
                  <c:v>IT Infrastructure, Networks &amp; Support</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dLbl>
              <c:idx val="0"/>
              <c:layout>
                <c:manualLayout>
                  <c:x val="-4.9753972482527347E-3"/>
                  <c:y val="-5.22041811027441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DE9-4A65-80DA-CDDCA96E3FEE}"/>
                </c:ext>
              </c:extLst>
            </c:dLbl>
            <c:dLbl>
              <c:idx val="5"/>
              <c:layout>
                <c:manualLayout>
                  <c:x val="0"/>
                  <c:y val="-3.8283066142012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DE9-4A65-80DA-CDDCA96E3FEE}"/>
                </c:ext>
              </c:extLst>
            </c:dLbl>
            <c:dLbl>
              <c:idx val="10"/>
              <c:layout>
                <c:manualLayout>
                  <c:x val="-9.9507944965054693E-3"/>
                  <c:y val="-3.4802787401829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DE9-4A65-80DA-CDDCA96E3F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'14_Predictive_Q2'!$A$101:$A$111</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'14_Predictive_Q2'!$F$101:$F$111</c:f>
              <c:numCache>
                <c:formatCode>#,##0</c:formatCode>
                <c:ptCount val="11"/>
                <c:pt idx="0">
                  <c:v>300551.20304909389</c:v>
                </c:pt>
                <c:pt idx="1">
                  <c:v>303017.38229122286</c:v>
                </c:pt>
                <c:pt idx="2">
                  <c:v>305369.98053803697</c:v>
                </c:pt>
                <c:pt idx="3">
                  <c:v>307746.91314251971</c:v>
                </c:pt>
                <c:pt idx="4">
                  <c:v>310135.190939483</c:v>
                </c:pt>
                <c:pt idx="5">
                  <c:v>312659.80635776778</c:v>
                </c:pt>
                <c:pt idx="6">
                  <c:v>315167.00980566337</c:v>
                </c:pt>
                <c:pt idx="7">
                  <c:v>317696.46101510804</c:v>
                </c:pt>
                <c:pt idx="8">
                  <c:v>320256.81615688524</c:v>
                </c:pt>
                <c:pt idx="9">
                  <c:v>322828.12155457848</c:v>
                </c:pt>
                <c:pt idx="10">
                  <c:v>325423.34405718622</c:v>
                </c:pt>
              </c:numCache>
            </c:numRef>
          </c:val>
          <c:smooth val="0"/>
          <c:extLst>
            <c:ext xmlns:c16="http://schemas.microsoft.com/office/drawing/2014/chart" uri="{C3380CC4-5D6E-409C-BE32-E72D297353CC}">
              <c16:uniqueId val="{00000013-3DE9-4A65-80DA-CDDCA96E3FEE}"/>
            </c:ext>
          </c:extLst>
        </c:ser>
        <c:dLbls>
          <c:showLegendKey val="0"/>
          <c:showVal val="0"/>
          <c:showCatName val="0"/>
          <c:showSerName val="0"/>
          <c:showPercent val="0"/>
          <c:showBubbleSize val="0"/>
        </c:dLbls>
        <c:smooth val="0"/>
        <c:axId val="992399808"/>
        <c:axId val="911861680"/>
      </c:lineChart>
      <c:catAx>
        <c:axId val="99239980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pt-BR"/>
                  <a:t>Year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11861680"/>
        <c:crosses val="autoZero"/>
        <c:auto val="1"/>
        <c:lblAlgn val="ctr"/>
        <c:lblOffset val="100"/>
        <c:noMultiLvlLbl val="0"/>
      </c:catAx>
      <c:valAx>
        <c:axId val="911861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pt-BR"/>
                  <a:t> Projected </a:t>
                </a:r>
              </a:p>
              <a:p>
                <a:pPr>
                  <a:defRPr/>
                </a:pPr>
                <a:r>
                  <a:rPr lang="pt-BR"/>
                  <a:t> Employment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92399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pt-BR"/>
              <a:t>2026 Employment Forecast: APS-Based Model vs DfE Baseline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'14A_Forecasting_Methods'!$CW$166</c:f>
              <c:strCache>
                <c:ptCount val="1"/>
                <c:pt idx="0">
                  <c:v>Final 2026 Forecast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'14A_Forecasting_Methods'!$CU$167:$CU$171</c:f>
              <c:strCache>
                <c:ptCount val="5"/>
                <c:pt idx="0">
                  <c:v>Software Development &amp; Testing</c:v>
                </c:pt>
                <c:pt idx="1">
                  <c:v>Data, Analytics &amp; Databases</c:v>
                </c:pt>
                <c:pt idx="2">
                  <c:v>Cybersecurity</c:v>
                </c:pt>
                <c:pt idx="3">
                  <c:v>Web, Applications &amp; UX/UI</c:v>
                </c:pt>
                <c:pt idx="4">
                  <c:v>IT Infrastructure, Networks &amp; Support</c:v>
                </c:pt>
              </c:strCache>
            </c:strRef>
          </c:cat>
          <c:val>
            <c:numRef>
              <c:f>'14A_Forecasting_Methods'!$CW$167:$CW$171</c:f>
              <c:numCache>
                <c:formatCode>#,##0</c:formatCode>
                <c:ptCount val="5"/>
                <c:pt idx="0">
                  <c:v>645185.82530719996</c:v>
                </c:pt>
                <c:pt idx="1">
                  <c:v>317422.52797599998</c:v>
                </c:pt>
                <c:pt idx="2">
                  <c:v>80786.576000000001</c:v>
                </c:pt>
                <c:pt idx="3">
                  <c:v>76701.422368</c:v>
                </c:pt>
                <c:pt idx="4">
                  <c:v>301854.51457120001</c:v>
                </c:pt>
              </c:numCache>
            </c:numRef>
          </c:val>
          <c:extLst>
            <c:ext xmlns:c16="http://schemas.microsoft.com/office/drawing/2014/chart" uri="{C3380CC4-5D6E-409C-BE32-E72D297353CC}">
              <c16:uniqueId val="{00000000-F29B-4727-92DF-885E02C9795D}"/>
            </c:ext>
          </c:extLst>
        </c:ser>
        <c:ser>
          <c:idx val="1"/>
          <c:order val="1"/>
          <c:tx>
            <c:strRef>
              <c:f>'14A_Forecasting_Methods'!$CX$166</c:f>
              <c:strCache>
                <c:ptCount val="1"/>
                <c:pt idx="0">
                  <c:v>DfE Baseline 2026</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'14A_Forecasting_Methods'!$CU$167:$CU$171</c:f>
              <c:strCache>
                <c:ptCount val="5"/>
                <c:pt idx="0">
                  <c:v>Software Development &amp; Testing</c:v>
                </c:pt>
                <c:pt idx="1">
                  <c:v>Data, Analytics &amp; Databases</c:v>
                </c:pt>
                <c:pt idx="2">
                  <c:v>Cybersecurity</c:v>
                </c:pt>
                <c:pt idx="3">
                  <c:v>Web, Applications &amp; UX/UI</c:v>
                </c:pt>
                <c:pt idx="4">
                  <c:v>IT Infrastructure, Networks &amp; Support</c:v>
                </c:pt>
              </c:strCache>
            </c:strRef>
          </c:cat>
          <c:val>
            <c:numRef>
              <c:f>'14A_Forecasting_Methods'!$CX$167:$CX$171</c:f>
              <c:numCache>
                <c:formatCode>#,##0</c:formatCode>
                <c:ptCount val="5"/>
                <c:pt idx="0">
                  <c:v>604925.74280518119</c:v>
                </c:pt>
                <c:pt idx="1">
                  <c:v>297686.54523549415</c:v>
                </c:pt>
                <c:pt idx="2">
                  <c:v>36430.761291961397</c:v>
                </c:pt>
                <c:pt idx="3">
                  <c:v>77434.869025636464</c:v>
                </c:pt>
                <c:pt idx="4">
                  <c:v>303017.38229122286</c:v>
                </c:pt>
              </c:numCache>
            </c:numRef>
          </c:val>
          <c:extLst>
            <c:ext xmlns:c16="http://schemas.microsoft.com/office/drawing/2014/chart" uri="{C3380CC4-5D6E-409C-BE32-E72D297353CC}">
              <c16:uniqueId val="{00000001-F29B-4727-92DF-885E02C9795D}"/>
            </c:ext>
          </c:extLst>
        </c:ser>
        <c:dLbls>
          <c:dLblPos val="outEnd"/>
          <c:showLegendKey val="0"/>
          <c:showVal val="1"/>
          <c:showCatName val="0"/>
          <c:showSerName val="0"/>
          <c:showPercent val="0"/>
          <c:showBubbleSize val="0"/>
        </c:dLbls>
        <c:gapWidth val="100"/>
        <c:overlap val="-24"/>
        <c:axId val="7085343"/>
        <c:axId val="103823791"/>
      </c:barChart>
      <c:catAx>
        <c:axId val="708534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pt-BR"/>
                  <a:t>Career Areas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3823791"/>
        <c:crosses val="autoZero"/>
        <c:auto val="1"/>
        <c:lblAlgn val="ctr"/>
        <c:lblOffset val="100"/>
        <c:noMultiLvlLbl val="0"/>
      </c:catAx>
      <c:valAx>
        <c:axId val="10382379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pt-BR"/>
                  <a:t>Employment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85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image" Target="../media/image1.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7</xdr:col>
      <xdr:colOff>411480</xdr:colOff>
      <xdr:row>17</xdr:row>
      <xdr:rowOff>186690</xdr:rowOff>
    </xdr:from>
    <xdr:to>
      <xdr:col>12</xdr:col>
      <xdr:colOff>373380</xdr:colOff>
      <xdr:row>35</xdr:row>
      <xdr:rowOff>156210</xdr:rowOff>
    </xdr:to>
    <xdr:graphicFrame macro="">
      <xdr:nvGraphicFramePr>
        <xdr:cNvPr id="4" name="Chart 3">
          <a:extLst>
            <a:ext uri="{FF2B5EF4-FFF2-40B4-BE49-F238E27FC236}">
              <a16:creationId xmlns:a16="http://schemas.microsoft.com/office/drawing/2014/main" id="{A17A69D4-BFF8-4C16-A1B3-CE9129F0A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314325</xdr:colOff>
      <xdr:row>47</xdr:row>
      <xdr:rowOff>8467</xdr:rowOff>
    </xdr:from>
    <xdr:to>
      <xdr:col>12</xdr:col>
      <xdr:colOff>400050</xdr:colOff>
      <xdr:row>64</xdr:row>
      <xdr:rowOff>161925</xdr:rowOff>
    </xdr:to>
    <xdr:graphicFrame macro="">
      <xdr:nvGraphicFramePr>
        <xdr:cNvPr id="5" name="Chart 4">
          <a:extLst>
            <a:ext uri="{FF2B5EF4-FFF2-40B4-BE49-F238E27FC236}">
              <a16:creationId xmlns:a16="http://schemas.microsoft.com/office/drawing/2014/main" id="{D5DCF297-0C0D-414E-9409-2BA59A1D6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766232</xdr:colOff>
      <xdr:row>113</xdr:row>
      <xdr:rowOff>256117</xdr:rowOff>
    </xdr:from>
    <xdr:to>
      <xdr:col>5</xdr:col>
      <xdr:colOff>756707</xdr:colOff>
      <xdr:row>113</xdr:row>
      <xdr:rowOff>3905250</xdr:rowOff>
    </xdr:to>
    <xdr:graphicFrame macro="">
      <xdr:nvGraphicFramePr>
        <xdr:cNvPr id="6" name="Chart 5">
          <a:extLst>
            <a:ext uri="{FF2B5EF4-FFF2-40B4-BE49-F238E27FC236}">
              <a16:creationId xmlns:a16="http://schemas.microsoft.com/office/drawing/2014/main" id="{DDB6D3EC-B87B-DE02-E2CD-3EC4FAD5A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2167467</xdr:colOff>
      <xdr:row>130</xdr:row>
      <xdr:rowOff>160867</xdr:rowOff>
    </xdr:from>
    <xdr:to>
      <xdr:col>4</xdr:col>
      <xdr:colOff>762000</xdr:colOff>
      <xdr:row>147</xdr:row>
      <xdr:rowOff>25401</xdr:rowOff>
    </xdr:to>
    <xdr:graphicFrame macro="">
      <xdr:nvGraphicFramePr>
        <xdr:cNvPr id="2" name="Chart 1">
          <a:extLst>
            <a:ext uri="{FF2B5EF4-FFF2-40B4-BE49-F238E27FC236}">
              <a16:creationId xmlns:a16="http://schemas.microsoft.com/office/drawing/2014/main" id="{1634E529-20E4-66BA-2910-B5405F6BC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94</xdr:col>
      <xdr:colOff>1771233</xdr:colOff>
      <xdr:row>87</xdr:row>
      <xdr:rowOff>79162</xdr:rowOff>
    </xdr:from>
    <xdr:to>
      <xdr:col>99</xdr:col>
      <xdr:colOff>1</xdr:colOff>
      <xdr:row>106</xdr:row>
      <xdr:rowOff>126999</xdr:rowOff>
    </xdr:to>
    <xdr:graphicFrame macro="">
      <xdr:nvGraphicFramePr>
        <xdr:cNvPr id="2" name="Chart 1">
          <a:extLst>
            <a:ext uri="{FF2B5EF4-FFF2-40B4-BE49-F238E27FC236}">
              <a16:creationId xmlns:a16="http://schemas.microsoft.com/office/drawing/2014/main" id="{0BE52E84-A454-FFD0-2534-15E64F9784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98</xdr:col>
      <xdr:colOff>592667</xdr:colOff>
      <xdr:row>172</xdr:row>
      <xdr:rowOff>160867</xdr:rowOff>
    </xdr:from>
    <xdr:to>
      <xdr:col>103</xdr:col>
      <xdr:colOff>516466</xdr:colOff>
      <xdr:row>192</xdr:row>
      <xdr:rowOff>93133</xdr:rowOff>
    </xdr:to>
    <xdr:graphicFrame macro="">
      <xdr:nvGraphicFramePr>
        <xdr:cNvPr id="4" name="Chart 3">
          <a:extLst>
            <a:ext uri="{FF2B5EF4-FFF2-40B4-BE49-F238E27FC236}">
              <a16:creationId xmlns:a16="http://schemas.microsoft.com/office/drawing/2014/main" id="{2361E32C-924E-7B17-567F-C8F9D7612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510540</xdr:colOff>
      <xdr:row>29</xdr:row>
      <xdr:rowOff>140970</xdr:rowOff>
    </xdr:from>
    <xdr:to>
      <xdr:col>3</xdr:col>
      <xdr:colOff>899160</xdr:colOff>
      <xdr:row>46</xdr:row>
      <xdr:rowOff>670560</xdr:rowOff>
    </xdr:to>
    <xdr:graphicFrame macro="">
      <xdr:nvGraphicFramePr>
        <xdr:cNvPr id="2" name="Chart 1">
          <a:extLst>
            <a:ext uri="{FF2B5EF4-FFF2-40B4-BE49-F238E27FC236}">
              <a16:creationId xmlns:a16="http://schemas.microsoft.com/office/drawing/2014/main" id="{7D67E2BA-81E6-3082-C50B-1BD8AC58D1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75</xdr:row>
      <xdr:rowOff>161713</xdr:rowOff>
    </xdr:from>
    <xdr:to>
      <xdr:col>3</xdr:col>
      <xdr:colOff>1436793</xdr:colOff>
      <xdr:row>92</xdr:row>
      <xdr:rowOff>124459</xdr:rowOff>
    </xdr:to>
    <xdr:graphicFrame macro="">
      <xdr:nvGraphicFramePr>
        <xdr:cNvPr id="3" name="Chart 2">
          <a:extLst>
            <a:ext uri="{FF2B5EF4-FFF2-40B4-BE49-F238E27FC236}">
              <a16:creationId xmlns:a16="http://schemas.microsoft.com/office/drawing/2014/main" id="{5A764398-3FCF-46D7-7096-241E4181AB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221827</xdr:colOff>
      <xdr:row>64</xdr:row>
      <xdr:rowOff>96520</xdr:rowOff>
    </xdr:from>
    <xdr:to>
      <xdr:col>3</xdr:col>
      <xdr:colOff>681567</xdr:colOff>
      <xdr:row>82</xdr:row>
      <xdr:rowOff>100330</xdr:rowOff>
    </xdr:to>
    <xdr:graphicFrame macro="">
      <xdr:nvGraphicFramePr>
        <xdr:cNvPr id="3" name="Chart 2">
          <a:extLst>
            <a:ext uri="{FF2B5EF4-FFF2-40B4-BE49-F238E27FC236}">
              <a16:creationId xmlns:a16="http://schemas.microsoft.com/office/drawing/2014/main" id="{70F0CEAB-4E9D-1E87-20A1-5D9F65E0A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333375</xdr:colOff>
      <xdr:row>82</xdr:row>
      <xdr:rowOff>19050</xdr:rowOff>
    </xdr:from>
    <xdr:to>
      <xdr:col>13</xdr:col>
      <xdr:colOff>1638300</xdr:colOff>
      <xdr:row>104</xdr:row>
      <xdr:rowOff>0</xdr:rowOff>
    </xdr:to>
    <xdr:graphicFrame macro="">
      <xdr:nvGraphicFramePr>
        <xdr:cNvPr id="10" name="Chart 9">
          <a:extLst>
            <a:ext uri="{FF2B5EF4-FFF2-40B4-BE49-F238E27FC236}">
              <a16:creationId xmlns:a16="http://schemas.microsoft.com/office/drawing/2014/main" id="{E69C14D0-F65E-45F6-9799-0D90ECB23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54</xdr:row>
      <xdr:rowOff>19050</xdr:rowOff>
    </xdr:from>
    <xdr:to>
      <xdr:col>13</xdr:col>
      <xdr:colOff>1638300</xdr:colOff>
      <xdr:row>74</xdr:row>
      <xdr:rowOff>171450</xdr:rowOff>
    </xdr:to>
    <xdr:graphicFrame macro="">
      <xdr:nvGraphicFramePr>
        <xdr:cNvPr id="3" name="Chart 2">
          <a:extLst>
            <a:ext uri="{FF2B5EF4-FFF2-40B4-BE49-F238E27FC236}">
              <a16:creationId xmlns:a16="http://schemas.microsoft.com/office/drawing/2014/main" id="{0AE65D2F-A370-4AA4-BCD1-1E44533BF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xdr:row>
      <xdr:rowOff>0</xdr:rowOff>
    </xdr:from>
    <xdr:to>
      <xdr:col>7</xdr:col>
      <xdr:colOff>295275</xdr:colOff>
      <xdr:row>23</xdr:row>
      <xdr:rowOff>45720</xdr:rowOff>
    </xdr:to>
    <xdr:graphicFrame macro="">
      <xdr:nvGraphicFramePr>
        <xdr:cNvPr id="4" name="Chart 3">
          <a:extLst>
            <a:ext uri="{FF2B5EF4-FFF2-40B4-BE49-F238E27FC236}">
              <a16:creationId xmlns:a16="http://schemas.microsoft.com/office/drawing/2014/main" id="{F24AF6C5-9B0E-460E-BC4B-A71A0FE76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19050</xdr:colOff>
      <xdr:row>4</xdr:row>
      <xdr:rowOff>161925</xdr:rowOff>
    </xdr:from>
    <xdr:to>
      <xdr:col>13</xdr:col>
      <xdr:colOff>1657350</xdr:colOff>
      <xdr:row>23</xdr:row>
      <xdr:rowOff>38100</xdr:rowOff>
    </xdr:to>
    <xdr:graphicFrame macro="">
      <xdr:nvGraphicFramePr>
        <xdr:cNvPr id="6" name="Chart 5">
          <a:extLst>
            <a:ext uri="{FF2B5EF4-FFF2-40B4-BE49-F238E27FC236}">
              <a16:creationId xmlns:a16="http://schemas.microsoft.com/office/drawing/2014/main" id="{F0B2A0F7-4D6C-483A-A69F-F6A7005C3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19050</xdr:rowOff>
    </xdr:from>
    <xdr:to>
      <xdr:col>13</xdr:col>
      <xdr:colOff>1666875</xdr:colOff>
      <xdr:row>46</xdr:row>
      <xdr:rowOff>171450</xdr:rowOff>
    </xdr:to>
    <xdr:graphicFrame macro="">
      <xdr:nvGraphicFramePr>
        <xdr:cNvPr id="7" name="Chart 6">
          <a:extLst>
            <a:ext uri="{FF2B5EF4-FFF2-40B4-BE49-F238E27FC236}">
              <a16:creationId xmlns:a16="http://schemas.microsoft.com/office/drawing/2014/main" id="{F5D506B4-1910-434C-8D7F-4BC2562F8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50</xdr:row>
      <xdr:rowOff>47625</xdr:rowOff>
    </xdr:from>
    <xdr:to>
      <xdr:col>13</xdr:col>
      <xdr:colOff>1647825</xdr:colOff>
      <xdr:row>50</xdr:row>
      <xdr:rowOff>3980391</xdr:rowOff>
    </xdr:to>
    <xdr:graphicFrame macro="">
      <xdr:nvGraphicFramePr>
        <xdr:cNvPr id="8" name="Chart 7">
          <a:extLst>
            <a:ext uri="{FF2B5EF4-FFF2-40B4-BE49-F238E27FC236}">
              <a16:creationId xmlns:a16="http://schemas.microsoft.com/office/drawing/2014/main" id="{BB0A005D-1997-4C76-9359-71D430745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28574</xdr:colOff>
      <xdr:row>78</xdr:row>
      <xdr:rowOff>57150</xdr:rowOff>
    </xdr:from>
    <xdr:to>
      <xdr:col>13</xdr:col>
      <xdr:colOff>1571625</xdr:colOff>
      <xdr:row>78</xdr:row>
      <xdr:rowOff>4684600</xdr:rowOff>
    </xdr:to>
    <xdr:pic>
      <xdr:nvPicPr>
        <xdr:cNvPr id="2" name="Picture 1">
          <a:extLst>
            <a:ext uri="{FF2B5EF4-FFF2-40B4-BE49-F238E27FC236}">
              <a16:creationId xmlns:a16="http://schemas.microsoft.com/office/drawing/2014/main" id="{A6B02BC7-CBE2-AA71-1B76-5ABA337549A6}"/>
            </a:ext>
          </a:extLst>
        </xdr:cNvPr>
        <xdr:cNvPicPr>
          <a:picLocks noChangeAspect="1"/>
        </xdr:cNvPicPr>
      </xdr:nvPicPr>
      <xdr:blipFill>
        <a:blip xmlns:r="http://schemas.openxmlformats.org/officeDocument/2006/relationships" r:embed="rId7"/>
        <a:stretch>
          <a:fillRect/>
        </a:stretch>
      </xdr:blipFill>
      <xdr:spPr>
        <a:xfrm>
          <a:off x="28574" y="19678650"/>
          <a:ext cx="9467851" cy="46274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28574</xdr:rowOff>
    </xdr:from>
    <xdr:to>
      <xdr:col>3</xdr:col>
      <xdr:colOff>1113157</xdr:colOff>
      <xdr:row>33</xdr:row>
      <xdr:rowOff>19049</xdr:rowOff>
    </xdr:to>
    <xdr:pic>
      <xdr:nvPicPr>
        <xdr:cNvPr id="3" name="Picture 2">
          <a:extLst>
            <a:ext uri="{FF2B5EF4-FFF2-40B4-BE49-F238E27FC236}">
              <a16:creationId xmlns:a16="http://schemas.microsoft.com/office/drawing/2014/main" id="{49509416-B20D-131A-029E-53D8664177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7224"/>
          <a:ext cx="10714357" cy="5781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594222</xdr:rowOff>
    </xdr:from>
    <xdr:to>
      <xdr:col>30</xdr:col>
      <xdr:colOff>9525</xdr:colOff>
      <xdr:row>29</xdr:row>
      <xdr:rowOff>171449</xdr:rowOff>
    </xdr:to>
    <xdr:pic>
      <xdr:nvPicPr>
        <xdr:cNvPr id="5" name="Picture 4">
          <a:extLst>
            <a:ext uri="{FF2B5EF4-FFF2-40B4-BE49-F238E27FC236}">
              <a16:creationId xmlns:a16="http://schemas.microsoft.com/office/drawing/2014/main" id="{3A0F8127-C040-8376-CCD0-3D464E639D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91850" y="594222"/>
          <a:ext cx="15859125" cy="5273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bricio ferreira" refreshedDate="46261.641069444442" createdVersion="8" refreshedVersion="8" minRefreshableVersion="3" recordCount="25" xr:uid="{6292F7B2-E4EB-43B9-A3DB-E218123C29A3}">
  <cacheSource type="worksheet">
    <worksheetSource name="Table4"/>
  </cacheSource>
  <cacheFields count="3">
    <cacheField name="Year" numFmtId="0">
      <sharedItems containsSemiMixedTypes="0" containsString="0" containsNumber="1" containsInteger="1" minValue="2021" maxValue="2025" count="5">
        <n v="2021"/>
        <n v="2022"/>
        <n v="2023"/>
        <n v="2024"/>
        <n v="2025"/>
      </sharedItems>
    </cacheField>
    <cacheField name="Career Area" numFmtId="0">
      <sharedItems count="5">
        <s v="Software Development &amp; Testing"/>
        <s v="Data, Analytics &amp; Databases"/>
        <s v="Cybersecurity"/>
        <s v="Web, Applications &amp; UX/UI"/>
        <s v="IT Infrastructure, Networks &amp; Support"/>
      </sharedItems>
    </cacheField>
    <cacheField name="Employment" numFmtId="164">
      <sharedItems containsSemiMixedTypes="0" containsString="0" containsNumber="1" minValue="28494" maxValue="697664.6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n v="544841.14899999998"/>
  </r>
  <r>
    <x v="0"/>
    <x v="1"/>
    <n v="283779.08500000002"/>
  </r>
  <r>
    <x v="0"/>
    <x v="2"/>
    <n v="28494"/>
  </r>
  <r>
    <x v="0"/>
    <x v="3"/>
    <n v="75565.61"/>
  </r>
  <r>
    <x v="0"/>
    <x v="4"/>
    <n v="284911.22700000001"/>
  </r>
  <r>
    <x v="1"/>
    <x v="0"/>
    <n v="609898.91700000002"/>
  </r>
  <r>
    <x v="1"/>
    <x v="1"/>
    <n v="296340.84999999998"/>
  </r>
  <r>
    <x v="1"/>
    <x v="2"/>
    <n v="41349"/>
  </r>
  <r>
    <x v="1"/>
    <x v="3"/>
    <n v="69172.13"/>
  </r>
  <r>
    <x v="1"/>
    <x v="4"/>
    <n v="306709.46999999997"/>
  </r>
  <r>
    <x v="2"/>
    <x v="0"/>
    <n v="697664.66"/>
  </r>
  <r>
    <x v="2"/>
    <x v="1"/>
    <n v="300662"/>
  </r>
  <r>
    <x v="2"/>
    <x v="2"/>
    <n v="65151"/>
  </r>
  <r>
    <x v="2"/>
    <x v="3"/>
    <n v="80458.399999999994"/>
  </r>
  <r>
    <x v="2"/>
    <x v="4"/>
    <n v="333209.40000000002"/>
  </r>
  <r>
    <x v="3"/>
    <x v="0"/>
    <n v="655901.01800000004"/>
  </r>
  <r>
    <x v="3"/>
    <x v="1"/>
    <n v="326068.30000000005"/>
  </r>
  <r>
    <x v="3"/>
    <x v="2"/>
    <n v="72567"/>
  </r>
  <r>
    <x v="3"/>
    <x v="3"/>
    <n v="89849.01999999999"/>
  </r>
  <r>
    <x v="3"/>
    <x v="4"/>
    <n v="306372.06"/>
  </r>
  <r>
    <x v="4"/>
    <x v="0"/>
    <n v="641426.61800000002"/>
  </r>
  <r>
    <x v="4"/>
    <x v="1"/>
    <n v="316599.73499999999"/>
  </r>
  <r>
    <x v="4"/>
    <x v="2"/>
    <n v="83476"/>
  </r>
  <r>
    <x v="4"/>
    <x v="3"/>
    <n v="69960.01999999999"/>
  </r>
  <r>
    <x v="4"/>
    <x v="4"/>
    <n v="299691.857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79922C-00B6-4C16-B433-E316F813D6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R79:CX86" firstHeaderRow="1" firstDataRow="2" firstDataCol="1"/>
  <pivotFields count="3">
    <pivotField axis="axisRow" showAll="0">
      <items count="6">
        <item x="0"/>
        <item x="1"/>
        <item x="2"/>
        <item x="3"/>
        <item x="4"/>
        <item t="default"/>
      </items>
    </pivotField>
    <pivotField axis="axisCol" showAll="0">
      <items count="6">
        <item x="2"/>
        <item x="1"/>
        <item x="4"/>
        <item x="0"/>
        <item x="3"/>
        <item t="default"/>
      </items>
    </pivotField>
    <pivotField dataField="1" numFmtId="164" showAll="0"/>
  </pivotFields>
  <rowFields count="1">
    <field x="0"/>
  </rowFields>
  <rowItems count="6">
    <i>
      <x/>
    </i>
    <i>
      <x v="1"/>
    </i>
    <i>
      <x v="2"/>
    </i>
    <i>
      <x v="3"/>
    </i>
    <i>
      <x v="4"/>
    </i>
    <i t="grand">
      <x/>
    </i>
  </rowItems>
  <colFields count="1">
    <field x="1"/>
  </colFields>
  <colItems count="6">
    <i>
      <x/>
    </i>
    <i>
      <x v="1"/>
    </i>
    <i>
      <x v="2"/>
    </i>
    <i>
      <x v="3"/>
    </i>
    <i>
      <x v="4"/>
    </i>
    <i t="grand">
      <x/>
    </i>
  </colItems>
  <dataFields count="1">
    <dataField name="Sum of Employment" fld="2" baseField="0" baseItem="0" numFmtId="164"/>
  </dataFields>
  <formats count="23">
    <format dxfId="27">
      <pivotArea outline="0" collapsedLevelsAreSubtotals="1" fieldPosition="0">
        <references count="1">
          <reference field="1" count="1" selected="0">
            <x v="1"/>
          </reference>
        </references>
      </pivotArea>
    </format>
    <format dxfId="26">
      <pivotArea type="topRight" dataOnly="0" labelOnly="1" outline="0" fieldPosition="0"/>
    </format>
    <format dxfId="25">
      <pivotArea dataOnly="0" labelOnly="1" fieldPosition="0">
        <references count="1">
          <reference field="1" count="1">
            <x v="1"/>
          </reference>
        </references>
      </pivotArea>
    </format>
    <format dxfId="24">
      <pivotArea outline="0" collapsedLevelsAreSubtotals="1" fieldPosition="0">
        <references count="1">
          <reference field="1" count="2" selected="0">
            <x v="0"/>
            <x v="1"/>
          </reference>
        </references>
      </pivotArea>
    </format>
    <format dxfId="23">
      <pivotArea field="1" type="button" dataOnly="0" labelOnly="1" outline="0" axis="axisCol" fieldPosition="0"/>
    </format>
    <format dxfId="22">
      <pivotArea type="topRight" dataOnly="0" labelOnly="1" outline="0" fieldPosition="0"/>
    </format>
    <format dxfId="21">
      <pivotArea dataOnly="0" labelOnly="1" fieldPosition="0">
        <references count="1">
          <reference field="1" count="2">
            <x v="0"/>
            <x v="1"/>
          </reference>
        </references>
      </pivotArea>
    </format>
    <format dxfId="20">
      <pivotArea outline="0" collapsedLevelsAreSubtotals="1" fieldPosition="0">
        <references count="1">
          <reference field="1" count="2" selected="0">
            <x v="0"/>
            <x v="1"/>
          </reference>
        </references>
      </pivotArea>
    </format>
    <format dxfId="19">
      <pivotArea field="1" type="button" dataOnly="0" labelOnly="1" outline="0" axis="axisCol" fieldPosition="0"/>
    </format>
    <format dxfId="18">
      <pivotArea type="topRight" dataOnly="0" labelOnly="1" outline="0" fieldPosition="0"/>
    </format>
    <format dxfId="17">
      <pivotArea dataOnly="0" labelOnly="1" fieldPosition="0">
        <references count="1">
          <reference field="1" count="2">
            <x v="0"/>
            <x v="1"/>
          </reference>
        </references>
      </pivotArea>
    </format>
    <format dxfId="16">
      <pivotArea type="origin" dataOnly="0" labelOnly="1" outline="0" fieldPosition="0"/>
    </format>
    <format dxfId="15">
      <pivotArea field="1" type="button" dataOnly="0" labelOnly="1" outline="0" axis="axisCol" fieldPosition="0"/>
    </format>
    <format dxfId="14">
      <pivotArea type="topRight" dataOnly="0" labelOnly="1" outline="0" fieldPosition="0"/>
    </format>
    <format dxfId="13">
      <pivotArea field="0" type="button" dataOnly="0" labelOnly="1" outline="0" axis="axisRow" fieldPosition="0"/>
    </format>
    <format dxfId="12">
      <pivotArea dataOnly="0" labelOnly="1" fieldPosition="0">
        <references count="1">
          <reference field="1" count="0"/>
        </references>
      </pivotArea>
    </format>
    <format dxfId="11">
      <pivotArea dataOnly="0" labelOnly="1" grandCol="1" outline="0" fieldPosition="0"/>
    </format>
    <format dxfId="10">
      <pivotArea type="origin" dataOnly="0" labelOnly="1" outline="0" fieldPosition="0"/>
    </format>
    <format dxfId="9">
      <pivotArea field="1" type="button" dataOnly="0" labelOnly="1" outline="0" axis="axisCol" fieldPosition="0"/>
    </format>
    <format dxfId="8">
      <pivotArea type="topRight" dataOnly="0" labelOnly="1" outline="0" fieldPosition="0"/>
    </format>
    <format dxfId="7">
      <pivotArea field="0" type="button" dataOnly="0" labelOnly="1" outline="0" axis="axisRow" fieldPosition="0"/>
    </format>
    <format dxfId="6">
      <pivotArea dataOnly="0" labelOnly="1" fieldPosition="0">
        <references count="1">
          <reference field="1" count="0"/>
        </references>
      </pivotArea>
    </format>
    <format dxfId="5">
      <pivotArea dataOnly="0" labelOnly="1" grandCol="1" outline="0" fieldPosition="0"/>
    </format>
  </formats>
  <chartFormats count="6">
    <chartFormat chart="0" format="0" series="1">
      <pivotArea type="data" outline="0" fieldPosition="0">
        <references count="1">
          <reference field="4294967294" count="1" selected="0">
            <x v="0"/>
          </reference>
        </references>
      </pivotArea>
    </chartFormat>
    <chartFormat chart="0" format="9" series="1">
      <pivotArea type="data" outline="0" fieldPosition="0">
        <references count="2">
          <reference field="4294967294" count="1" selected="0">
            <x v="0"/>
          </reference>
          <reference field="1" count="1" selected="0">
            <x v="1"/>
          </reference>
        </references>
      </pivotArea>
    </chartFormat>
    <chartFormat chart="0" format="10" series="1">
      <pivotArea type="data" outline="0" fieldPosition="0">
        <references count="2">
          <reference field="4294967294" count="1" selected="0">
            <x v="0"/>
          </reference>
          <reference field="1" count="1" selected="0">
            <x v="2"/>
          </reference>
        </references>
      </pivotArea>
    </chartFormat>
    <chartFormat chart="0" format="11" series="1">
      <pivotArea type="data" outline="0" fieldPosition="0">
        <references count="2">
          <reference field="4294967294" count="1" selected="0">
            <x v="0"/>
          </reference>
          <reference field="1" count="1" selected="0">
            <x v="3"/>
          </reference>
        </references>
      </pivotArea>
    </chartFormat>
    <chartFormat chart="0" format="12" series="1">
      <pivotArea type="data" outline="0" fieldPosition="0">
        <references count="2">
          <reference field="4294967294" count="1" selected="0">
            <x v="0"/>
          </reference>
          <reference field="1" count="1" selected="0">
            <x v="4"/>
          </reference>
        </references>
      </pivotArea>
    </chartFormat>
    <chartFormat chart="0" format="13"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FE5DBD-7BE1-410B-BDD8-3D0923BC266A}" name="Table2" displayName="Table2" ref="A2:R414" totalsRowShown="0">
  <autoFilter ref="A2:R414" xr:uid="{2EFE5DBD-7BE1-410B-BDD8-3D0923BC266A}"/>
  <tableColumns count="18">
    <tableColumn id="1" xr3:uid="{2CE6E62B-8A99-4DF9-AD07-613D6B3AA17B}" name="SOC2020 sub-major group"/>
    <tableColumn id="2" xr3:uid="{EABCF04E-1D02-4F4A-BC89-826B5C7E6496}" name="SOC2020 unit group"/>
    <tableColumn id="3" xr3:uid="{2A406C9F-F339-4792-839B-6A59925CC03D}" name="Occupation description"/>
    <tableColumn id="4" xr3:uid="{41B3770D-79FF-40B2-A3A9-770BF7070C15}" name="2021" dataDxfId="48"/>
    <tableColumn id="5" xr3:uid="{B086273E-F0DC-42C6-90B9-DB512C67E304}" name="2022" dataDxfId="47"/>
    <tableColumn id="6" xr3:uid="{E1B81C1F-1A34-4EB0-BDCF-FB8D7A35E0BF}" name="2023" dataDxfId="46"/>
    <tableColumn id="7" xr3:uid="{E18550D5-C508-45D7-8E49-BBC1A167744A}" name="2024" dataDxfId="45"/>
    <tableColumn id="8" xr3:uid="{6B3FE0C8-6F92-4C3D-8DED-F3E34CA77A89}" name="2025" dataDxfId="44"/>
    <tableColumn id="9" xr3:uid="{39905C90-107D-4FD8-BD21-1A199DAF57B9}" name="2026" dataDxfId="43"/>
    <tableColumn id="10" xr3:uid="{A31525E6-4016-475B-A8A0-770CDF97631F}" name="2027" dataDxfId="42"/>
    <tableColumn id="11" xr3:uid="{63605DDE-92AB-4C0E-BCA3-E75E8F60F5FA}" name="2028" dataDxfId="41"/>
    <tableColumn id="12" xr3:uid="{6214B633-302E-408E-89EC-2A39B43FBFDE}" name="2029" dataDxfId="40"/>
    <tableColumn id="13" xr3:uid="{2BAAEA6D-ABB0-4CCC-A511-BBBBB1122D5E}" name="2030" dataDxfId="39"/>
    <tableColumn id="14" xr3:uid="{D346D041-643D-466A-B0D1-078F2A1A1E61}" name="2031" dataDxfId="38"/>
    <tableColumn id="15" xr3:uid="{8AA56DD1-96E2-4DA2-996D-C05DB7D552E9}" name="2032" dataDxfId="37"/>
    <tableColumn id="16" xr3:uid="{5F43C9DC-C7D7-4299-9C28-DA2FB6E8F1E3}" name="2033" dataDxfId="36"/>
    <tableColumn id="17" xr3:uid="{130E2966-6120-4223-BFC5-2287A59CD5B6}" name="2034" dataDxfId="35"/>
    <tableColumn id="18" xr3:uid="{FB852DDA-01F6-418B-9C6A-BE1718B895D1}" name="2035" dataDxfId="3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92D4D74-68A1-47E9-9962-90EFB575CF79}" name="Table6" displayName="Table6" ref="A2:R414" totalsRowShown="0">
  <tableColumns count="18">
    <tableColumn id="1" xr3:uid="{88364A8D-0438-4CDF-B9B0-5CAEDE221123}" name="SOC2020 sub-major group"/>
    <tableColumn id="2" xr3:uid="{F63F1CA7-664C-42F2-9503-96E78D93B990}" name="SOC2020 unit group"/>
    <tableColumn id="3" xr3:uid="{F0D1239B-99F4-4171-9A38-9C93C0390E66}" name="Occupation description"/>
    <tableColumn id="4" xr3:uid="{A1CAEA46-F533-4E59-9DCF-347F0DF7E9E2}" name="2021"/>
    <tableColumn id="5" xr3:uid="{8371DE7F-4667-44CC-9CA4-CB0E9B7EF533}" name="2022"/>
    <tableColumn id="6" xr3:uid="{F1C89B17-C409-4C21-811F-C6FCDC0EDE89}" name="2023"/>
    <tableColumn id="7" xr3:uid="{BFB6D9A6-E9EB-4066-923B-B92F6F2A534B}" name="2024"/>
    <tableColumn id="8" xr3:uid="{5E991EBB-B58B-4605-87DE-553F6A4FB119}" name="2025"/>
    <tableColumn id="9" xr3:uid="{8EF28279-CBBB-4FE1-86B7-50F641407F33}" name="2026"/>
    <tableColumn id="10" xr3:uid="{9CED669B-54B9-49A9-A985-4B079EC5754E}" name="2027"/>
    <tableColumn id="11" xr3:uid="{A3A044C0-570F-4899-B274-386A9C35556C}" name="2028"/>
    <tableColumn id="12" xr3:uid="{90202DA6-08D4-44DB-9D85-4DF91740C383}" name="2029"/>
    <tableColumn id="13" xr3:uid="{92AA5BEC-A61E-43C5-92F1-F603FA088701}" name="2030"/>
    <tableColumn id="14" xr3:uid="{8788F3D6-D77C-4D04-9058-855B170E66CF}" name="2031"/>
    <tableColumn id="15" xr3:uid="{D719D4B3-E092-406C-A022-03B399D2F9B8}" name="2032"/>
    <tableColumn id="16" xr3:uid="{ED37ABC0-AF3C-45BE-A29C-C47F0FF8B081}" name="2033"/>
    <tableColumn id="17" xr3:uid="{3DDA049B-5776-4FFA-9B06-F7C4D750A59E}" name="2034"/>
    <tableColumn id="18" xr3:uid="{2448C5B3-A541-4924-AB79-D3FFA09D42A2}" name="203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505AB70-4A7D-4539-B5C5-FEE16656E437}" name="Table8" displayName="Table8" ref="A2:R414" totalsRowShown="0">
  <autoFilter ref="A2:R414" xr:uid="{D505AB70-4A7D-4539-B5C5-FEE16656E437}"/>
  <tableColumns count="18">
    <tableColumn id="1" xr3:uid="{D2B924A3-B4F2-46D4-B688-7D4FEB3F8D85}" name="SOC2020 sub-major group"/>
    <tableColumn id="2" xr3:uid="{474CE4BD-1CC8-41D7-965D-31A11253F753}" name="SOC2020 unit group"/>
    <tableColumn id="3" xr3:uid="{BD1319C6-3226-43D4-840B-EFEDA2EA8CC5}" name="Occupation description"/>
    <tableColumn id="4" xr3:uid="{4C3D4EF8-9BE6-49A3-9E07-91F3AA5A0C97}" name="2021"/>
    <tableColumn id="5" xr3:uid="{EC4180E1-A0CD-4CB3-8779-E00A148BD4FE}" name="2022"/>
    <tableColumn id="6" xr3:uid="{0902EA8B-1375-4853-B9CA-E3D361293669}" name="2023"/>
    <tableColumn id="7" xr3:uid="{D1535E3F-70F7-4ED4-B959-17614ED307F2}" name="2024"/>
    <tableColumn id="8" xr3:uid="{81A063FE-FD14-48F0-A936-F6AFD48ACB2E}" name="2025"/>
    <tableColumn id="9" xr3:uid="{125D7DF8-2236-4CAA-8DF5-2439442CED73}" name="2026"/>
    <tableColumn id="10" xr3:uid="{355D2774-75E0-413C-AF6A-2ED486208886}" name="2027"/>
    <tableColumn id="11" xr3:uid="{FA60E056-47BB-4754-B3FD-715F35B29D79}" name="2028"/>
    <tableColumn id="12" xr3:uid="{2132BC33-DE41-4AC7-A649-04A5420DD8F6}" name="2029"/>
    <tableColumn id="13" xr3:uid="{A702B1AB-3E0C-4E9C-8E06-DE3621104EC4}" name="2030"/>
    <tableColumn id="14" xr3:uid="{0E5D915E-8468-447F-91DC-4ED138EBA245}" name="2031"/>
    <tableColumn id="15" xr3:uid="{59646015-709D-41F7-AB1E-7FC1C7736F5B}" name="2032"/>
    <tableColumn id="16" xr3:uid="{139B2824-0DA6-47A2-8241-65680D1A4DD2}" name="2033"/>
    <tableColumn id="17" xr3:uid="{1EC90BDD-5A69-403D-A875-163C6125E6AF}" name="2034"/>
    <tableColumn id="18" xr3:uid="{EB214DDC-8369-4574-A345-D0088B4A063C}" name="20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57953C-78FB-49F4-97EF-EFF12BB1E799}" name="CareerAreaAnnualAggregation" displayName="CareerAreaAnnualAggregation" ref="A687:D957" totalsRowShown="0" headerRowDxfId="33" dataDxfId="32">
  <tableColumns count="4">
    <tableColumn id="1" xr3:uid="{8184C306-785A-4AF5-BA58-BD7CB89C80AD}" name="Scenario" dataDxfId="31"/>
    <tableColumn id="2" xr3:uid="{C5ECDF14-F5EA-491E-B38F-11DA1456B4BA}" name="Year" dataDxfId="30"/>
    <tableColumn id="3" xr3:uid="{D67BAD9D-DAA4-4D54-B053-0616577C2086}" name="Career Area" dataDxfId="29"/>
    <tableColumn id="4" xr3:uid="{0C0311D6-36C8-441F-BC04-6C68DB7FB22D}" name="Total Allocated Employment" dataDxfId="28">
      <calculatedColumnFormula>SUMIFS($H$6:$H$680,$A$6:$A$680,A688,$C$6:$C$680,B688,$E$6:$E$680,C688)</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D3058C-BCE3-4065-A358-42D4AE34CB9D}" name="Table4" displayName="Table4" ref="CN79:CP104" totalsRowShown="0" headerRowDxfId="4" dataDxfId="3">
  <autoFilter ref="CN79:CP104" xr:uid="{B6D3058C-BCE3-4065-A358-42D4AE34CB9D}"/>
  <tableColumns count="3">
    <tableColumn id="1" xr3:uid="{0382F497-A782-40DE-8BCD-D18F309298E7}" name="Year" dataDxfId="2"/>
    <tableColumn id="2" xr3:uid="{F0816E9D-5DA0-4921-8850-0B31FD685D9E}" name="Career Area" dataDxfId="1"/>
    <tableColumn id="3" xr3:uid="{4F7BB913-5EF6-41F1-9B44-E929CFF3CB07}" name="Employm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gov.uk/government/publications/labour-market-and-skills-projections-2020-to-2035" TargetMode="External"/><Relationship Id="rId7" Type="http://schemas.openxmlformats.org/officeDocument/2006/relationships/printerSettings" Target="../printerSettings/printerSettings3.bin"/><Relationship Id="rId2" Type="http://schemas.openxmlformats.org/officeDocument/2006/relationships/hyperlink" Target="https://www.weforum.org/publications/the-future-of-jobs-report-2025/economy-and-industry-profiles/" TargetMode="External"/><Relationship Id="rId1" Type="http://schemas.openxmlformats.org/officeDocument/2006/relationships/hyperlink" Target="https://www.weforum.org/publications/the-future-of-jobs-report-2025/" TargetMode="External"/><Relationship Id="rId6" Type="http://schemas.openxmlformats.org/officeDocument/2006/relationships/hyperlink" Target="https://www.solent.ac.uk/courses/undergraduate/computer-science-bsc" TargetMode="External"/><Relationship Id="rId5" Type="http://schemas.openxmlformats.org/officeDocument/2006/relationships/hyperlink" Target="https://www.ons.gov.uk/employmentandlabourmarket/peopleinwork/employmentandemployeetypes/adhocs/3335employmentby4digitoccupationand2digitindustrycodesuk2011to2025" TargetMode="External"/><Relationship Id="rId4" Type="http://schemas.openxmlformats.org/officeDocument/2006/relationships/hyperlink" Target="https://docs.google.com/spreadsheets/d/16bBDBk5eAcaZsfU9kJ7sDSBoUj7RSggH/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67464-51A8-4FA3-B7F8-3DBD0D7B075A}">
  <dimension ref="A1:E28"/>
  <sheetViews>
    <sheetView tabSelected="1" zoomScale="80" zoomScaleNormal="80" workbookViewId="0">
      <selection activeCell="E27" sqref="E27"/>
    </sheetView>
  </sheetViews>
  <sheetFormatPr defaultRowHeight="15.6"/>
  <cols>
    <col min="1" max="1" width="29.77734375" style="8" customWidth="1"/>
    <col min="2" max="2" width="111.5546875" style="8" bestFit="1" customWidth="1"/>
    <col min="3" max="3" width="3.5546875" customWidth="1"/>
    <col min="4" max="4" width="13" bestFit="1" customWidth="1"/>
    <col min="5" max="5" width="43.5546875" bestFit="1" customWidth="1"/>
  </cols>
  <sheetData>
    <row r="1" spans="1:5" ht="21">
      <c r="A1" s="474" t="s">
        <v>479</v>
      </c>
      <c r="B1" s="475"/>
    </row>
    <row r="2" spans="1:5" ht="17.399999999999999" customHeight="1">
      <c r="A2" s="476" t="s">
        <v>532</v>
      </c>
      <c r="B2" s="476"/>
    </row>
    <row r="3" spans="1:5" ht="15.6" customHeight="1">
      <c r="A3" s="476"/>
      <c r="B3" s="476"/>
    </row>
    <row r="4" spans="1:5">
      <c r="A4" s="477"/>
      <c r="B4" s="477"/>
    </row>
    <row r="5" spans="1:5" ht="17.399999999999999">
      <c r="A5" s="455" t="s">
        <v>1433</v>
      </c>
      <c r="B5" s="456" t="s">
        <v>727</v>
      </c>
      <c r="D5" s="478" t="s">
        <v>1544</v>
      </c>
      <c r="E5" s="478"/>
    </row>
    <row r="6" spans="1:5" ht="17.399999999999999">
      <c r="A6" s="375" t="s">
        <v>1568</v>
      </c>
      <c r="B6" s="381" t="s">
        <v>1434</v>
      </c>
      <c r="D6" s="402" t="s">
        <v>1491</v>
      </c>
      <c r="E6" s="402" t="s">
        <v>1492</v>
      </c>
    </row>
    <row r="7" spans="1:5">
      <c r="A7" s="376" t="s">
        <v>1436</v>
      </c>
      <c r="B7" s="105" t="s">
        <v>1437</v>
      </c>
      <c r="D7" s="376" t="s">
        <v>1493</v>
      </c>
      <c r="E7" s="376" t="s">
        <v>1494</v>
      </c>
    </row>
    <row r="8" spans="1:5">
      <c r="A8" s="376" t="s">
        <v>1438</v>
      </c>
      <c r="B8" s="105" t="s">
        <v>1439</v>
      </c>
      <c r="D8" s="376" t="s">
        <v>1495</v>
      </c>
      <c r="E8" s="376" t="s">
        <v>1496</v>
      </c>
    </row>
    <row r="9" spans="1:5">
      <c r="A9" s="376" t="s">
        <v>1440</v>
      </c>
      <c r="B9" s="105" t="s">
        <v>1441</v>
      </c>
      <c r="D9" s="376" t="s">
        <v>1497</v>
      </c>
      <c r="E9" s="376" t="s">
        <v>1498</v>
      </c>
    </row>
    <row r="10" spans="1:5">
      <c r="A10" s="376" t="s">
        <v>1442</v>
      </c>
      <c r="B10" s="105" t="s">
        <v>1443</v>
      </c>
      <c r="D10" s="376" t="s">
        <v>1499</v>
      </c>
      <c r="E10" s="376" t="s">
        <v>1500</v>
      </c>
    </row>
    <row r="11" spans="1:5">
      <c r="A11" s="376" t="s">
        <v>1444</v>
      </c>
      <c r="B11" s="105" t="s">
        <v>1542</v>
      </c>
      <c r="D11" s="376" t="s">
        <v>591</v>
      </c>
      <c r="E11" s="376" t="s">
        <v>1501</v>
      </c>
    </row>
    <row r="12" spans="1:5">
      <c r="A12" s="376" t="s">
        <v>1445</v>
      </c>
      <c r="B12" s="105" t="s">
        <v>1446</v>
      </c>
      <c r="D12" s="376" t="s">
        <v>1502</v>
      </c>
      <c r="E12" s="376" t="s">
        <v>1503</v>
      </c>
    </row>
    <row r="13" spans="1:5">
      <c r="A13" s="376" t="s">
        <v>765</v>
      </c>
      <c r="B13" s="105" t="s">
        <v>1553</v>
      </c>
      <c r="D13" s="376" t="s">
        <v>1504</v>
      </c>
      <c r="E13" s="376" t="s">
        <v>1505</v>
      </c>
    </row>
    <row r="14" spans="1:5">
      <c r="A14" s="376" t="s">
        <v>1447</v>
      </c>
      <c r="B14" s="105" t="s">
        <v>1448</v>
      </c>
      <c r="D14" s="376" t="s">
        <v>1506</v>
      </c>
      <c r="E14" s="376" t="s">
        <v>1507</v>
      </c>
    </row>
    <row r="15" spans="1:5">
      <c r="A15" s="376" t="s">
        <v>1449</v>
      </c>
      <c r="B15" s="105" t="s">
        <v>1543</v>
      </c>
      <c r="D15" s="376" t="s">
        <v>1411</v>
      </c>
      <c r="E15" s="376" t="s">
        <v>1508</v>
      </c>
    </row>
    <row r="16" spans="1:5">
      <c r="A16" s="376" t="s">
        <v>1450</v>
      </c>
      <c r="B16" s="105" t="s">
        <v>1451</v>
      </c>
      <c r="D16" s="376" t="s">
        <v>557</v>
      </c>
      <c r="E16" s="376" t="s">
        <v>1554</v>
      </c>
    </row>
    <row r="17" spans="1:5">
      <c r="A17" s="376" t="s">
        <v>1452</v>
      </c>
      <c r="B17" s="105" t="s">
        <v>1453</v>
      </c>
      <c r="D17" s="376" t="s">
        <v>1509</v>
      </c>
      <c r="E17" s="376" t="s">
        <v>1510</v>
      </c>
    </row>
    <row r="18" spans="1:5">
      <c r="A18" s="382" t="s">
        <v>1454</v>
      </c>
      <c r="B18" s="383" t="s">
        <v>1455</v>
      </c>
      <c r="D18" s="376" t="s">
        <v>1511</v>
      </c>
      <c r="E18" s="376" t="s">
        <v>1512</v>
      </c>
    </row>
    <row r="19" spans="1:5">
      <c r="A19" s="382" t="s">
        <v>1456</v>
      </c>
      <c r="B19" s="383" t="s">
        <v>1457</v>
      </c>
      <c r="D19" s="376" t="s">
        <v>1513</v>
      </c>
      <c r="E19" s="376" t="s">
        <v>1514</v>
      </c>
    </row>
    <row r="20" spans="1:5">
      <c r="A20" s="376" t="s">
        <v>1458</v>
      </c>
      <c r="B20" s="105" t="s">
        <v>1459</v>
      </c>
      <c r="D20" s="376" t="s">
        <v>949</v>
      </c>
      <c r="E20" s="376" t="s">
        <v>1515</v>
      </c>
    </row>
    <row r="21" spans="1:5">
      <c r="A21" s="382" t="s">
        <v>1460</v>
      </c>
      <c r="B21" s="383" t="s">
        <v>1461</v>
      </c>
      <c r="D21" s="376" t="s">
        <v>1516</v>
      </c>
      <c r="E21" s="376" t="s">
        <v>1517</v>
      </c>
    </row>
    <row r="22" spans="1:5">
      <c r="A22" s="382" t="s">
        <v>1462</v>
      </c>
      <c r="B22" s="383" t="s">
        <v>1463</v>
      </c>
      <c r="D22" s="376" t="s">
        <v>1518</v>
      </c>
      <c r="E22" s="376" t="s">
        <v>1519</v>
      </c>
    </row>
    <row r="23" spans="1:5">
      <c r="A23" s="376" t="s">
        <v>1464</v>
      </c>
      <c r="B23" s="105" t="s">
        <v>1465</v>
      </c>
      <c r="D23" s="376" t="s">
        <v>1520</v>
      </c>
      <c r="E23" s="376" t="s">
        <v>1521</v>
      </c>
    </row>
    <row r="24" spans="1:5">
      <c r="A24" s="382" t="s">
        <v>1466</v>
      </c>
      <c r="B24" s="383" t="s">
        <v>1467</v>
      </c>
      <c r="D24" s="376" t="s">
        <v>1522</v>
      </c>
      <c r="E24" s="376" t="s">
        <v>1523</v>
      </c>
    </row>
    <row r="25" spans="1:5">
      <c r="A25" s="376" t="s">
        <v>1468</v>
      </c>
      <c r="B25" s="105" t="s">
        <v>1469</v>
      </c>
      <c r="D25" s="376" t="s">
        <v>1524</v>
      </c>
      <c r="E25" s="376" t="s">
        <v>1525</v>
      </c>
    </row>
    <row r="26" spans="1:5">
      <c r="A26" s="376" t="s">
        <v>1470</v>
      </c>
      <c r="B26" s="105" t="s">
        <v>1471</v>
      </c>
      <c r="D26" s="378" t="s">
        <v>1526</v>
      </c>
      <c r="E26" s="378" t="s">
        <v>1527</v>
      </c>
    </row>
    <row r="27" spans="1:5">
      <c r="A27" s="376" t="s">
        <v>1472</v>
      </c>
      <c r="B27" s="105" t="s">
        <v>1473</v>
      </c>
    </row>
    <row r="28" spans="1:5">
      <c r="A28" s="378" t="s">
        <v>1569</v>
      </c>
      <c r="B28" s="107" t="s">
        <v>1435</v>
      </c>
    </row>
  </sheetData>
  <mergeCells count="4">
    <mergeCell ref="A1:B1"/>
    <mergeCell ref="A2:B3"/>
    <mergeCell ref="A4:B4"/>
    <mergeCell ref="D5:E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7C4F1-D4C2-44CE-9605-D4DDD9C5CF25}">
  <dimension ref="A1:F49"/>
  <sheetViews>
    <sheetView topLeftCell="A21" zoomScale="80" zoomScaleNormal="80" workbookViewId="0">
      <selection activeCell="B32" sqref="B32"/>
    </sheetView>
  </sheetViews>
  <sheetFormatPr defaultRowHeight="15"/>
  <cols>
    <col min="1" max="1" width="86.33203125" style="65" customWidth="1"/>
    <col min="2" max="2" width="49.44140625" style="65" customWidth="1"/>
    <col min="3" max="3" width="2.5546875" style="1" customWidth="1"/>
    <col min="4" max="4" width="46" style="53" bestFit="1" customWidth="1"/>
    <col min="5" max="5" width="18.5546875" customWidth="1"/>
    <col min="6" max="6" width="53.5546875" customWidth="1"/>
  </cols>
  <sheetData>
    <row r="1" spans="1:6" ht="21">
      <c r="A1" s="474" t="s">
        <v>479</v>
      </c>
      <c r="B1" s="475"/>
      <c r="C1" s="506"/>
    </row>
    <row r="2" spans="1:6" ht="34.799999999999997" customHeight="1">
      <c r="A2" s="513" t="s">
        <v>532</v>
      </c>
      <c r="B2" s="514"/>
      <c r="C2" s="506"/>
    </row>
    <row r="3" spans="1:6">
      <c r="A3" s="515"/>
      <c r="B3" s="516"/>
      <c r="C3" s="506"/>
    </row>
    <row r="4" spans="1:6" ht="17.399999999999999">
      <c r="A4" s="492" t="s">
        <v>480</v>
      </c>
      <c r="B4" s="493"/>
      <c r="C4" s="506"/>
    </row>
    <row r="5" spans="1:6" ht="72.599999999999994" customHeight="1">
      <c r="A5" s="508" t="s">
        <v>492</v>
      </c>
      <c r="B5" s="512"/>
      <c r="C5" s="506"/>
    </row>
    <row r="6" spans="1:6">
      <c r="A6" s="494"/>
      <c r="B6" s="495"/>
      <c r="C6" s="506"/>
    </row>
    <row r="7" spans="1:6" ht="17.399999999999999">
      <c r="A7" s="492" t="s">
        <v>481</v>
      </c>
      <c r="B7" s="493"/>
      <c r="C7" s="506"/>
      <c r="D7" s="498" t="s">
        <v>503</v>
      </c>
      <c r="E7" s="498"/>
      <c r="F7" s="498"/>
    </row>
    <row r="8" spans="1:6" ht="15.6" customHeight="1">
      <c r="A8" s="517" t="s">
        <v>482</v>
      </c>
      <c r="B8" s="518"/>
      <c r="C8" s="506"/>
      <c r="D8" s="499"/>
      <c r="E8" s="499"/>
      <c r="F8" s="499"/>
    </row>
    <row r="9" spans="1:6" ht="15" customHeight="1">
      <c r="A9" s="519"/>
      <c r="B9" s="520"/>
      <c r="C9" s="506"/>
      <c r="D9" s="500" t="s">
        <v>504</v>
      </c>
      <c r="E9" s="502" t="s">
        <v>505</v>
      </c>
      <c r="F9" s="504" t="s">
        <v>506</v>
      </c>
    </row>
    <row r="10" spans="1:6" ht="15.6">
      <c r="A10" s="521" t="s">
        <v>483</v>
      </c>
      <c r="B10" s="525"/>
      <c r="C10" s="506"/>
      <c r="D10" s="501"/>
      <c r="E10" s="503"/>
      <c r="F10" s="505"/>
    </row>
    <row r="11" spans="1:6" ht="15.6">
      <c r="A11" s="517" t="s">
        <v>493</v>
      </c>
      <c r="B11" s="518"/>
      <c r="C11" s="506"/>
      <c r="D11" s="56" t="s">
        <v>507</v>
      </c>
      <c r="E11" s="57" t="s">
        <v>508</v>
      </c>
      <c r="F11" s="58" t="s">
        <v>509</v>
      </c>
    </row>
    <row r="12" spans="1:6" s="2" customFormat="1" ht="30">
      <c r="A12" s="517" t="s">
        <v>494</v>
      </c>
      <c r="B12" s="518"/>
      <c r="C12" s="506"/>
      <c r="D12" s="56" t="s">
        <v>510</v>
      </c>
      <c r="E12" s="57" t="s">
        <v>511</v>
      </c>
      <c r="F12" s="379" t="s">
        <v>1425</v>
      </c>
    </row>
    <row r="13" spans="1:6" s="2" customFormat="1">
      <c r="A13" s="523" t="s">
        <v>531</v>
      </c>
      <c r="B13" s="524"/>
      <c r="C13" s="506"/>
      <c r="D13" s="51" t="s">
        <v>512</v>
      </c>
      <c r="E13" s="59" t="s">
        <v>513</v>
      </c>
      <c r="F13" s="60" t="s">
        <v>514</v>
      </c>
    </row>
    <row r="14" spans="1:6" s="2" customFormat="1" ht="15.6">
      <c r="A14" s="485" t="s">
        <v>495</v>
      </c>
      <c r="B14" s="487"/>
      <c r="C14" s="506"/>
      <c r="D14" s="178" t="s">
        <v>515</v>
      </c>
      <c r="E14" s="180" t="s">
        <v>513</v>
      </c>
      <c r="F14" s="181" t="s">
        <v>516</v>
      </c>
    </row>
    <row r="15" spans="1:6" s="2" customFormat="1" ht="15.6">
      <c r="A15" s="521" t="s">
        <v>484</v>
      </c>
      <c r="B15" s="522"/>
      <c r="C15" s="506"/>
      <c r="D15" s="507" t="s">
        <v>484</v>
      </c>
      <c r="E15" s="509" t="s">
        <v>517</v>
      </c>
      <c r="F15" s="511" t="s">
        <v>518</v>
      </c>
    </row>
    <row r="16" spans="1:6" s="2" customFormat="1">
      <c r="A16" s="508" t="s">
        <v>485</v>
      </c>
      <c r="B16" s="512"/>
      <c r="C16" s="506"/>
      <c r="D16" s="508"/>
      <c r="E16" s="510"/>
      <c r="F16" s="512"/>
    </row>
    <row r="17" spans="1:6" ht="15.6" customHeight="1">
      <c r="A17" s="496"/>
      <c r="B17" s="497"/>
      <c r="C17" s="506"/>
      <c r="D17" s="479" t="s">
        <v>1546</v>
      </c>
      <c r="E17" s="480"/>
      <c r="F17" s="481"/>
    </row>
    <row r="18" spans="1:6" ht="17.399999999999999" customHeight="1">
      <c r="A18" s="492" t="s">
        <v>497</v>
      </c>
      <c r="B18" s="493"/>
      <c r="C18" s="506"/>
      <c r="D18" s="482"/>
      <c r="E18" s="483"/>
      <c r="F18" s="484"/>
    </row>
    <row r="19" spans="1:6" ht="15.6">
      <c r="A19" s="47" t="s">
        <v>498</v>
      </c>
      <c r="B19" s="48" t="s">
        <v>499</v>
      </c>
      <c r="C19" s="506"/>
      <c r="D19" s="482"/>
      <c r="E19" s="483"/>
      <c r="F19" s="484"/>
    </row>
    <row r="20" spans="1:6" s="20" customFormat="1" ht="45">
      <c r="A20" s="52" t="s">
        <v>500</v>
      </c>
      <c r="B20" s="64" t="s">
        <v>1559</v>
      </c>
      <c r="C20" s="506"/>
      <c r="D20" s="485"/>
      <c r="E20" s="486"/>
      <c r="F20" s="487"/>
    </row>
    <row r="21" spans="1:6" s="20" customFormat="1" ht="30">
      <c r="A21" s="52" t="s">
        <v>1547</v>
      </c>
      <c r="B21" s="64" t="s">
        <v>725</v>
      </c>
      <c r="C21" s="506"/>
      <c r="D21" s="66"/>
    </row>
    <row r="22" spans="1:6" s="20" customFormat="1" ht="45">
      <c r="A22" s="52" t="s">
        <v>501</v>
      </c>
      <c r="B22" s="64" t="s">
        <v>502</v>
      </c>
      <c r="C22" s="506"/>
      <c r="D22" s="66"/>
    </row>
    <row r="23" spans="1:6">
      <c r="A23" s="496"/>
      <c r="B23" s="497"/>
      <c r="C23" s="506"/>
    </row>
    <row r="24" spans="1:6" ht="30.6" customHeight="1">
      <c r="A24" s="470" t="s">
        <v>527</v>
      </c>
      <c r="B24" s="472"/>
      <c r="C24" s="506"/>
    </row>
    <row r="25" spans="1:6">
      <c r="A25" s="496"/>
      <c r="B25" s="497"/>
      <c r="C25" s="506"/>
    </row>
    <row r="26" spans="1:6" ht="17.399999999999999">
      <c r="A26" s="489" t="s">
        <v>723</v>
      </c>
      <c r="B26" s="489"/>
      <c r="C26" s="506"/>
    </row>
    <row r="27" spans="1:6" ht="15.6">
      <c r="A27" s="490" t="s">
        <v>520</v>
      </c>
      <c r="B27" s="490"/>
      <c r="C27" s="506"/>
    </row>
    <row r="28" spans="1:6" ht="45" customHeight="1">
      <c r="A28" s="491" t="s">
        <v>724</v>
      </c>
      <c r="B28" s="491"/>
      <c r="C28" s="506"/>
    </row>
    <row r="29" spans="1:6">
      <c r="A29" s="494"/>
      <c r="B29" s="495"/>
      <c r="C29" s="506"/>
    </row>
    <row r="30" spans="1:6" ht="17.399999999999999">
      <c r="A30" s="67" t="s">
        <v>521</v>
      </c>
      <c r="B30" s="63" t="s">
        <v>522</v>
      </c>
      <c r="C30" s="506"/>
    </row>
    <row r="31" spans="1:6" ht="41.4" customHeight="1">
      <c r="A31" s="55" t="s">
        <v>523</v>
      </c>
      <c r="B31" s="55" t="s">
        <v>1624</v>
      </c>
      <c r="C31" s="506"/>
    </row>
    <row r="32" spans="1:6" ht="41.4" customHeight="1">
      <c r="A32" s="55" t="s">
        <v>524</v>
      </c>
      <c r="B32" s="55" t="s">
        <v>530</v>
      </c>
      <c r="C32" s="506"/>
    </row>
    <row r="33" spans="1:3" ht="41.4" customHeight="1">
      <c r="A33" s="55" t="s">
        <v>525</v>
      </c>
      <c r="B33" s="55" t="s">
        <v>1625</v>
      </c>
      <c r="C33" s="506"/>
    </row>
    <row r="34" spans="1:3" ht="41.4" customHeight="1">
      <c r="A34" s="55" t="s">
        <v>526</v>
      </c>
      <c r="B34" s="55" t="s">
        <v>1626</v>
      </c>
      <c r="C34" s="506"/>
    </row>
    <row r="35" spans="1:3">
      <c r="A35" s="494"/>
      <c r="B35" s="495"/>
      <c r="C35" s="506"/>
    </row>
    <row r="36" spans="1:3" ht="17.399999999999999">
      <c r="A36" s="492" t="s">
        <v>486</v>
      </c>
      <c r="B36" s="493"/>
      <c r="C36" s="506"/>
    </row>
    <row r="37" spans="1:3" ht="15.6">
      <c r="A37" s="47" t="s">
        <v>448</v>
      </c>
      <c r="B37" s="61" t="s">
        <v>487</v>
      </c>
      <c r="C37" s="506"/>
    </row>
    <row r="38" spans="1:3">
      <c r="A38" s="54" t="s">
        <v>475</v>
      </c>
      <c r="B38" s="62" t="s">
        <v>488</v>
      </c>
      <c r="C38" s="506"/>
    </row>
    <row r="39" spans="1:3">
      <c r="A39" s="54" t="s">
        <v>477</v>
      </c>
      <c r="B39" s="62" t="s">
        <v>489</v>
      </c>
      <c r="C39" s="506"/>
    </row>
    <row r="40" spans="1:3">
      <c r="A40" s="54" t="s">
        <v>435</v>
      </c>
      <c r="B40" s="62">
        <v>2135</v>
      </c>
      <c r="C40" s="506"/>
    </row>
    <row r="41" spans="1:3">
      <c r="A41" s="54" t="s">
        <v>476</v>
      </c>
      <c r="B41" s="62" t="s">
        <v>490</v>
      </c>
      <c r="C41" s="506"/>
    </row>
    <row r="42" spans="1:3">
      <c r="A42" s="52" t="s">
        <v>478</v>
      </c>
      <c r="B42" s="62" t="s">
        <v>491</v>
      </c>
      <c r="C42" s="506"/>
    </row>
    <row r="43" spans="1:3" ht="15" customHeight="1">
      <c r="A43" s="482" t="s">
        <v>496</v>
      </c>
      <c r="B43" s="484"/>
      <c r="C43" s="506"/>
    </row>
    <row r="44" spans="1:3" ht="15" customHeight="1">
      <c r="A44" s="482"/>
      <c r="B44" s="484"/>
      <c r="C44" s="506"/>
    </row>
    <row r="45" spans="1:3" ht="15" customHeight="1">
      <c r="A45" s="485"/>
      <c r="B45" s="487"/>
      <c r="C45" s="506"/>
    </row>
    <row r="46" spans="1:3">
      <c r="A46" s="494"/>
      <c r="B46" s="495"/>
      <c r="C46" s="506"/>
    </row>
    <row r="47" spans="1:3" ht="17.399999999999999">
      <c r="A47" s="492" t="s">
        <v>519</v>
      </c>
      <c r="B47" s="493"/>
      <c r="C47" s="506"/>
    </row>
    <row r="48" spans="1:3" ht="72.599999999999994" customHeight="1">
      <c r="A48" s="485" t="s">
        <v>528</v>
      </c>
      <c r="B48" s="487"/>
      <c r="C48" s="506"/>
    </row>
    <row r="49" spans="1:3" ht="75.599999999999994" customHeight="1">
      <c r="A49" s="488" t="s">
        <v>529</v>
      </c>
      <c r="B49" s="488"/>
      <c r="C49" s="506"/>
    </row>
  </sheetData>
  <mergeCells count="40">
    <mergeCell ref="A16:B16"/>
    <mergeCell ref="A15:B15"/>
    <mergeCell ref="A13:B13"/>
    <mergeCell ref="A10:B10"/>
    <mergeCell ref="A11:B11"/>
    <mergeCell ref="A12:B12"/>
    <mergeCell ref="A14:B14"/>
    <mergeCell ref="A1:B1"/>
    <mergeCell ref="A2:B2"/>
    <mergeCell ref="A3:B3"/>
    <mergeCell ref="A4:B4"/>
    <mergeCell ref="A8:B9"/>
    <mergeCell ref="D7:F8"/>
    <mergeCell ref="D9:D10"/>
    <mergeCell ref="E9:E10"/>
    <mergeCell ref="F9:F10"/>
    <mergeCell ref="A7:B7"/>
    <mergeCell ref="C1:C49"/>
    <mergeCell ref="D15:D16"/>
    <mergeCell ref="E15:E16"/>
    <mergeCell ref="F15:F16"/>
    <mergeCell ref="A17:B17"/>
    <mergeCell ref="A18:B18"/>
    <mergeCell ref="A23:B23"/>
    <mergeCell ref="A24:B24"/>
    <mergeCell ref="A6:B6"/>
    <mergeCell ref="A47:B47"/>
    <mergeCell ref="A5:B5"/>
    <mergeCell ref="D17:F20"/>
    <mergeCell ref="A48:B48"/>
    <mergeCell ref="A49:B49"/>
    <mergeCell ref="A26:B26"/>
    <mergeCell ref="A27:B27"/>
    <mergeCell ref="A28:B28"/>
    <mergeCell ref="A43:B45"/>
    <mergeCell ref="A36:B36"/>
    <mergeCell ref="A46:B46"/>
    <mergeCell ref="A35:B35"/>
    <mergeCell ref="A29:B29"/>
    <mergeCell ref="A25:B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6B072-EAE6-4C43-B535-478C9018024E}">
  <dimension ref="A1:R414"/>
  <sheetViews>
    <sheetView zoomScale="80" zoomScaleNormal="80" workbookViewId="0">
      <pane ySplit="1" topLeftCell="A2" activePane="bottomLeft" state="frozen"/>
      <selection pane="bottomLeft" activeCell="C61" sqref="C61"/>
    </sheetView>
  </sheetViews>
  <sheetFormatPr defaultColWidth="11.109375" defaultRowHeight="14.4"/>
  <cols>
    <col min="1" max="1" width="31" style="10" customWidth="1"/>
    <col min="2" max="2" width="24.33203125" style="10" customWidth="1"/>
    <col min="3" max="3" width="52.44140625" customWidth="1"/>
    <col min="4" max="4" width="15.109375" style="11" customWidth="1"/>
    <col min="5" max="5" width="13.21875" style="11" customWidth="1"/>
    <col min="6" max="16" width="12.44140625" style="11" bestFit="1" customWidth="1"/>
    <col min="17" max="17" width="14" style="11" customWidth="1"/>
    <col min="18" max="18" width="15.21875" style="11" customWidth="1"/>
    <col min="19" max="19" width="11.109375" customWidth="1"/>
  </cols>
  <sheetData>
    <row r="1" spans="1:18" ht="17.399999999999999">
      <c r="A1" s="3" t="s">
        <v>20</v>
      </c>
      <c r="B1" s="7"/>
      <c r="C1" s="8"/>
      <c r="D1" s="18"/>
      <c r="E1" s="18"/>
      <c r="F1" s="18"/>
      <c r="G1" s="18"/>
      <c r="H1" s="18"/>
      <c r="I1" s="18"/>
      <c r="J1" s="18"/>
      <c r="K1" s="18"/>
      <c r="L1" s="18"/>
      <c r="M1" s="18"/>
      <c r="N1" s="18"/>
      <c r="O1" s="18"/>
      <c r="P1" s="18"/>
      <c r="Q1" s="18"/>
      <c r="R1" s="18"/>
    </row>
    <row r="2" spans="1:18" ht="15" customHeight="1">
      <c r="A2" s="4" t="s">
        <v>2</v>
      </c>
      <c r="B2" s="4" t="s">
        <v>3</v>
      </c>
      <c r="C2" s="5" t="s">
        <v>4</v>
      </c>
      <c r="D2" s="6" t="s">
        <v>5</v>
      </c>
      <c r="E2" s="6" t="s">
        <v>6</v>
      </c>
      <c r="F2" s="6" t="s">
        <v>7</v>
      </c>
      <c r="G2" s="6" t="s">
        <v>8</v>
      </c>
      <c r="H2" s="6" t="s">
        <v>9</v>
      </c>
      <c r="I2" s="6" t="s">
        <v>10</v>
      </c>
      <c r="J2" s="6" t="s">
        <v>11</v>
      </c>
      <c r="K2" s="6" t="s">
        <v>12</v>
      </c>
      <c r="L2" s="6" t="s">
        <v>13</v>
      </c>
      <c r="M2" s="6" t="s">
        <v>14</v>
      </c>
      <c r="N2" s="6" t="s">
        <v>15</v>
      </c>
      <c r="O2" s="6" t="s">
        <v>16</v>
      </c>
      <c r="P2" s="6" t="s">
        <v>17</v>
      </c>
      <c r="Q2" s="6" t="s">
        <v>18</v>
      </c>
      <c r="R2" s="6" t="s">
        <v>19</v>
      </c>
    </row>
    <row r="3" spans="1:18" ht="15.6">
      <c r="A3" s="7">
        <v>11</v>
      </c>
      <c r="B3" s="7">
        <v>1111</v>
      </c>
      <c r="C3" s="8" t="s">
        <v>21</v>
      </c>
      <c r="D3" s="12">
        <v>141827.419708815</v>
      </c>
      <c r="E3" s="12">
        <v>143276.75332696899</v>
      </c>
      <c r="F3" s="12">
        <v>144998.02174839101</v>
      </c>
      <c r="G3" s="12">
        <v>146818.83043368801</v>
      </c>
      <c r="H3" s="12">
        <v>148315.68643653899</v>
      </c>
      <c r="I3" s="12">
        <v>149722.56916970501</v>
      </c>
      <c r="J3" s="12">
        <v>151076.34396785899</v>
      </c>
      <c r="K3" s="12">
        <v>152440.700459677</v>
      </c>
      <c r="L3" s="12">
        <v>153811.23994321699</v>
      </c>
      <c r="M3" s="12">
        <v>155249.461297537</v>
      </c>
      <c r="N3" s="12">
        <v>156682.27711519599</v>
      </c>
      <c r="O3" s="12">
        <v>158128.11147446599</v>
      </c>
      <c r="P3" s="12">
        <v>159591.11123084699</v>
      </c>
      <c r="Q3" s="12">
        <v>161060.99737305901</v>
      </c>
      <c r="R3" s="12">
        <v>162543.88976893999</v>
      </c>
    </row>
    <row r="4" spans="1:18" ht="15.6">
      <c r="A4" s="7">
        <v>11</v>
      </c>
      <c r="B4" s="7">
        <v>1112</v>
      </c>
      <c r="C4" s="8" t="s">
        <v>22</v>
      </c>
      <c r="D4" s="12">
        <v>11808.070861743499</v>
      </c>
      <c r="E4" s="12">
        <v>11928.737473339699</v>
      </c>
      <c r="F4" s="12">
        <v>12072.044455258099</v>
      </c>
      <c r="G4" s="12">
        <v>12223.6388227308</v>
      </c>
      <c r="H4" s="12">
        <v>12348.2619864606</v>
      </c>
      <c r="I4" s="12">
        <v>12465.3942804014</v>
      </c>
      <c r="J4" s="12">
        <v>12578.1049876086</v>
      </c>
      <c r="K4" s="12">
        <v>12691.696690663201</v>
      </c>
      <c r="L4" s="12">
        <v>12805.803168349999</v>
      </c>
      <c r="M4" s="12">
        <v>12925.5446095685</v>
      </c>
      <c r="N4" s="12">
        <v>13044.8360042609</v>
      </c>
      <c r="O4" s="12">
        <v>13165.211278680899</v>
      </c>
      <c r="P4" s="12">
        <v>13287.0156859648</v>
      </c>
      <c r="Q4" s="12">
        <v>13409.3934304225</v>
      </c>
      <c r="R4" s="12">
        <v>13532.854031536101</v>
      </c>
    </row>
    <row r="5" spans="1:18" ht="15.6">
      <c r="A5" s="7">
        <v>11</v>
      </c>
      <c r="B5" s="7">
        <v>1121</v>
      </c>
      <c r="C5" s="8" t="s">
        <v>23</v>
      </c>
      <c r="D5" s="12">
        <v>258484.04278616101</v>
      </c>
      <c r="E5" s="12">
        <v>261125.48977921801</v>
      </c>
      <c r="F5" s="12">
        <v>264262.54481114302</v>
      </c>
      <c r="G5" s="12">
        <v>267581.01447702601</v>
      </c>
      <c r="H5" s="12">
        <v>270309.072224301</v>
      </c>
      <c r="I5" s="12">
        <v>272873.151421196</v>
      </c>
      <c r="J5" s="12">
        <v>275340.44006596599</v>
      </c>
      <c r="K5" s="12">
        <v>277827.014116593</v>
      </c>
      <c r="L5" s="12">
        <v>280324.856833069</v>
      </c>
      <c r="M5" s="12">
        <v>282946.05146175798</v>
      </c>
      <c r="N5" s="12">
        <v>285557.394359981</v>
      </c>
      <c r="O5" s="12">
        <v>288192.46387744602</v>
      </c>
      <c r="P5" s="12">
        <v>290858.81776307302</v>
      </c>
      <c r="Q5" s="12">
        <v>293537.72226021101</v>
      </c>
      <c r="R5" s="12">
        <v>296240.33098200598</v>
      </c>
    </row>
    <row r="6" spans="1:18" ht="15.6">
      <c r="A6" s="7">
        <v>11</v>
      </c>
      <c r="B6" s="7">
        <v>1122</v>
      </c>
      <c r="C6" s="8" t="s">
        <v>24</v>
      </c>
      <c r="D6" s="12">
        <v>168634.73081097301</v>
      </c>
      <c r="E6" s="12">
        <v>170358.008183987</v>
      </c>
      <c r="F6" s="12">
        <v>172404.61974829499</v>
      </c>
      <c r="G6" s="12">
        <v>174569.58603705399</v>
      </c>
      <c r="H6" s="12">
        <v>176349.368180608</v>
      </c>
      <c r="I6" s="12">
        <v>178022.170881903</v>
      </c>
      <c r="J6" s="12">
        <v>179631.82752249399</v>
      </c>
      <c r="K6" s="12">
        <v>181254.06594266999</v>
      </c>
      <c r="L6" s="12">
        <v>182883.656032061</v>
      </c>
      <c r="M6" s="12">
        <v>184593.72078654301</v>
      </c>
      <c r="N6" s="12">
        <v>186297.35828024399</v>
      </c>
      <c r="O6" s="12">
        <v>188016.47499629401</v>
      </c>
      <c r="P6" s="12">
        <v>189756.00160267801</v>
      </c>
      <c r="Q6" s="12">
        <v>191503.716215411</v>
      </c>
      <c r="R6" s="12">
        <v>193266.895440703</v>
      </c>
    </row>
    <row r="7" spans="1:18" ht="15.6">
      <c r="A7" s="7">
        <v>11</v>
      </c>
      <c r="B7" s="7">
        <v>1123</v>
      </c>
      <c r="C7" s="8" t="s">
        <v>25</v>
      </c>
      <c r="D7" s="12">
        <v>28061.588821760699</v>
      </c>
      <c r="E7" s="12">
        <v>28348.350041963</v>
      </c>
      <c r="F7" s="12">
        <v>28688.915546277702</v>
      </c>
      <c r="G7" s="12">
        <v>29049.175817197702</v>
      </c>
      <c r="H7" s="12">
        <v>29345.339688521999</v>
      </c>
      <c r="I7" s="12">
        <v>29623.701692477101</v>
      </c>
      <c r="J7" s="12">
        <v>29891.555904087301</v>
      </c>
      <c r="K7" s="12">
        <v>30161.503781132302</v>
      </c>
      <c r="L7" s="12">
        <v>30432.6750087574</v>
      </c>
      <c r="M7" s="12">
        <v>30717.237587793399</v>
      </c>
      <c r="N7" s="12">
        <v>31000.730641701401</v>
      </c>
      <c r="O7" s="12">
        <v>31286.799508920099</v>
      </c>
      <c r="P7" s="12">
        <v>31576.264675065901</v>
      </c>
      <c r="Q7" s="12">
        <v>31867.092362843799</v>
      </c>
      <c r="R7" s="12">
        <v>32160.4934327136</v>
      </c>
    </row>
    <row r="8" spans="1:18" ht="15.6">
      <c r="A8" s="7">
        <v>11</v>
      </c>
      <c r="B8" s="7">
        <v>1131</v>
      </c>
      <c r="C8" s="8" t="s">
        <v>26</v>
      </c>
      <c r="D8" s="12">
        <v>332477.63361494598</v>
      </c>
      <c r="E8" s="12">
        <v>335875.22071338102</v>
      </c>
      <c r="F8" s="12">
        <v>339910.28849339799</v>
      </c>
      <c r="G8" s="12">
        <v>344178.702627855</v>
      </c>
      <c r="H8" s="12">
        <v>347687.69364476303</v>
      </c>
      <c r="I8" s="12">
        <v>350985.76564549399</v>
      </c>
      <c r="J8" s="12">
        <v>354159.33985419403</v>
      </c>
      <c r="K8" s="12">
        <v>357357.72010245098</v>
      </c>
      <c r="L8" s="12">
        <v>360570.59477336198</v>
      </c>
      <c r="M8" s="12">
        <v>363942.13205093902</v>
      </c>
      <c r="N8" s="12">
        <v>367300.99744834797</v>
      </c>
      <c r="O8" s="12">
        <v>370690.381443049</v>
      </c>
      <c r="P8" s="12">
        <v>374120.00526320498</v>
      </c>
      <c r="Q8" s="12">
        <v>377565.77243049402</v>
      </c>
      <c r="R8" s="12">
        <v>381042.02938905102</v>
      </c>
    </row>
    <row r="9" spans="1:18" ht="15.6">
      <c r="A9" s="7">
        <v>11</v>
      </c>
      <c r="B9" s="7">
        <v>1132</v>
      </c>
      <c r="C9" s="8" t="s">
        <v>27</v>
      </c>
      <c r="D9" s="12">
        <v>268296.36430127098</v>
      </c>
      <c r="E9" s="12">
        <v>271038.083361467</v>
      </c>
      <c r="F9" s="12">
        <v>274294.22424364398</v>
      </c>
      <c r="G9" s="12">
        <v>277738.66644910601</v>
      </c>
      <c r="H9" s="12">
        <v>280570.284089069</v>
      </c>
      <c r="I9" s="12">
        <v>283231.69838427898</v>
      </c>
      <c r="J9" s="12">
        <v>285792.64786086802</v>
      </c>
      <c r="K9" s="12">
        <v>288373.61483554798</v>
      </c>
      <c r="L9" s="12">
        <v>290966.27824006398</v>
      </c>
      <c r="M9" s="12">
        <v>293686.97612305201</v>
      </c>
      <c r="N9" s="12">
        <v>296397.44829689199</v>
      </c>
      <c r="O9" s="12">
        <v>299132.54777747998</v>
      </c>
      <c r="P9" s="12">
        <v>301900.11921337602</v>
      </c>
      <c r="Q9" s="12">
        <v>304680.71769501502</v>
      </c>
      <c r="R9" s="12">
        <v>307485.92023814499</v>
      </c>
    </row>
    <row r="10" spans="1:18" ht="15.6">
      <c r="A10" s="7">
        <v>11</v>
      </c>
      <c r="B10" s="7">
        <v>1133</v>
      </c>
      <c r="C10" s="8" t="s">
        <v>28</v>
      </c>
      <c r="D10" s="12">
        <v>13905.975510963901</v>
      </c>
      <c r="E10" s="12">
        <v>14048.080598066999</v>
      </c>
      <c r="F10" s="12">
        <v>14216.848503155799</v>
      </c>
      <c r="G10" s="12">
        <v>14395.3761886992</v>
      </c>
      <c r="H10" s="12">
        <v>14542.1407773885</v>
      </c>
      <c r="I10" s="12">
        <v>14680.083615777499</v>
      </c>
      <c r="J10" s="12">
        <v>14812.8192971964</v>
      </c>
      <c r="K10" s="12">
        <v>14946.592498505301</v>
      </c>
      <c r="L10" s="12">
        <v>15080.971933209899</v>
      </c>
      <c r="M10" s="12">
        <v>15221.9874784773</v>
      </c>
      <c r="N10" s="12">
        <v>15362.4730186611</v>
      </c>
      <c r="O10" s="12">
        <v>15504.235008224699</v>
      </c>
      <c r="P10" s="12">
        <v>15647.680040409799</v>
      </c>
      <c r="Q10" s="12">
        <v>15791.8002728705</v>
      </c>
      <c r="R10" s="12">
        <v>15937.195749886299</v>
      </c>
    </row>
    <row r="11" spans="1:18" ht="15.6">
      <c r="A11" s="7">
        <v>11</v>
      </c>
      <c r="B11" s="7">
        <v>1134</v>
      </c>
      <c r="C11" s="8" t="s">
        <v>29</v>
      </c>
      <c r="D11" s="12">
        <v>58443.659083336897</v>
      </c>
      <c r="E11" s="12">
        <v>59040.894511584003</v>
      </c>
      <c r="F11" s="12">
        <v>59750.187714886597</v>
      </c>
      <c r="G11" s="12">
        <v>60500.499060003298</v>
      </c>
      <c r="H11" s="12">
        <v>61117.317317772897</v>
      </c>
      <c r="I11" s="12">
        <v>61697.059760955897</v>
      </c>
      <c r="J11" s="12">
        <v>62254.917704665102</v>
      </c>
      <c r="K11" s="12">
        <v>62817.136109372703</v>
      </c>
      <c r="L11" s="12">
        <v>63381.902376516598</v>
      </c>
      <c r="M11" s="12">
        <v>63974.558710153899</v>
      </c>
      <c r="N11" s="12">
        <v>64564.987552179497</v>
      </c>
      <c r="O11" s="12">
        <v>65160.7810211752</v>
      </c>
      <c r="P11" s="12">
        <v>65763.647936310503</v>
      </c>
      <c r="Q11" s="12">
        <v>66369.352564960995</v>
      </c>
      <c r="R11" s="12">
        <v>66980.416757054496</v>
      </c>
    </row>
    <row r="12" spans="1:18" ht="15.6">
      <c r="A12" s="7">
        <v>11</v>
      </c>
      <c r="B12" s="7">
        <v>1135</v>
      </c>
      <c r="C12" s="8" t="s">
        <v>30</v>
      </c>
      <c r="D12" s="12">
        <v>52923.213438738298</v>
      </c>
      <c r="E12" s="12">
        <v>53464.035469332899</v>
      </c>
      <c r="F12" s="12">
        <v>54106.330563712901</v>
      </c>
      <c r="G12" s="12">
        <v>54785.769327294001</v>
      </c>
      <c r="H12" s="12">
        <v>55344.324435043898</v>
      </c>
      <c r="I12" s="12">
        <v>55869.305820048598</v>
      </c>
      <c r="J12" s="12">
        <v>56374.469863710103</v>
      </c>
      <c r="K12" s="12">
        <v>56883.582488423097</v>
      </c>
      <c r="L12" s="12">
        <v>57395.002307219504</v>
      </c>
      <c r="M12" s="12">
        <v>57931.677765548797</v>
      </c>
      <c r="N12" s="12">
        <v>58466.336137361897</v>
      </c>
      <c r="O12" s="12">
        <v>59005.8524067904</v>
      </c>
      <c r="P12" s="12">
        <v>59551.773981948601</v>
      </c>
      <c r="Q12" s="12">
        <v>60100.265227124597</v>
      </c>
      <c r="R12" s="12">
        <v>60653.609784478103</v>
      </c>
    </row>
    <row r="13" spans="1:18" ht="15.6">
      <c r="A13" s="7">
        <v>11</v>
      </c>
      <c r="B13" s="7">
        <v>1136</v>
      </c>
      <c r="C13" s="8" t="s">
        <v>31</v>
      </c>
      <c r="D13" s="12">
        <v>238409.84874765799</v>
      </c>
      <c r="E13" s="12">
        <v>240846.15767505</v>
      </c>
      <c r="F13" s="12">
        <v>243739.58508689899</v>
      </c>
      <c r="G13" s="12">
        <v>246800.33824829501</v>
      </c>
      <c r="H13" s="12">
        <v>249316.53161896701</v>
      </c>
      <c r="I13" s="12">
        <v>251681.481219896</v>
      </c>
      <c r="J13" s="12">
        <v>253957.15714794601</v>
      </c>
      <c r="K13" s="12">
        <v>256250.62075078199</v>
      </c>
      <c r="L13" s="12">
        <v>258554.47787252499</v>
      </c>
      <c r="M13" s="12">
        <v>260972.10724295001</v>
      </c>
      <c r="N13" s="12">
        <v>263380.649984875</v>
      </c>
      <c r="O13" s="12">
        <v>265811.076707787</v>
      </c>
      <c r="P13" s="12">
        <v>268270.35821595101</v>
      </c>
      <c r="Q13" s="12">
        <v>270741.21563950402</v>
      </c>
      <c r="R13" s="12">
        <v>273233.93638790201</v>
      </c>
    </row>
    <row r="14" spans="1:18" ht="15.6">
      <c r="A14" s="7">
        <v>11</v>
      </c>
      <c r="B14" s="7">
        <v>1137</v>
      </c>
      <c r="C14" s="8" t="s">
        <v>32</v>
      </c>
      <c r="D14" s="12">
        <v>187680.60653464001</v>
      </c>
      <c r="E14" s="12">
        <v>189598.513615023</v>
      </c>
      <c r="F14" s="12">
        <v>191876.27275396601</v>
      </c>
      <c r="G14" s="12">
        <v>194285.753791842</v>
      </c>
      <c r="H14" s="12">
        <v>196266.5473723</v>
      </c>
      <c r="I14" s="12">
        <v>198128.27908259601</v>
      </c>
      <c r="J14" s="12">
        <v>199919.73291902099</v>
      </c>
      <c r="K14" s="12">
        <v>201725.18953922301</v>
      </c>
      <c r="L14" s="12">
        <v>203538.82812990001</v>
      </c>
      <c r="M14" s="12">
        <v>205442.03032279201</v>
      </c>
      <c r="N14" s="12">
        <v>207338.07935394699</v>
      </c>
      <c r="O14" s="12">
        <v>209251.355856193</v>
      </c>
      <c r="P14" s="12">
        <v>211187.34737463199</v>
      </c>
      <c r="Q14" s="12">
        <v>213132.451665979</v>
      </c>
      <c r="R14" s="12">
        <v>215094.767167874</v>
      </c>
    </row>
    <row r="15" spans="1:18" ht="15.6">
      <c r="A15" s="7">
        <v>11</v>
      </c>
      <c r="B15" s="7">
        <v>1139</v>
      </c>
      <c r="C15" s="8" t="s">
        <v>33</v>
      </c>
      <c r="D15" s="12">
        <v>92119.392286767907</v>
      </c>
      <c r="E15" s="12">
        <v>93060.759847055902</v>
      </c>
      <c r="F15" s="12">
        <v>94178.753823707302</v>
      </c>
      <c r="G15" s="12">
        <v>95361.400944422494</v>
      </c>
      <c r="H15" s="12">
        <v>96333.635125972098</v>
      </c>
      <c r="I15" s="12">
        <v>97247.430093510498</v>
      </c>
      <c r="J15" s="12">
        <v>98126.730527245003</v>
      </c>
      <c r="K15" s="12">
        <v>99012.903956404101</v>
      </c>
      <c r="L15" s="12">
        <v>99903.093347333095</v>
      </c>
      <c r="M15" s="12">
        <v>100837.243298303</v>
      </c>
      <c r="N15" s="12">
        <v>101767.882258378</v>
      </c>
      <c r="O15" s="12">
        <v>102706.976989136</v>
      </c>
      <c r="P15" s="12">
        <v>103657.22094584801</v>
      </c>
      <c r="Q15" s="12">
        <v>104611.937730729</v>
      </c>
      <c r="R15" s="12">
        <v>105575.102305077</v>
      </c>
    </row>
    <row r="16" spans="1:18" ht="15.6">
      <c r="A16" s="7">
        <v>11</v>
      </c>
      <c r="B16" s="7">
        <v>1140</v>
      </c>
      <c r="C16" s="8" t="s">
        <v>34</v>
      </c>
      <c r="D16" s="12">
        <v>25428.891002835298</v>
      </c>
      <c r="E16" s="12">
        <v>25688.748695389098</v>
      </c>
      <c r="F16" s="12">
        <v>25997.3628347548</v>
      </c>
      <c r="G16" s="12">
        <v>26323.824005930001</v>
      </c>
      <c r="H16" s="12">
        <v>26592.202209986499</v>
      </c>
      <c r="I16" s="12">
        <v>26844.448691712802</v>
      </c>
      <c r="J16" s="12">
        <v>27087.173207006501</v>
      </c>
      <c r="K16" s="12">
        <v>27331.794965393401</v>
      </c>
      <c r="L16" s="12">
        <v>27577.525302043199</v>
      </c>
      <c r="M16" s="12">
        <v>27835.390629470199</v>
      </c>
      <c r="N16" s="12">
        <v>28092.2867735455</v>
      </c>
      <c r="O16" s="12">
        <v>28351.517072070099</v>
      </c>
      <c r="P16" s="12">
        <v>28613.825033785601</v>
      </c>
      <c r="Q16" s="12">
        <v>28877.367687506499</v>
      </c>
      <c r="R16" s="12">
        <v>29143.242291582599</v>
      </c>
    </row>
    <row r="17" spans="1:18" ht="15.6">
      <c r="A17" s="7">
        <v>11</v>
      </c>
      <c r="B17" s="7">
        <v>1150</v>
      </c>
      <c r="C17" s="8" t="s">
        <v>35</v>
      </c>
      <c r="D17" s="12">
        <v>294030.36817227001</v>
      </c>
      <c r="E17" s="12">
        <v>297035.06286603399</v>
      </c>
      <c r="F17" s="12">
        <v>300603.52084778302</v>
      </c>
      <c r="G17" s="12">
        <v>304378.34132439102</v>
      </c>
      <c r="H17" s="12">
        <v>307481.55735030101</v>
      </c>
      <c r="I17" s="12">
        <v>310398.24474909902</v>
      </c>
      <c r="J17" s="12">
        <v>313204.83110987698</v>
      </c>
      <c r="K17" s="12">
        <v>316033.35497657</v>
      </c>
      <c r="L17" s="12">
        <v>318874.69715674198</v>
      </c>
      <c r="M17" s="12">
        <v>321856.35441081499</v>
      </c>
      <c r="N17" s="12">
        <v>324826.805141141</v>
      </c>
      <c r="O17" s="12">
        <v>327824.24533897202</v>
      </c>
      <c r="P17" s="12">
        <v>330857.27208300598</v>
      </c>
      <c r="Q17" s="12">
        <v>333904.57537929999</v>
      </c>
      <c r="R17" s="12">
        <v>336978.84266822302</v>
      </c>
    </row>
    <row r="18" spans="1:18" ht="15.6">
      <c r="A18" s="7">
        <v>11</v>
      </c>
      <c r="B18" s="7">
        <v>1161</v>
      </c>
      <c r="C18" s="8" t="s">
        <v>36</v>
      </c>
      <c r="D18" s="12">
        <v>33987.611320891599</v>
      </c>
      <c r="E18" s="12">
        <v>34334.930534216102</v>
      </c>
      <c r="F18" s="12">
        <v>34747.416371976498</v>
      </c>
      <c r="G18" s="12">
        <v>35183.756100977502</v>
      </c>
      <c r="H18" s="12">
        <v>35542.463607150697</v>
      </c>
      <c r="I18" s="12">
        <v>35879.6098628857</v>
      </c>
      <c r="J18" s="12">
        <v>36204.029300079797</v>
      </c>
      <c r="K18" s="12">
        <v>36530.984540833801</v>
      </c>
      <c r="L18" s="12">
        <v>36859.421477377298</v>
      </c>
      <c r="M18" s="12">
        <v>37204.0777396224</v>
      </c>
      <c r="N18" s="12">
        <v>37547.438615824001</v>
      </c>
      <c r="O18" s="12">
        <v>37893.919263481599</v>
      </c>
      <c r="P18" s="12">
        <v>38244.513437620997</v>
      </c>
      <c r="Q18" s="12">
        <v>38596.7578695595</v>
      </c>
      <c r="R18" s="12">
        <v>38952.119128232902</v>
      </c>
    </row>
    <row r="19" spans="1:18" ht="15.6">
      <c r="A19" s="7">
        <v>11</v>
      </c>
      <c r="B19" s="7">
        <v>1162</v>
      </c>
      <c r="C19" s="8" t="s">
        <v>37</v>
      </c>
      <c r="D19" s="12">
        <v>15388.5804892793</v>
      </c>
      <c r="E19" s="12">
        <v>15545.836308746901</v>
      </c>
      <c r="F19" s="12">
        <v>15732.597639379899</v>
      </c>
      <c r="G19" s="12">
        <v>15930.1593031586</v>
      </c>
      <c r="H19" s="12">
        <v>16092.5714032182</v>
      </c>
      <c r="I19" s="12">
        <v>16245.221209760801</v>
      </c>
      <c r="J19" s="12">
        <v>16392.1086910343</v>
      </c>
      <c r="K19" s="12">
        <v>16540.144308799401</v>
      </c>
      <c r="L19" s="12">
        <v>16688.850794395701</v>
      </c>
      <c r="M19" s="12">
        <v>16844.9009087427</v>
      </c>
      <c r="N19" s="12">
        <v>17000.364510774401</v>
      </c>
      <c r="O19" s="12">
        <v>17157.240652617998</v>
      </c>
      <c r="P19" s="12">
        <v>17315.979277021099</v>
      </c>
      <c r="Q19" s="12">
        <v>17475.465089118999</v>
      </c>
      <c r="R19" s="12">
        <v>17636.362107749501</v>
      </c>
    </row>
    <row r="20" spans="1:18" ht="15.6">
      <c r="A20" s="7">
        <v>11</v>
      </c>
      <c r="B20" s="7">
        <v>1163</v>
      </c>
      <c r="C20" s="8" t="s">
        <v>38</v>
      </c>
      <c r="D20" s="12">
        <v>14959.3252489804</v>
      </c>
      <c r="E20" s="12">
        <v>15112.1945118033</v>
      </c>
      <c r="F20" s="12">
        <v>15293.746246865199</v>
      </c>
      <c r="G20" s="12">
        <v>15485.797046306399</v>
      </c>
      <c r="H20" s="12">
        <v>15643.6787580581</v>
      </c>
      <c r="I20" s="12">
        <v>15792.070489665601</v>
      </c>
      <c r="J20" s="12">
        <v>15934.8606327199</v>
      </c>
      <c r="K20" s="12">
        <v>16078.7668856133</v>
      </c>
      <c r="L20" s="12">
        <v>16223.325292657601</v>
      </c>
      <c r="M20" s="12">
        <v>16375.022482352701</v>
      </c>
      <c r="N20" s="12">
        <v>16526.1495202513</v>
      </c>
      <c r="O20" s="12">
        <v>16678.649696025499</v>
      </c>
      <c r="P20" s="12">
        <v>16832.960401528901</v>
      </c>
      <c r="Q20" s="12">
        <v>16987.9974523741</v>
      </c>
      <c r="R20" s="12">
        <v>17144.406344992902</v>
      </c>
    </row>
    <row r="21" spans="1:18" ht="15.6">
      <c r="A21" s="7">
        <v>11</v>
      </c>
      <c r="B21" s="7">
        <v>1171</v>
      </c>
      <c r="C21" s="8" t="s">
        <v>39</v>
      </c>
      <c r="D21" s="12">
        <v>55577.221802284599</v>
      </c>
      <c r="E21" s="12">
        <v>56145.165131423302</v>
      </c>
      <c r="F21" s="12">
        <v>56819.670222594803</v>
      </c>
      <c r="G21" s="12">
        <v>57533.1816745373</v>
      </c>
      <c r="H21" s="12">
        <v>58119.747362672599</v>
      </c>
      <c r="I21" s="12">
        <v>58671.055663589003</v>
      </c>
      <c r="J21" s="12">
        <v>59201.5528177101</v>
      </c>
      <c r="K21" s="12">
        <v>59736.196567209998</v>
      </c>
      <c r="L21" s="12">
        <v>60273.263212170503</v>
      </c>
      <c r="M21" s="12">
        <v>60836.852023824897</v>
      </c>
      <c r="N21" s="12">
        <v>61398.322595739301</v>
      </c>
      <c r="O21" s="12">
        <v>61964.8946805288</v>
      </c>
      <c r="P21" s="12">
        <v>62538.193286150097</v>
      </c>
      <c r="Q21" s="12">
        <v>63114.190426332498</v>
      </c>
      <c r="R21" s="12">
        <v>63695.284263981099</v>
      </c>
    </row>
    <row r="22" spans="1:18" ht="15.6">
      <c r="A22" s="7">
        <v>11</v>
      </c>
      <c r="B22" s="7">
        <v>1172</v>
      </c>
      <c r="C22" s="8" t="s">
        <v>40</v>
      </c>
      <c r="D22" s="12">
        <v>47100.022769621697</v>
      </c>
      <c r="E22" s="12">
        <v>47581.337646103602</v>
      </c>
      <c r="F22" s="12">
        <v>48152.960410629799</v>
      </c>
      <c r="G22" s="12">
        <v>48757.639891627201</v>
      </c>
      <c r="H22" s="12">
        <v>49254.736658507703</v>
      </c>
      <c r="I22" s="12">
        <v>49721.9538507123</v>
      </c>
      <c r="J22" s="12">
        <v>50171.5342220569</v>
      </c>
      <c r="K22" s="12">
        <v>50624.6287084672</v>
      </c>
      <c r="L22" s="12">
        <v>51079.776526487898</v>
      </c>
      <c r="M22" s="12">
        <v>51557.401082383098</v>
      </c>
      <c r="N22" s="12">
        <v>52033.230493551797</v>
      </c>
      <c r="O22" s="12">
        <v>52513.383283299299</v>
      </c>
      <c r="P22" s="12">
        <v>52999.236596990202</v>
      </c>
      <c r="Q22" s="12">
        <v>53487.376837501703</v>
      </c>
      <c r="R22" s="12">
        <v>53979.836375715997</v>
      </c>
    </row>
    <row r="23" spans="1:18" ht="15.6">
      <c r="A23" s="7">
        <v>12</v>
      </c>
      <c r="B23" s="7">
        <v>1211</v>
      </c>
      <c r="C23" s="8" t="s">
        <v>41</v>
      </c>
      <c r="D23" s="12">
        <v>31677.8121299056</v>
      </c>
      <c r="E23" s="12">
        <v>32188.655954518399</v>
      </c>
      <c r="F23" s="12">
        <v>32774.9119303224</v>
      </c>
      <c r="G23" s="12">
        <v>33389.357618982198</v>
      </c>
      <c r="H23" s="12">
        <v>33928.818896700403</v>
      </c>
      <c r="I23" s="12">
        <v>34448.264581328003</v>
      </c>
      <c r="J23" s="12">
        <v>34957.668427094999</v>
      </c>
      <c r="K23" s="12">
        <v>35469.475011128401</v>
      </c>
      <c r="L23" s="12">
        <v>35983.713940385598</v>
      </c>
      <c r="M23" s="12">
        <v>36515.060270018403</v>
      </c>
      <c r="N23" s="12">
        <v>37047.164561611098</v>
      </c>
      <c r="O23" s="12">
        <v>37583.983839588604</v>
      </c>
      <c r="P23" s="12">
        <v>38126.337412844798</v>
      </c>
      <c r="Q23" s="12">
        <v>38671.729692144901</v>
      </c>
      <c r="R23" s="12">
        <v>39221.550315827502</v>
      </c>
    </row>
    <row r="24" spans="1:18" ht="15.6">
      <c r="A24" s="7">
        <v>12</v>
      </c>
      <c r="B24" s="7">
        <v>1212</v>
      </c>
      <c r="C24" s="8" t="s">
        <v>42</v>
      </c>
      <c r="D24" s="12">
        <v>20926.964096101299</v>
      </c>
      <c r="E24" s="12">
        <v>21264.437225731799</v>
      </c>
      <c r="F24" s="12">
        <v>21651.7290534106</v>
      </c>
      <c r="G24" s="12">
        <v>22057.643540574802</v>
      </c>
      <c r="H24" s="12">
        <v>22414.0219018159</v>
      </c>
      <c r="I24" s="12">
        <v>22757.177582672099</v>
      </c>
      <c r="J24" s="12">
        <v>23093.699434247901</v>
      </c>
      <c r="K24" s="12">
        <v>23431.808580325102</v>
      </c>
      <c r="L24" s="12">
        <v>23771.5245798295</v>
      </c>
      <c r="M24" s="12">
        <v>24122.542052813202</v>
      </c>
      <c r="N24" s="12">
        <v>24474.060249861799</v>
      </c>
      <c r="O24" s="12">
        <v>24828.693256417999</v>
      </c>
      <c r="P24" s="12">
        <v>25186.982323512999</v>
      </c>
      <c r="Q24" s="12">
        <v>25547.278817505499</v>
      </c>
      <c r="R24" s="12">
        <v>25910.500759863298</v>
      </c>
    </row>
    <row r="25" spans="1:18" ht="15.6">
      <c r="A25" s="7">
        <v>12</v>
      </c>
      <c r="B25" s="7">
        <v>1221</v>
      </c>
      <c r="C25" s="8" t="s">
        <v>43</v>
      </c>
      <c r="D25" s="12">
        <v>57577.852859884202</v>
      </c>
      <c r="E25" s="12">
        <v>58506.366816804097</v>
      </c>
      <c r="F25" s="12">
        <v>59571.950518537502</v>
      </c>
      <c r="G25" s="12">
        <v>60688.772075291599</v>
      </c>
      <c r="H25" s="12">
        <v>61669.301346581</v>
      </c>
      <c r="I25" s="12">
        <v>62613.450110375401</v>
      </c>
      <c r="J25" s="12">
        <v>63539.346746064097</v>
      </c>
      <c r="K25" s="12">
        <v>64469.610618774503</v>
      </c>
      <c r="L25" s="12">
        <v>65404.295542258202</v>
      </c>
      <c r="M25" s="12">
        <v>66370.075017908996</v>
      </c>
      <c r="N25" s="12">
        <v>67337.232171468902</v>
      </c>
      <c r="O25" s="12">
        <v>68312.959323192496</v>
      </c>
      <c r="P25" s="12">
        <v>69298.745655701496</v>
      </c>
      <c r="Q25" s="12">
        <v>70290.055165411497</v>
      </c>
      <c r="R25" s="12">
        <v>71289.413670422306</v>
      </c>
    </row>
    <row r="26" spans="1:18" ht="15.6">
      <c r="A26" s="7">
        <v>12</v>
      </c>
      <c r="B26" s="7">
        <v>1222</v>
      </c>
      <c r="C26" s="8" t="s">
        <v>44</v>
      </c>
      <c r="D26" s="12">
        <v>166751.025797446</v>
      </c>
      <c r="E26" s="12">
        <v>169440.09193051601</v>
      </c>
      <c r="F26" s="12">
        <v>172526.12530153399</v>
      </c>
      <c r="G26" s="12">
        <v>175760.54845227001</v>
      </c>
      <c r="H26" s="12">
        <v>178600.25598026399</v>
      </c>
      <c r="I26" s="12">
        <v>181334.60203642899</v>
      </c>
      <c r="J26" s="12">
        <v>184016.088164727</v>
      </c>
      <c r="K26" s="12">
        <v>186710.22223380601</v>
      </c>
      <c r="L26" s="12">
        <v>189417.16009324399</v>
      </c>
      <c r="M26" s="12">
        <v>192214.15078047101</v>
      </c>
      <c r="N26" s="12">
        <v>195015.131356039</v>
      </c>
      <c r="O26" s="12">
        <v>197840.93147456599</v>
      </c>
      <c r="P26" s="12">
        <v>200695.86395262001</v>
      </c>
      <c r="Q26" s="12">
        <v>203566.792085644</v>
      </c>
      <c r="R26" s="12">
        <v>206461.03088693399</v>
      </c>
    </row>
    <row r="27" spans="1:18" ht="15.6">
      <c r="A27" s="7">
        <v>12</v>
      </c>
      <c r="B27" s="7">
        <v>1223</v>
      </c>
      <c r="C27" s="8" t="s">
        <v>45</v>
      </c>
      <c r="D27" s="12">
        <v>23729.9200154102</v>
      </c>
      <c r="E27" s="12">
        <v>24112.594268615401</v>
      </c>
      <c r="F27" s="12">
        <v>24551.759933172601</v>
      </c>
      <c r="G27" s="12">
        <v>25012.042574912201</v>
      </c>
      <c r="H27" s="12">
        <v>25416.154226938499</v>
      </c>
      <c r="I27" s="12">
        <v>25805.272152208301</v>
      </c>
      <c r="J27" s="12">
        <v>26186.867713856402</v>
      </c>
      <c r="K27" s="12">
        <v>26570.263172229199</v>
      </c>
      <c r="L27" s="12">
        <v>26955.480705878501</v>
      </c>
      <c r="M27" s="12">
        <v>27353.5134314608</v>
      </c>
      <c r="N27" s="12">
        <v>27752.1139480401</v>
      </c>
      <c r="O27" s="12">
        <v>28154.246471493199</v>
      </c>
      <c r="P27" s="12">
        <v>28560.524747921601</v>
      </c>
      <c r="Q27" s="12">
        <v>28969.079325868501</v>
      </c>
      <c r="R27" s="12">
        <v>29380.9511865163</v>
      </c>
    </row>
    <row r="28" spans="1:18" ht="15.6">
      <c r="A28" s="7">
        <v>12</v>
      </c>
      <c r="B28" s="7">
        <v>1224</v>
      </c>
      <c r="C28" s="8" t="s">
        <v>46</v>
      </c>
      <c r="D28" s="12">
        <v>77416.256404748201</v>
      </c>
      <c r="E28" s="12">
        <v>78664.689105408703</v>
      </c>
      <c r="F28" s="12">
        <v>80097.418826647103</v>
      </c>
      <c r="G28" s="12">
        <v>81599.040365102599</v>
      </c>
      <c r="H28" s="12">
        <v>82917.410220505204</v>
      </c>
      <c r="I28" s="12">
        <v>84186.8646930471</v>
      </c>
      <c r="J28" s="12">
        <v>85431.778280306797</v>
      </c>
      <c r="K28" s="12">
        <v>86682.563832589803</v>
      </c>
      <c r="L28" s="12">
        <v>87939.293705183198</v>
      </c>
      <c r="M28" s="12">
        <v>89237.831733227198</v>
      </c>
      <c r="N28" s="12">
        <v>90538.222117013705</v>
      </c>
      <c r="O28" s="12">
        <v>91850.135285057593</v>
      </c>
      <c r="P28" s="12">
        <v>93175.5735166425</v>
      </c>
      <c r="Q28" s="12">
        <v>94508.437931761306</v>
      </c>
      <c r="R28" s="12">
        <v>95852.124617141904</v>
      </c>
    </row>
    <row r="29" spans="1:18" ht="15.6">
      <c r="A29" s="7">
        <v>12</v>
      </c>
      <c r="B29" s="7">
        <v>1225</v>
      </c>
      <c r="C29" s="8" t="s">
        <v>47</v>
      </c>
      <c r="D29" s="12">
        <v>14998.6843255891</v>
      </c>
      <c r="E29" s="12">
        <v>15240.556626437299</v>
      </c>
      <c r="F29" s="12">
        <v>15518.1347710359</v>
      </c>
      <c r="G29" s="12">
        <v>15809.060068615299</v>
      </c>
      <c r="H29" s="12">
        <v>16064.4820451083</v>
      </c>
      <c r="I29" s="12">
        <v>16310.4271188151</v>
      </c>
      <c r="J29" s="12">
        <v>16551.617622950798</v>
      </c>
      <c r="K29" s="12">
        <v>16793.9457660148</v>
      </c>
      <c r="L29" s="12">
        <v>17037.425566200702</v>
      </c>
      <c r="M29" s="12">
        <v>17289.0053101991</v>
      </c>
      <c r="N29" s="12">
        <v>17540.943931019301</v>
      </c>
      <c r="O29" s="12">
        <v>17795.1149847899</v>
      </c>
      <c r="P29" s="12">
        <v>18051.9063946694</v>
      </c>
      <c r="Q29" s="12">
        <v>18310.136558965802</v>
      </c>
      <c r="R29" s="12">
        <v>18570.463438114599</v>
      </c>
    </row>
    <row r="30" spans="1:18" ht="15.6">
      <c r="A30" s="7">
        <v>12</v>
      </c>
      <c r="B30" s="7">
        <v>1231</v>
      </c>
      <c r="C30" s="8" t="s">
        <v>48</v>
      </c>
      <c r="D30" s="12">
        <v>37098.913686829801</v>
      </c>
      <c r="E30" s="12">
        <v>37697.1794673162</v>
      </c>
      <c r="F30" s="12">
        <v>38383.762863788303</v>
      </c>
      <c r="G30" s="12">
        <v>39103.3601477353</v>
      </c>
      <c r="H30" s="12">
        <v>39735.140754202097</v>
      </c>
      <c r="I30" s="12">
        <v>40343.480450477698</v>
      </c>
      <c r="J30" s="12">
        <v>40940.0598237288</v>
      </c>
      <c r="K30" s="12">
        <v>41539.453121724902</v>
      </c>
      <c r="L30" s="12">
        <v>42141.6950181348</v>
      </c>
      <c r="M30" s="12">
        <v>42763.971946247002</v>
      </c>
      <c r="N30" s="12">
        <v>43387.1365482123</v>
      </c>
      <c r="O30" s="12">
        <v>44015.823023709301</v>
      </c>
      <c r="P30" s="12">
        <v>44650.9908920003</v>
      </c>
      <c r="Q30" s="12">
        <v>45289.717487530099</v>
      </c>
      <c r="R30" s="12">
        <v>45933.6302608525</v>
      </c>
    </row>
    <row r="31" spans="1:18" ht="15.6">
      <c r="A31" s="7">
        <v>12</v>
      </c>
      <c r="B31" s="7">
        <v>1232</v>
      </c>
      <c r="C31" s="8" t="s">
        <v>49</v>
      </c>
      <c r="D31" s="12">
        <v>76699.766545172795</v>
      </c>
      <c r="E31" s="12">
        <v>77936.644969484798</v>
      </c>
      <c r="F31" s="12">
        <v>79356.1147327012</v>
      </c>
      <c r="G31" s="12">
        <v>80843.838717086299</v>
      </c>
      <c r="H31" s="12">
        <v>82150.007013274197</v>
      </c>
      <c r="I31" s="12">
        <v>83407.712644313506</v>
      </c>
      <c r="J31" s="12">
        <v>84641.104517906002</v>
      </c>
      <c r="K31" s="12">
        <v>85880.314011062306</v>
      </c>
      <c r="L31" s="12">
        <v>87125.412809594607</v>
      </c>
      <c r="M31" s="12">
        <v>88411.932827889395</v>
      </c>
      <c r="N31" s="12">
        <v>89700.288058391394</v>
      </c>
      <c r="O31" s="12">
        <v>91000.059429274697</v>
      </c>
      <c r="P31" s="12">
        <v>92313.230688955693</v>
      </c>
      <c r="Q31" s="12">
        <v>93633.759402489493</v>
      </c>
      <c r="R31" s="12">
        <v>94965.010225779406</v>
      </c>
    </row>
    <row r="32" spans="1:18" ht="15.6">
      <c r="A32" s="7">
        <v>12</v>
      </c>
      <c r="B32" s="7">
        <v>1233</v>
      </c>
      <c r="C32" s="8" t="s">
        <v>50</v>
      </c>
      <c r="D32" s="12">
        <v>7465.2152646074201</v>
      </c>
      <c r="E32" s="12">
        <v>7585.6010763202303</v>
      </c>
      <c r="F32" s="12">
        <v>7723.7585677999596</v>
      </c>
      <c r="G32" s="12">
        <v>7868.5592666468801</v>
      </c>
      <c r="H32" s="12">
        <v>7995.6890868781502</v>
      </c>
      <c r="I32" s="12">
        <v>8118.1020185622501</v>
      </c>
      <c r="J32" s="12">
        <v>8238.1484835726806</v>
      </c>
      <c r="K32" s="12">
        <v>8358.7611795570301</v>
      </c>
      <c r="L32" s="12">
        <v>8479.9470837098797</v>
      </c>
      <c r="M32" s="12">
        <v>8605.1645297483992</v>
      </c>
      <c r="N32" s="12">
        <v>8730.5605976302904</v>
      </c>
      <c r="O32" s="12">
        <v>8857.0678024840399</v>
      </c>
      <c r="P32" s="12">
        <v>8984.8792232180294</v>
      </c>
      <c r="Q32" s="12">
        <v>9113.4067475338506</v>
      </c>
      <c r="R32" s="12">
        <v>9242.9778585689201</v>
      </c>
    </row>
    <row r="33" spans="1:18" ht="15.6">
      <c r="A33" s="7">
        <v>12</v>
      </c>
      <c r="B33" s="7">
        <v>1241</v>
      </c>
      <c r="C33" s="8" t="s">
        <v>51</v>
      </c>
      <c r="D33" s="12">
        <v>83799.911506976394</v>
      </c>
      <c r="E33" s="12">
        <v>85151.288524317206</v>
      </c>
      <c r="F33" s="12">
        <v>86702.159483885102</v>
      </c>
      <c r="G33" s="12">
        <v>88327.603000300995</v>
      </c>
      <c r="H33" s="12">
        <v>89754.684112325704</v>
      </c>
      <c r="I33" s="12">
        <v>91128.816335137002</v>
      </c>
      <c r="J33" s="12">
        <v>92476.384059116594</v>
      </c>
      <c r="K33" s="12">
        <v>93830.307943556094</v>
      </c>
      <c r="L33" s="12">
        <v>95190.666310098706</v>
      </c>
      <c r="M33" s="12">
        <v>96596.280284307504</v>
      </c>
      <c r="N33" s="12">
        <v>98003.899357378396</v>
      </c>
      <c r="O33" s="12">
        <v>99423.991370203905</v>
      </c>
      <c r="P33" s="12">
        <v>100858.72370769001</v>
      </c>
      <c r="Q33" s="12">
        <v>102301.49458322499</v>
      </c>
      <c r="R33" s="12">
        <v>103755.98012093799</v>
      </c>
    </row>
    <row r="34" spans="1:18" ht="15.6">
      <c r="A34" s="7">
        <v>12</v>
      </c>
      <c r="B34" s="7">
        <v>1242</v>
      </c>
      <c r="C34" s="8" t="s">
        <v>52</v>
      </c>
      <c r="D34" s="12">
        <v>85330.896670574803</v>
      </c>
      <c r="E34" s="12">
        <v>86706.962713476401</v>
      </c>
      <c r="F34" s="12">
        <v>88286.167359601997</v>
      </c>
      <c r="G34" s="12">
        <v>89941.306968213699</v>
      </c>
      <c r="H34" s="12">
        <v>91394.460184027004</v>
      </c>
      <c r="I34" s="12">
        <v>92793.697159726202</v>
      </c>
      <c r="J34" s="12">
        <v>94165.884315407806</v>
      </c>
      <c r="K34" s="12">
        <v>95544.543755572697</v>
      </c>
      <c r="L34" s="12">
        <v>96929.755232804106</v>
      </c>
      <c r="M34" s="12">
        <v>98361.049116473805</v>
      </c>
      <c r="N34" s="12">
        <v>99794.384731221493</v>
      </c>
      <c r="O34" s="12">
        <v>101240.421160492</v>
      </c>
      <c r="P34" s="12">
        <v>102701.365386305</v>
      </c>
      <c r="Q34" s="12">
        <v>104170.495010484</v>
      </c>
      <c r="R34" s="12">
        <v>105651.553318238</v>
      </c>
    </row>
    <row r="35" spans="1:18" ht="15.6">
      <c r="A35" s="7">
        <v>12</v>
      </c>
      <c r="B35" s="7">
        <v>1243</v>
      </c>
      <c r="C35" s="8" t="s">
        <v>53</v>
      </c>
      <c r="D35" s="12">
        <v>46874.257457368098</v>
      </c>
      <c r="E35" s="12">
        <v>47630.162720987399</v>
      </c>
      <c r="F35" s="12">
        <v>48497.656771185</v>
      </c>
      <c r="G35" s="12">
        <v>49406.863672387699</v>
      </c>
      <c r="H35" s="12">
        <v>50205.114723566599</v>
      </c>
      <c r="I35" s="12">
        <v>50973.748323064901</v>
      </c>
      <c r="J35" s="12">
        <v>51727.522823582403</v>
      </c>
      <c r="K35" s="12">
        <v>52484.852701334697</v>
      </c>
      <c r="L35" s="12">
        <v>53245.7817662991</v>
      </c>
      <c r="M35" s="12">
        <v>54032.024975000801</v>
      </c>
      <c r="N35" s="12">
        <v>54819.389754341399</v>
      </c>
      <c r="O35" s="12">
        <v>55613.731388175802</v>
      </c>
      <c r="P35" s="12">
        <v>56416.262223351303</v>
      </c>
      <c r="Q35" s="12">
        <v>57223.289489308598</v>
      </c>
      <c r="R35" s="12">
        <v>58036.869460170499</v>
      </c>
    </row>
    <row r="36" spans="1:18" ht="15.6">
      <c r="A36" s="7">
        <v>12</v>
      </c>
      <c r="B36" s="7">
        <v>1251</v>
      </c>
      <c r="C36" s="8" t="s">
        <v>54</v>
      </c>
      <c r="D36" s="12">
        <v>207973.518858925</v>
      </c>
      <c r="E36" s="12">
        <v>211327.34859232401</v>
      </c>
      <c r="F36" s="12">
        <v>215176.27975395799</v>
      </c>
      <c r="G36" s="12">
        <v>219210.28410716701</v>
      </c>
      <c r="H36" s="12">
        <v>222751.995245317</v>
      </c>
      <c r="I36" s="12">
        <v>226162.29853078001</v>
      </c>
      <c r="J36" s="12">
        <v>229506.674395293</v>
      </c>
      <c r="K36" s="12">
        <v>232866.824895214</v>
      </c>
      <c r="L36" s="12">
        <v>236242.94440817801</v>
      </c>
      <c r="M36" s="12">
        <v>239731.37869345001</v>
      </c>
      <c r="N36" s="12">
        <v>243224.78920674801</v>
      </c>
      <c r="O36" s="12">
        <v>246749.15489781499</v>
      </c>
      <c r="P36" s="12">
        <v>250309.85475428699</v>
      </c>
      <c r="Q36" s="12">
        <v>253890.504548761</v>
      </c>
      <c r="R36" s="12">
        <v>257500.22763773499</v>
      </c>
    </row>
    <row r="37" spans="1:18" ht="15.6">
      <c r="A37" s="7">
        <v>12</v>
      </c>
      <c r="B37" s="7">
        <v>1252</v>
      </c>
      <c r="C37" s="8" t="s">
        <v>55</v>
      </c>
      <c r="D37" s="12">
        <v>25484.567621330702</v>
      </c>
      <c r="E37" s="12">
        <v>25895.5377316989</v>
      </c>
      <c r="F37" s="12">
        <v>26367.176366283398</v>
      </c>
      <c r="G37" s="12">
        <v>26861.493418131002</v>
      </c>
      <c r="H37" s="12">
        <v>27295.4860616478</v>
      </c>
      <c r="I37" s="12">
        <v>27713.3763070977</v>
      </c>
      <c r="J37" s="12">
        <v>28123.187966451798</v>
      </c>
      <c r="K37" s="12">
        <v>28534.932611111901</v>
      </c>
      <c r="L37" s="12">
        <v>28948.634059673499</v>
      </c>
      <c r="M37" s="12">
        <v>29376.098286414101</v>
      </c>
      <c r="N37" s="12">
        <v>29804.1722879919</v>
      </c>
      <c r="O37" s="12">
        <v>30236.039461559601</v>
      </c>
      <c r="P37" s="12">
        <v>30672.3589350988</v>
      </c>
      <c r="Q37" s="12">
        <v>31111.1230253781</v>
      </c>
      <c r="R37" s="12">
        <v>31553.4496862544</v>
      </c>
    </row>
    <row r="38" spans="1:18" ht="15.6">
      <c r="A38" s="7">
        <v>12</v>
      </c>
      <c r="B38" s="7">
        <v>1253</v>
      </c>
      <c r="C38" s="8" t="s">
        <v>56</v>
      </c>
      <c r="D38" s="12">
        <v>18511.4797294417</v>
      </c>
      <c r="E38" s="12">
        <v>18810.000194720102</v>
      </c>
      <c r="F38" s="12">
        <v>19152.589056901899</v>
      </c>
      <c r="G38" s="12">
        <v>19511.6510672722</v>
      </c>
      <c r="H38" s="12">
        <v>19826.894631523301</v>
      </c>
      <c r="I38" s="12">
        <v>20130.441739280799</v>
      </c>
      <c r="J38" s="12">
        <v>20428.120724537799</v>
      </c>
      <c r="K38" s="12">
        <v>20727.2037914547</v>
      </c>
      <c r="L38" s="12">
        <v>21027.7082415039</v>
      </c>
      <c r="M38" s="12">
        <v>21338.209698168201</v>
      </c>
      <c r="N38" s="12">
        <v>21649.154083131099</v>
      </c>
      <c r="O38" s="12">
        <v>21962.853752181702</v>
      </c>
      <c r="P38" s="12">
        <v>22279.7874829067</v>
      </c>
      <c r="Q38" s="12">
        <v>22598.4969342</v>
      </c>
      <c r="R38" s="12">
        <v>22919.794165425799</v>
      </c>
    </row>
    <row r="39" spans="1:18" ht="15.6">
      <c r="A39" s="7">
        <v>12</v>
      </c>
      <c r="B39" s="7">
        <v>1254</v>
      </c>
      <c r="C39" s="8" t="s">
        <v>57</v>
      </c>
      <c r="D39" s="12">
        <v>18197.862287414599</v>
      </c>
      <c r="E39" s="12">
        <v>18491.3252776304</v>
      </c>
      <c r="F39" s="12">
        <v>18828.110074169199</v>
      </c>
      <c r="G39" s="12">
        <v>19181.088934320702</v>
      </c>
      <c r="H39" s="12">
        <v>19490.9917150642</v>
      </c>
      <c r="I39" s="12">
        <v>19789.396195452598</v>
      </c>
      <c r="J39" s="12">
        <v>20082.031968334501</v>
      </c>
      <c r="K39" s="12">
        <v>20376.048035311898</v>
      </c>
      <c r="L39" s="12">
        <v>20671.4614046967</v>
      </c>
      <c r="M39" s="12">
        <v>20976.702413514598</v>
      </c>
      <c r="N39" s="12">
        <v>21282.378846569602</v>
      </c>
      <c r="O39" s="12">
        <v>21590.7638844094</v>
      </c>
      <c r="P39" s="12">
        <v>21902.328193044599</v>
      </c>
      <c r="Q39" s="12">
        <v>22215.638138471</v>
      </c>
      <c r="R39" s="12">
        <v>22531.492022273</v>
      </c>
    </row>
    <row r="40" spans="1:18" ht="15.6">
      <c r="A40" s="7">
        <v>12</v>
      </c>
      <c r="B40" s="7">
        <v>1255</v>
      </c>
      <c r="C40" s="8" t="s">
        <v>58</v>
      </c>
      <c r="D40" s="12">
        <v>53689.136547044698</v>
      </c>
      <c r="E40" s="12">
        <v>54554.940146736102</v>
      </c>
      <c r="F40" s="12">
        <v>55548.556025470403</v>
      </c>
      <c r="G40" s="12">
        <v>56589.949235930202</v>
      </c>
      <c r="H40" s="12">
        <v>57504.255126506301</v>
      </c>
      <c r="I40" s="12">
        <v>58384.637591083403</v>
      </c>
      <c r="J40" s="12">
        <v>59248.000645368003</v>
      </c>
      <c r="K40" s="12">
        <v>60115.435980307797</v>
      </c>
      <c r="L40" s="12">
        <v>60986.993775289498</v>
      </c>
      <c r="M40" s="12">
        <v>61887.546045977098</v>
      </c>
      <c r="N40" s="12">
        <v>62789.382948401799</v>
      </c>
      <c r="O40" s="12">
        <v>63699.211045025899</v>
      </c>
      <c r="P40" s="12">
        <v>64618.4189413985</v>
      </c>
      <c r="Q40" s="12">
        <v>65542.776988406797</v>
      </c>
      <c r="R40" s="12">
        <v>66474.640414444701</v>
      </c>
    </row>
    <row r="41" spans="1:18" ht="15.6">
      <c r="A41" s="7">
        <v>12</v>
      </c>
      <c r="B41" s="7">
        <v>1256</v>
      </c>
      <c r="C41" s="8" t="s">
        <v>59</v>
      </c>
      <c r="D41" s="12">
        <v>22285.0396404081</v>
      </c>
      <c r="E41" s="12">
        <v>22644.413416289099</v>
      </c>
      <c r="F41" s="12">
        <v>23056.838921199</v>
      </c>
      <c r="G41" s="12">
        <v>23489.095621078399</v>
      </c>
      <c r="H41" s="12">
        <v>23868.601499278499</v>
      </c>
      <c r="I41" s="12">
        <v>24234.026599007899</v>
      </c>
      <c r="J41" s="12">
        <v>24592.387361131801</v>
      </c>
      <c r="K41" s="12">
        <v>24952.438426749799</v>
      </c>
      <c r="L41" s="12">
        <v>25314.200624092999</v>
      </c>
      <c r="M41" s="12">
        <v>25687.997714971301</v>
      </c>
      <c r="N41" s="12">
        <v>26062.328024902301</v>
      </c>
      <c r="O41" s="12">
        <v>26439.9752828809</v>
      </c>
      <c r="P41" s="12">
        <v>26821.5158650052</v>
      </c>
      <c r="Q41" s="12">
        <v>27205.1941479087</v>
      </c>
      <c r="R41" s="12">
        <v>27591.987728960899</v>
      </c>
    </row>
    <row r="42" spans="1:18" ht="15.6">
      <c r="A42" s="7">
        <v>12</v>
      </c>
      <c r="B42" s="7">
        <v>1257</v>
      </c>
      <c r="C42" s="8" t="s">
        <v>60</v>
      </c>
      <c r="D42" s="12">
        <v>17980.150175279701</v>
      </c>
      <c r="E42" s="12">
        <v>18270.102291819399</v>
      </c>
      <c r="F42" s="12">
        <v>18602.857926680699</v>
      </c>
      <c r="G42" s="12">
        <v>18951.613885923001</v>
      </c>
      <c r="H42" s="12">
        <v>19257.809110144401</v>
      </c>
      <c r="I42" s="12">
        <v>19552.6435949927</v>
      </c>
      <c r="J42" s="12">
        <v>19841.778387804101</v>
      </c>
      <c r="K42" s="12">
        <v>20132.276961496598</v>
      </c>
      <c r="L42" s="12">
        <v>20424.1561208235</v>
      </c>
      <c r="M42" s="12">
        <v>20725.7453455623</v>
      </c>
      <c r="N42" s="12">
        <v>21027.764785299099</v>
      </c>
      <c r="O42" s="12">
        <v>21332.4604251122</v>
      </c>
      <c r="P42" s="12">
        <v>21640.297300180398</v>
      </c>
      <c r="Q42" s="12">
        <v>21949.858927916401</v>
      </c>
      <c r="R42" s="12">
        <v>22261.9340593214</v>
      </c>
    </row>
    <row r="43" spans="1:18" ht="15.6">
      <c r="A43" s="7">
        <v>12</v>
      </c>
      <c r="B43" s="7">
        <v>1258</v>
      </c>
      <c r="C43" s="8" t="s">
        <v>61</v>
      </c>
      <c r="D43" s="12">
        <v>82454.086645698</v>
      </c>
      <c r="E43" s="12">
        <v>83783.7605713269</v>
      </c>
      <c r="F43" s="12">
        <v>85309.724575017302</v>
      </c>
      <c r="G43" s="12">
        <v>86909.063501449695</v>
      </c>
      <c r="H43" s="12">
        <v>88313.225721106006</v>
      </c>
      <c r="I43" s="12">
        <v>89665.289410295096</v>
      </c>
      <c r="J43" s="12">
        <v>90991.215224379106</v>
      </c>
      <c r="K43" s="12">
        <v>92323.395118952496</v>
      </c>
      <c r="L43" s="12">
        <v>93661.906157954305</v>
      </c>
      <c r="M43" s="12">
        <v>95044.946000468495</v>
      </c>
      <c r="N43" s="12">
        <v>96429.958739986294</v>
      </c>
      <c r="O43" s="12">
        <v>97827.244104128506</v>
      </c>
      <c r="P43" s="12">
        <v>99238.934669598806</v>
      </c>
      <c r="Q43" s="12">
        <v>100658.534674372</v>
      </c>
      <c r="R43" s="12">
        <v>102089.66120412</v>
      </c>
    </row>
    <row r="44" spans="1:18" ht="15.6">
      <c r="A44" s="7">
        <v>12</v>
      </c>
      <c r="B44" s="7">
        <v>1259</v>
      </c>
      <c r="C44" s="8" t="s">
        <v>62</v>
      </c>
      <c r="D44" s="12">
        <v>145198.576916561</v>
      </c>
      <c r="E44" s="12">
        <v>147540.08318953199</v>
      </c>
      <c r="F44" s="12">
        <v>150227.24899032901</v>
      </c>
      <c r="G44" s="12">
        <v>153043.62529770899</v>
      </c>
      <c r="H44" s="12">
        <v>155516.30269251799</v>
      </c>
      <c r="I44" s="12">
        <v>157897.23651624899</v>
      </c>
      <c r="J44" s="12">
        <v>160232.14251243899</v>
      </c>
      <c r="K44" s="12">
        <v>162578.06171124699</v>
      </c>
      <c r="L44" s="12">
        <v>164935.12981965201</v>
      </c>
      <c r="M44" s="12">
        <v>167370.61149326901</v>
      </c>
      <c r="N44" s="12">
        <v>169809.56736506199</v>
      </c>
      <c r="O44" s="12">
        <v>172270.13487194799</v>
      </c>
      <c r="P44" s="12">
        <v>174756.06940207601</v>
      </c>
      <c r="Q44" s="12">
        <v>177255.932160361</v>
      </c>
      <c r="R44" s="12">
        <v>179776.09270004201</v>
      </c>
    </row>
    <row r="45" spans="1:18" ht="15.6">
      <c r="A45" s="7">
        <v>21</v>
      </c>
      <c r="B45" s="7">
        <v>2111</v>
      </c>
      <c r="C45" s="8" t="s">
        <v>63</v>
      </c>
      <c r="D45" s="12">
        <v>39551.159591312098</v>
      </c>
      <c r="E45" s="12">
        <v>40021.485857272201</v>
      </c>
      <c r="F45" s="12">
        <v>40566.20213854</v>
      </c>
      <c r="G45" s="12">
        <v>41136.417797434799</v>
      </c>
      <c r="H45" s="12">
        <v>41617.036742407399</v>
      </c>
      <c r="I45" s="12">
        <v>42074.489026811098</v>
      </c>
      <c r="J45" s="12">
        <v>42516.318957510302</v>
      </c>
      <c r="K45" s="12">
        <v>42962.070569646799</v>
      </c>
      <c r="L45" s="12">
        <v>43409.700622216398</v>
      </c>
      <c r="M45" s="12">
        <v>43877.280742834701</v>
      </c>
      <c r="N45" s="12">
        <v>44342.6970531521</v>
      </c>
      <c r="O45" s="12">
        <v>44811.706722251802</v>
      </c>
      <c r="P45" s="12">
        <v>45285.334577644702</v>
      </c>
      <c r="Q45" s="12">
        <v>45760.882123984302</v>
      </c>
      <c r="R45" s="12">
        <v>46240.239092794698</v>
      </c>
    </row>
    <row r="46" spans="1:18" ht="15.6">
      <c r="A46" s="7">
        <v>21</v>
      </c>
      <c r="B46" s="7">
        <v>2112</v>
      </c>
      <c r="C46" s="8" t="s">
        <v>64</v>
      </c>
      <c r="D46" s="12">
        <v>28500.274431010901</v>
      </c>
      <c r="E46" s="12">
        <v>28839.188077127299</v>
      </c>
      <c r="F46" s="12">
        <v>29231.7066190925</v>
      </c>
      <c r="G46" s="12">
        <v>29642.5998250218</v>
      </c>
      <c r="H46" s="12">
        <v>29988.9302986484</v>
      </c>
      <c r="I46" s="12">
        <v>30318.5670469736</v>
      </c>
      <c r="J46" s="12">
        <v>30636.946442239099</v>
      </c>
      <c r="K46" s="12">
        <v>30958.151772461799</v>
      </c>
      <c r="L46" s="12">
        <v>31280.710692856599</v>
      </c>
      <c r="M46" s="12">
        <v>31617.645485585399</v>
      </c>
      <c r="N46" s="12">
        <v>31953.021052380001</v>
      </c>
      <c r="O46" s="12">
        <v>32290.985967213699</v>
      </c>
      <c r="P46" s="12">
        <v>32632.278712946201</v>
      </c>
      <c r="Q46" s="12">
        <v>32974.954773985599</v>
      </c>
      <c r="R46" s="12">
        <v>33320.375876676997</v>
      </c>
    </row>
    <row r="47" spans="1:18" ht="15.6">
      <c r="A47" s="7">
        <v>21</v>
      </c>
      <c r="B47" s="7">
        <v>2113</v>
      </c>
      <c r="C47" s="8" t="s">
        <v>65</v>
      </c>
      <c r="D47" s="12">
        <v>49064.585949038803</v>
      </c>
      <c r="E47" s="12">
        <v>49648.042010844001</v>
      </c>
      <c r="F47" s="12">
        <v>50323.781459133097</v>
      </c>
      <c r="G47" s="12">
        <v>51031.153771219899</v>
      </c>
      <c r="H47" s="12">
        <v>51627.378251651498</v>
      </c>
      <c r="I47" s="12">
        <v>52194.8636840787</v>
      </c>
      <c r="J47" s="12">
        <v>52742.969044619298</v>
      </c>
      <c r="K47" s="12">
        <v>53295.939388524399</v>
      </c>
      <c r="L47" s="12">
        <v>53851.240001480997</v>
      </c>
      <c r="M47" s="12">
        <v>54431.289367679798</v>
      </c>
      <c r="N47" s="12">
        <v>55008.654450544098</v>
      </c>
      <c r="O47" s="12">
        <v>55590.477221295099</v>
      </c>
      <c r="P47" s="12">
        <v>56178.029010765698</v>
      </c>
      <c r="Q47" s="12">
        <v>56767.962245217299</v>
      </c>
      <c r="R47" s="12">
        <v>57362.621198680303</v>
      </c>
    </row>
    <row r="48" spans="1:18" ht="15.6">
      <c r="A48" s="7">
        <v>21</v>
      </c>
      <c r="B48" s="7">
        <v>2114</v>
      </c>
      <c r="C48" s="8" t="s">
        <v>66</v>
      </c>
      <c r="D48" s="12">
        <v>29154.110468913001</v>
      </c>
      <c r="E48" s="12">
        <v>29500.7992661723</v>
      </c>
      <c r="F48" s="12">
        <v>29902.3227309131</v>
      </c>
      <c r="G48" s="12">
        <v>30322.642399967001</v>
      </c>
      <c r="H48" s="12">
        <v>30676.918177559299</v>
      </c>
      <c r="I48" s="12">
        <v>31014.117252601602</v>
      </c>
      <c r="J48" s="12">
        <v>31339.800715200599</v>
      </c>
      <c r="K48" s="12">
        <v>31668.374943581999</v>
      </c>
      <c r="L48" s="12">
        <v>31998.333815436701</v>
      </c>
      <c r="M48" s="12">
        <v>32342.998362129201</v>
      </c>
      <c r="N48" s="12">
        <v>32686.0679121213</v>
      </c>
      <c r="O48" s="12">
        <v>33031.786213359701</v>
      </c>
      <c r="P48" s="12">
        <v>33380.908690622004</v>
      </c>
      <c r="Q48" s="12">
        <v>33731.446218331097</v>
      </c>
      <c r="R48" s="12">
        <v>34084.791762814602</v>
      </c>
    </row>
    <row r="49" spans="1:18" ht="15.6">
      <c r="A49" s="7">
        <v>21</v>
      </c>
      <c r="B49" s="7">
        <v>2115</v>
      </c>
      <c r="C49" s="8" t="s">
        <v>67</v>
      </c>
      <c r="D49" s="12">
        <v>40203.075405818097</v>
      </c>
      <c r="E49" s="12">
        <v>40681.153988577302</v>
      </c>
      <c r="F49" s="12">
        <v>41234.848746417199</v>
      </c>
      <c r="G49" s="12">
        <v>41814.463184254302</v>
      </c>
      <c r="H49" s="12">
        <v>42303.004098975704</v>
      </c>
      <c r="I49" s="12">
        <v>42767.996500601301</v>
      </c>
      <c r="J49" s="12">
        <v>43217.109047613601</v>
      </c>
      <c r="K49" s="12">
        <v>43670.207916504303</v>
      </c>
      <c r="L49" s="12">
        <v>44125.216187920698</v>
      </c>
      <c r="M49" s="12">
        <v>44600.503361316602</v>
      </c>
      <c r="N49" s="12">
        <v>45073.591058692698</v>
      </c>
      <c r="O49" s="12">
        <v>45550.331343605299</v>
      </c>
      <c r="P49" s="12">
        <v>46031.765935716801</v>
      </c>
      <c r="Q49" s="12">
        <v>46515.151860718099</v>
      </c>
      <c r="R49" s="12">
        <v>47002.409998360701</v>
      </c>
    </row>
    <row r="50" spans="1:18" ht="15.6">
      <c r="A50" s="7">
        <v>21</v>
      </c>
      <c r="B50" s="7">
        <v>2119</v>
      </c>
      <c r="C50" s="8" t="s">
        <v>68</v>
      </c>
      <c r="D50" s="12">
        <v>26142.560241523799</v>
      </c>
      <c r="E50" s="12">
        <v>26453.436911142999</v>
      </c>
      <c r="F50" s="12">
        <v>26813.483957554399</v>
      </c>
      <c r="G50" s="12">
        <v>27190.3856051123</v>
      </c>
      <c r="H50" s="12">
        <v>27508.065538013801</v>
      </c>
      <c r="I50" s="12">
        <v>27810.432751103199</v>
      </c>
      <c r="J50" s="12">
        <v>28102.473887111501</v>
      </c>
      <c r="K50" s="12">
        <v>28397.1071796711</v>
      </c>
      <c r="L50" s="12">
        <v>28692.982085338001</v>
      </c>
      <c r="M50" s="12">
        <v>29002.0436046223</v>
      </c>
      <c r="N50" s="12">
        <v>29309.674886578799</v>
      </c>
      <c r="O50" s="12">
        <v>29619.681310073101</v>
      </c>
      <c r="P50" s="12">
        <v>29932.740266317898</v>
      </c>
      <c r="Q50" s="12">
        <v>30247.068101658198</v>
      </c>
      <c r="R50" s="12">
        <v>30563.913892330798</v>
      </c>
    </row>
    <row r="51" spans="1:18" ht="15.6">
      <c r="A51" s="7">
        <v>21</v>
      </c>
      <c r="B51" s="7">
        <v>2121</v>
      </c>
      <c r="C51" s="8" t="s">
        <v>69</v>
      </c>
      <c r="D51" s="12">
        <v>116411.938096361</v>
      </c>
      <c r="E51" s="12">
        <v>117796.26140227</v>
      </c>
      <c r="F51" s="12">
        <v>119399.538744579</v>
      </c>
      <c r="G51" s="12">
        <v>121077.869055749</v>
      </c>
      <c r="H51" s="12">
        <v>122492.487070139</v>
      </c>
      <c r="I51" s="12">
        <v>123838.918061713</v>
      </c>
      <c r="J51" s="12">
        <v>125139.367380649</v>
      </c>
      <c r="K51" s="12">
        <v>126451.359483971</v>
      </c>
      <c r="L51" s="12">
        <v>127768.88044974901</v>
      </c>
      <c r="M51" s="12">
        <v>129145.120959543</v>
      </c>
      <c r="N51" s="12">
        <v>130514.99267200301</v>
      </c>
      <c r="O51" s="12">
        <v>131895.440808354</v>
      </c>
      <c r="P51" s="12">
        <v>133289.481771144</v>
      </c>
      <c r="Q51" s="12">
        <v>134689.173008518</v>
      </c>
      <c r="R51" s="12">
        <v>136100.076617146</v>
      </c>
    </row>
    <row r="52" spans="1:18" ht="15.6">
      <c r="A52" s="7">
        <v>21</v>
      </c>
      <c r="B52" s="7">
        <v>2122</v>
      </c>
      <c r="C52" s="8" t="s">
        <v>70</v>
      </c>
      <c r="D52" s="12">
        <v>73916.756130091497</v>
      </c>
      <c r="E52" s="12">
        <v>74795.744057689604</v>
      </c>
      <c r="F52" s="12">
        <v>75813.758724035404</v>
      </c>
      <c r="G52" s="12">
        <v>76879.428915130105</v>
      </c>
      <c r="H52" s="12">
        <v>77777.652727040695</v>
      </c>
      <c r="I52" s="12">
        <v>78632.580605377007</v>
      </c>
      <c r="J52" s="12">
        <v>79458.312027246197</v>
      </c>
      <c r="K52" s="12">
        <v>80291.372638838002</v>
      </c>
      <c r="L52" s="12">
        <v>81127.943848935101</v>
      </c>
      <c r="M52" s="12">
        <v>82001.799535935599</v>
      </c>
      <c r="N52" s="12">
        <v>82871.6113005566</v>
      </c>
      <c r="O52" s="12">
        <v>83748.138656041207</v>
      </c>
      <c r="P52" s="12">
        <v>84633.296892954502</v>
      </c>
      <c r="Q52" s="12">
        <v>85522.042820082599</v>
      </c>
      <c r="R52" s="12">
        <v>86417.908138248502</v>
      </c>
    </row>
    <row r="53" spans="1:18" ht="15.6">
      <c r="A53" s="7">
        <v>21</v>
      </c>
      <c r="B53" s="7">
        <v>2123</v>
      </c>
      <c r="C53" s="8" t="s">
        <v>71</v>
      </c>
      <c r="D53" s="12">
        <v>32671.6395397413</v>
      </c>
      <c r="E53" s="12">
        <v>33060.157357063799</v>
      </c>
      <c r="F53" s="12">
        <v>33510.125807565702</v>
      </c>
      <c r="G53" s="12">
        <v>33981.158279424701</v>
      </c>
      <c r="H53" s="12">
        <v>34378.178470090999</v>
      </c>
      <c r="I53" s="12">
        <v>34756.061604227398</v>
      </c>
      <c r="J53" s="12">
        <v>35121.039733443497</v>
      </c>
      <c r="K53" s="12">
        <v>35489.257407542398</v>
      </c>
      <c r="L53" s="12">
        <v>35859.026786699898</v>
      </c>
      <c r="M53" s="12">
        <v>36245.276123285897</v>
      </c>
      <c r="N53" s="12">
        <v>36629.738022412501</v>
      </c>
      <c r="O53" s="12">
        <v>37017.168252130003</v>
      </c>
      <c r="P53" s="12">
        <v>37408.413381977502</v>
      </c>
      <c r="Q53" s="12">
        <v>37801.244291992698</v>
      </c>
      <c r="R53" s="12">
        <v>38197.222014525003</v>
      </c>
    </row>
    <row r="54" spans="1:18" ht="15.6">
      <c r="A54" s="7">
        <v>21</v>
      </c>
      <c r="B54" s="7">
        <v>2124</v>
      </c>
      <c r="C54" s="8" t="s">
        <v>72</v>
      </c>
      <c r="D54" s="12">
        <v>37918.329702326198</v>
      </c>
      <c r="E54" s="12">
        <v>38369.239019734603</v>
      </c>
      <c r="F54" s="12">
        <v>38891.467236726501</v>
      </c>
      <c r="G54" s="12">
        <v>39438.142115006798</v>
      </c>
      <c r="H54" s="12">
        <v>39898.9191895396</v>
      </c>
      <c r="I54" s="12">
        <v>40337.486016049603</v>
      </c>
      <c r="J54" s="12">
        <v>40761.075442027199</v>
      </c>
      <c r="K54" s="12">
        <v>41188.424646563901</v>
      </c>
      <c r="L54" s="12">
        <v>41617.574742208199</v>
      </c>
      <c r="M54" s="12">
        <v>42065.851287183701</v>
      </c>
      <c r="N54" s="12">
        <v>42512.053352798001</v>
      </c>
      <c r="O54" s="12">
        <v>42961.700428784701</v>
      </c>
      <c r="P54" s="12">
        <v>43415.775034083803</v>
      </c>
      <c r="Q54" s="12">
        <v>43871.690077612002</v>
      </c>
      <c r="R54" s="12">
        <v>44331.257275636599</v>
      </c>
    </row>
    <row r="55" spans="1:18" ht="15.6">
      <c r="A55" s="7">
        <v>21</v>
      </c>
      <c r="B55" s="7">
        <v>2125</v>
      </c>
      <c r="C55" s="8" t="s">
        <v>73</v>
      </c>
      <c r="D55" s="12">
        <v>37898.807431997797</v>
      </c>
      <c r="E55" s="12">
        <v>38349.484598501498</v>
      </c>
      <c r="F55" s="12">
        <v>38871.443946043197</v>
      </c>
      <c r="G55" s="12">
        <v>39417.837368496701</v>
      </c>
      <c r="H55" s="12">
        <v>39878.377211718303</v>
      </c>
      <c r="I55" s="12">
        <v>40316.7182418866</v>
      </c>
      <c r="J55" s="12">
        <v>40740.089582645902</v>
      </c>
      <c r="K55" s="12">
        <v>41167.218766227503</v>
      </c>
      <c r="L55" s="12">
        <v>41596.147913742599</v>
      </c>
      <c r="M55" s="12">
        <v>42044.193663310798</v>
      </c>
      <c r="N55" s="12">
        <v>42490.1660015819</v>
      </c>
      <c r="O55" s="12">
        <v>42939.581576540601</v>
      </c>
      <c r="P55" s="12">
        <v>43393.422401317199</v>
      </c>
      <c r="Q55" s="12">
        <v>43849.102716749701</v>
      </c>
      <c r="R55" s="12">
        <v>44308.433306388702</v>
      </c>
    </row>
    <row r="56" spans="1:18" ht="15.6">
      <c r="A56" s="7">
        <v>21</v>
      </c>
      <c r="B56" s="7">
        <v>2126</v>
      </c>
      <c r="C56" s="8" t="s">
        <v>74</v>
      </c>
      <c r="D56" s="12">
        <v>23776.845122129402</v>
      </c>
      <c r="E56" s="12">
        <v>24059.589670235699</v>
      </c>
      <c r="F56" s="12">
        <v>24387.0550288667</v>
      </c>
      <c r="G56" s="12">
        <v>24729.849767320498</v>
      </c>
      <c r="H56" s="12">
        <v>25018.781933420902</v>
      </c>
      <c r="I56" s="12">
        <v>25293.787071886502</v>
      </c>
      <c r="J56" s="12">
        <v>25559.400569539801</v>
      </c>
      <c r="K56" s="12">
        <v>25827.371651813901</v>
      </c>
      <c r="L56" s="12">
        <v>26096.471990331502</v>
      </c>
      <c r="M56" s="12">
        <v>26377.565647790499</v>
      </c>
      <c r="N56" s="12">
        <v>26657.358494449902</v>
      </c>
      <c r="O56" s="12">
        <v>26939.311549035101</v>
      </c>
      <c r="P56" s="12">
        <v>27224.0409041934</v>
      </c>
      <c r="Q56" s="12">
        <v>27509.924313691001</v>
      </c>
      <c r="R56" s="12">
        <v>27798.097821785301</v>
      </c>
    </row>
    <row r="57" spans="1:18" ht="15.6">
      <c r="A57" s="7">
        <v>21</v>
      </c>
      <c r="B57" s="7">
        <v>2127</v>
      </c>
      <c r="C57" s="8" t="s">
        <v>75</v>
      </c>
      <c r="D57" s="12">
        <v>50298.329431297403</v>
      </c>
      <c r="E57" s="12">
        <v>50896.456657868897</v>
      </c>
      <c r="F57" s="12">
        <v>51589.187775086597</v>
      </c>
      <c r="G57" s="12">
        <v>52314.347172543399</v>
      </c>
      <c r="H57" s="12">
        <v>52925.563891998601</v>
      </c>
      <c r="I57" s="12">
        <v>53507.318913681702</v>
      </c>
      <c r="J57" s="12">
        <v>54069.2065458492</v>
      </c>
      <c r="K57" s="12">
        <v>54636.081491018798</v>
      </c>
      <c r="L57" s="12">
        <v>55205.3453023849</v>
      </c>
      <c r="M57" s="12">
        <v>55799.980179803599</v>
      </c>
      <c r="N57" s="12">
        <v>56391.863278722398</v>
      </c>
      <c r="O57" s="12">
        <v>56988.316153422697</v>
      </c>
      <c r="P57" s="12">
        <v>57590.642106697902</v>
      </c>
      <c r="Q57" s="12">
        <v>58195.409384979699</v>
      </c>
      <c r="R57" s="12">
        <v>58805.021213991196</v>
      </c>
    </row>
    <row r="58" spans="1:18" ht="15.6">
      <c r="A58" s="7">
        <v>21</v>
      </c>
      <c r="B58" s="7">
        <v>2129</v>
      </c>
      <c r="C58" s="8" t="s">
        <v>76</v>
      </c>
      <c r="D58" s="12">
        <v>75556.306801021303</v>
      </c>
      <c r="E58" s="12">
        <v>76454.791597186399</v>
      </c>
      <c r="F58" s="12">
        <v>77495.386889528498</v>
      </c>
      <c r="G58" s="12">
        <v>78584.694755873599</v>
      </c>
      <c r="H58" s="12">
        <v>79502.842107919903</v>
      </c>
      <c r="I58" s="12">
        <v>80376.7331773802</v>
      </c>
      <c r="J58" s="12">
        <v>81220.780182549803</v>
      </c>
      <c r="K58" s="12">
        <v>82072.318946585598</v>
      </c>
      <c r="L58" s="12">
        <v>82927.446177780905</v>
      </c>
      <c r="M58" s="12">
        <v>83820.684894505495</v>
      </c>
      <c r="N58" s="12">
        <v>84709.789990359495</v>
      </c>
      <c r="O58" s="12">
        <v>85605.759635958093</v>
      </c>
      <c r="P58" s="12">
        <v>86510.551604850407</v>
      </c>
      <c r="Q58" s="12">
        <v>87419.010842744799</v>
      </c>
      <c r="R58" s="12">
        <v>88334.7473871088</v>
      </c>
    </row>
    <row r="59" spans="1:18" ht="15.6">
      <c r="A59" s="7">
        <v>21</v>
      </c>
      <c r="B59" s="7">
        <v>2131</v>
      </c>
      <c r="C59" s="8" t="s">
        <v>77</v>
      </c>
      <c r="D59" s="12">
        <v>115231.640834087</v>
      </c>
      <c r="E59" s="12">
        <v>116601.92852600401</v>
      </c>
      <c r="F59" s="12">
        <v>118188.95028590799</v>
      </c>
      <c r="G59" s="12">
        <v>119850.26405478299</v>
      </c>
      <c r="H59" s="12">
        <v>121250.539298221</v>
      </c>
      <c r="I59" s="12">
        <v>122583.31886506399</v>
      </c>
      <c r="J59" s="12">
        <v>123870.582966106</v>
      </c>
      <c r="K59" s="12">
        <v>125169.272819613</v>
      </c>
      <c r="L59" s="12">
        <v>126473.435478548</v>
      </c>
      <c r="M59" s="12">
        <v>127835.72232580899</v>
      </c>
      <c r="N59" s="12">
        <v>129191.704948716</v>
      </c>
      <c r="O59" s="12">
        <v>130558.156761544</v>
      </c>
      <c r="P59" s="12">
        <v>131938.06358344099</v>
      </c>
      <c r="Q59" s="12">
        <v>133323.56339206401</v>
      </c>
      <c r="R59" s="12">
        <v>134720.16188991399</v>
      </c>
    </row>
    <row r="60" spans="1:18" ht="15.6">
      <c r="A60" s="7">
        <v>21</v>
      </c>
      <c r="B60" s="7">
        <v>2132</v>
      </c>
      <c r="C60" s="8" t="s">
        <v>78</v>
      </c>
      <c r="D60" s="12">
        <v>200823.67473735899</v>
      </c>
      <c r="E60" s="12">
        <v>203211.78800064599</v>
      </c>
      <c r="F60" s="12">
        <v>205977.62158070799</v>
      </c>
      <c r="G60" s="12">
        <v>208872.92996602299</v>
      </c>
      <c r="H60" s="12">
        <v>211313.30500550501</v>
      </c>
      <c r="I60" s="12">
        <v>213636.049768022</v>
      </c>
      <c r="J60" s="12">
        <v>215879.47097812299</v>
      </c>
      <c r="K60" s="12">
        <v>218142.80478863901</v>
      </c>
      <c r="L60" s="12">
        <v>220415.67650788199</v>
      </c>
      <c r="M60" s="12">
        <v>222789.84603935899</v>
      </c>
      <c r="N60" s="12">
        <v>225153.028679396</v>
      </c>
      <c r="O60" s="12">
        <v>227534.45683953399</v>
      </c>
      <c r="P60" s="12">
        <v>229939.33415232599</v>
      </c>
      <c r="Q60" s="12">
        <v>232353.95882416799</v>
      </c>
      <c r="R60" s="12">
        <v>234787.92609590801</v>
      </c>
    </row>
    <row r="61" spans="1:18" ht="15.6">
      <c r="A61" s="7">
        <v>21</v>
      </c>
      <c r="B61" s="7">
        <v>2133</v>
      </c>
      <c r="C61" s="8" t="s">
        <v>79</v>
      </c>
      <c r="D61" s="12">
        <v>141540.94046754099</v>
      </c>
      <c r="E61" s="12">
        <v>143224.08762368999</v>
      </c>
      <c r="F61" s="12">
        <v>145173.45283987501</v>
      </c>
      <c r="G61" s="12">
        <v>147214.07216591199</v>
      </c>
      <c r="H61" s="12">
        <v>148934.053530629</v>
      </c>
      <c r="I61" s="12">
        <v>150571.12883361199</v>
      </c>
      <c r="J61" s="12">
        <v>152152.29673314001</v>
      </c>
      <c r="K61" s="12">
        <v>153747.499074299</v>
      </c>
      <c r="L61" s="12">
        <v>155349.423753471</v>
      </c>
      <c r="M61" s="12">
        <v>157022.743339532</v>
      </c>
      <c r="N61" s="12">
        <v>158688.319342098</v>
      </c>
      <c r="O61" s="12">
        <v>160366.754824623</v>
      </c>
      <c r="P61" s="12">
        <v>162061.71731861299</v>
      </c>
      <c r="Q61" s="12">
        <v>163763.54977109499</v>
      </c>
      <c r="R61" s="12">
        <v>165479.01492820101</v>
      </c>
    </row>
    <row r="62" spans="1:18" ht="15.6">
      <c r="A62" s="7">
        <v>21</v>
      </c>
      <c r="B62" s="7">
        <v>2134</v>
      </c>
      <c r="C62" s="8" t="s">
        <v>80</v>
      </c>
      <c r="D62" s="12">
        <v>471632.44837466301</v>
      </c>
      <c r="E62" s="12">
        <v>477240.90916194703</v>
      </c>
      <c r="F62" s="12">
        <v>483736.44244463299</v>
      </c>
      <c r="G62" s="12">
        <v>490536.04604885197</v>
      </c>
      <c r="H62" s="12">
        <v>496267.24311142898</v>
      </c>
      <c r="I62" s="12">
        <v>501722.18661228701</v>
      </c>
      <c r="J62" s="12">
        <v>506990.83952123602</v>
      </c>
      <c r="K62" s="12">
        <v>512306.25697826402</v>
      </c>
      <c r="L62" s="12">
        <v>517644.07412172202</v>
      </c>
      <c r="M62" s="12">
        <v>523219.78819223901</v>
      </c>
      <c r="N62" s="12">
        <v>528769.69965549605</v>
      </c>
      <c r="O62" s="12">
        <v>534362.46054486895</v>
      </c>
      <c r="P62" s="12">
        <v>540010.29154188803</v>
      </c>
      <c r="Q62" s="12">
        <v>545681.01411634299</v>
      </c>
      <c r="R62" s="12">
        <v>551397.16259924602</v>
      </c>
    </row>
    <row r="63" spans="1:18" ht="15.6">
      <c r="A63" s="7">
        <v>21</v>
      </c>
      <c r="B63" s="7">
        <v>2135</v>
      </c>
      <c r="C63" s="8" t="s">
        <v>81</v>
      </c>
      <c r="D63" s="12">
        <v>34245.902618412802</v>
      </c>
      <c r="E63" s="12">
        <v>34653.140930110399</v>
      </c>
      <c r="F63" s="12">
        <v>35124.790836757304</v>
      </c>
      <c r="G63" s="12">
        <v>35618.519721778197</v>
      </c>
      <c r="H63" s="12">
        <v>36034.6700888251</v>
      </c>
      <c r="I63" s="12">
        <v>36430.761291961397</v>
      </c>
      <c r="J63" s="12">
        <v>36813.325670359998</v>
      </c>
      <c r="K63" s="12">
        <v>37199.285689109201</v>
      </c>
      <c r="L63" s="12">
        <v>37586.8721809087</v>
      </c>
      <c r="M63" s="12">
        <v>37991.7327068386</v>
      </c>
      <c r="N63" s="12">
        <v>38394.719668741702</v>
      </c>
      <c r="O63" s="12">
        <v>38800.817988424802</v>
      </c>
      <c r="P63" s="12">
        <v>39210.915026891002</v>
      </c>
      <c r="Q63" s="12">
        <v>39622.674255370199</v>
      </c>
      <c r="R63" s="12">
        <v>40037.7319236162</v>
      </c>
    </row>
    <row r="64" spans="1:18" ht="15.6">
      <c r="A64" s="7">
        <v>21</v>
      </c>
      <c r="B64" s="7">
        <v>2136</v>
      </c>
      <c r="C64" s="8" t="s">
        <v>82</v>
      </c>
      <c r="D64" s="12">
        <v>32583.629304969199</v>
      </c>
      <c r="E64" s="12">
        <v>32971.100539681902</v>
      </c>
      <c r="F64" s="12">
        <v>33419.8568739201</v>
      </c>
      <c r="G64" s="12">
        <v>33889.6204875615</v>
      </c>
      <c r="H64" s="12">
        <v>34285.571192778902</v>
      </c>
      <c r="I64" s="12">
        <v>34662.4363926519</v>
      </c>
      <c r="J64" s="12">
        <v>35026.431350855899</v>
      </c>
      <c r="K64" s="12">
        <v>35393.657127197403</v>
      </c>
      <c r="L64" s="12">
        <v>35762.430428764397</v>
      </c>
      <c r="M64" s="12">
        <v>36147.639294250999</v>
      </c>
      <c r="N64" s="12">
        <v>36531.0655373595</v>
      </c>
      <c r="O64" s="12">
        <v>36917.452114915002</v>
      </c>
      <c r="P64" s="12">
        <v>37307.643316204398</v>
      </c>
      <c r="Q64" s="12">
        <v>37699.416025808998</v>
      </c>
      <c r="R64" s="12">
        <v>38094.327071211701</v>
      </c>
    </row>
    <row r="65" spans="1:18" ht="15.6">
      <c r="A65" s="7">
        <v>21</v>
      </c>
      <c r="B65" s="7">
        <v>2137</v>
      </c>
      <c r="C65" s="8" t="s">
        <v>83</v>
      </c>
      <c r="D65" s="12">
        <v>33216.022848970497</v>
      </c>
      <c r="E65" s="12">
        <v>33611.014249976499</v>
      </c>
      <c r="F65" s="12">
        <v>34068.480191285598</v>
      </c>
      <c r="G65" s="12">
        <v>34547.3611280408</v>
      </c>
      <c r="H65" s="12">
        <v>34950.996571735799</v>
      </c>
      <c r="I65" s="12">
        <v>35335.176092446898</v>
      </c>
      <c r="J65" s="12">
        <v>35706.235581705099</v>
      </c>
      <c r="K65" s="12">
        <v>36080.5885938723</v>
      </c>
      <c r="L65" s="12">
        <v>36456.519166125203</v>
      </c>
      <c r="M65" s="12">
        <v>36849.204289004701</v>
      </c>
      <c r="N65" s="12">
        <v>37240.072191796098</v>
      </c>
      <c r="O65" s="12">
        <v>37633.957884153802</v>
      </c>
      <c r="P65" s="12">
        <v>38031.722041610003</v>
      </c>
      <c r="Q65" s="12">
        <v>38431.098401793097</v>
      </c>
      <c r="R65" s="12">
        <v>38833.674007615104</v>
      </c>
    </row>
    <row r="66" spans="1:18" ht="15.6">
      <c r="A66" s="7">
        <v>21</v>
      </c>
      <c r="B66" s="7">
        <v>2139</v>
      </c>
      <c r="C66" s="8" t="s">
        <v>84</v>
      </c>
      <c r="D66" s="12">
        <v>139762.49364370899</v>
      </c>
      <c r="E66" s="12">
        <v>141424.49223494</v>
      </c>
      <c r="F66" s="12">
        <v>143349.36388512101</v>
      </c>
      <c r="G66" s="12">
        <v>145364.34304694799</v>
      </c>
      <c r="H66" s="12">
        <v>147062.71302921901</v>
      </c>
      <c r="I66" s="12">
        <v>148679.218655623</v>
      </c>
      <c r="J66" s="12">
        <v>150240.519349118</v>
      </c>
      <c r="K66" s="12">
        <v>151815.67814296001</v>
      </c>
      <c r="L66" s="12">
        <v>153397.47480937201</v>
      </c>
      <c r="M66" s="12">
        <v>155049.76931326199</v>
      </c>
      <c r="N66" s="12">
        <v>156694.41753097199</v>
      </c>
      <c r="O66" s="12">
        <v>158351.763650629</v>
      </c>
      <c r="P66" s="12">
        <v>160025.42912162899</v>
      </c>
      <c r="Q66" s="12">
        <v>161705.87823081101</v>
      </c>
      <c r="R66" s="12">
        <v>163399.788751146</v>
      </c>
    </row>
    <row r="67" spans="1:18" ht="15.6">
      <c r="A67" s="7">
        <v>21</v>
      </c>
      <c r="B67" s="7">
        <v>2141</v>
      </c>
      <c r="C67" s="8" t="s">
        <v>85</v>
      </c>
      <c r="D67" s="12">
        <v>32259.7516394224</v>
      </c>
      <c r="E67" s="12">
        <v>32643.371453592001</v>
      </c>
      <c r="F67" s="12">
        <v>33087.667199506199</v>
      </c>
      <c r="G67" s="12">
        <v>33552.761414869601</v>
      </c>
      <c r="H67" s="12">
        <v>33944.776414016698</v>
      </c>
      <c r="I67" s="12">
        <v>34317.895615505797</v>
      </c>
      <c r="J67" s="12">
        <v>34678.272504103799</v>
      </c>
      <c r="K67" s="12">
        <v>35041.848096964597</v>
      </c>
      <c r="L67" s="12">
        <v>35406.955832722801</v>
      </c>
      <c r="M67" s="12">
        <v>35788.335764812997</v>
      </c>
      <c r="N67" s="12">
        <v>36167.9507934965</v>
      </c>
      <c r="O67" s="12">
        <v>36550.496731326202</v>
      </c>
      <c r="P67" s="12">
        <v>36936.809475257098</v>
      </c>
      <c r="Q67" s="12">
        <v>37324.688007581099</v>
      </c>
      <c r="R67" s="12">
        <v>37715.673680899003</v>
      </c>
    </row>
    <row r="68" spans="1:18" ht="15.6">
      <c r="A68" s="7">
        <v>21</v>
      </c>
      <c r="B68" s="7">
        <v>2142</v>
      </c>
      <c r="C68" s="8" t="s">
        <v>86</v>
      </c>
      <c r="D68" s="12">
        <v>102906.687506239</v>
      </c>
      <c r="E68" s="12">
        <v>104130.411879398</v>
      </c>
      <c r="F68" s="12">
        <v>105547.688862621</v>
      </c>
      <c r="G68" s="12">
        <v>107031.311725443</v>
      </c>
      <c r="H68" s="12">
        <v>108281.816238541</v>
      </c>
      <c r="I68" s="12">
        <v>109472.04428176999</v>
      </c>
      <c r="J68" s="12">
        <v>110621.62510535499</v>
      </c>
      <c r="K68" s="12">
        <v>111781.409605212</v>
      </c>
      <c r="L68" s="12">
        <v>112946.08154964</v>
      </c>
      <c r="M68" s="12">
        <v>114162.66083185301</v>
      </c>
      <c r="N68" s="12">
        <v>115373.610177182</v>
      </c>
      <c r="O68" s="12">
        <v>116593.908948292</v>
      </c>
      <c r="P68" s="12">
        <v>117826.22360658699</v>
      </c>
      <c r="Q68" s="12">
        <v>119063.53303671299</v>
      </c>
      <c r="R68" s="12">
        <v>120310.75406160401</v>
      </c>
    </row>
    <row r="69" spans="1:18" ht="15.6">
      <c r="A69" s="7">
        <v>21</v>
      </c>
      <c r="B69" s="7">
        <v>2151</v>
      </c>
      <c r="C69" s="8" t="s">
        <v>87</v>
      </c>
      <c r="D69" s="12">
        <v>20507.024858725301</v>
      </c>
      <c r="E69" s="12">
        <v>20750.8860384826</v>
      </c>
      <c r="F69" s="12">
        <v>21033.317968030002</v>
      </c>
      <c r="G69" s="12">
        <v>21328.971162838701</v>
      </c>
      <c r="H69" s="12">
        <v>21578.1690309847</v>
      </c>
      <c r="I69" s="12">
        <v>21815.3551328299</v>
      </c>
      <c r="J69" s="12">
        <v>22044.441143579901</v>
      </c>
      <c r="K69" s="12">
        <v>22275.560521253799</v>
      </c>
      <c r="L69" s="12">
        <v>22507.653858331501</v>
      </c>
      <c r="M69" s="12">
        <v>22750.091178905001</v>
      </c>
      <c r="N69" s="12">
        <v>22991.406577579401</v>
      </c>
      <c r="O69" s="12">
        <v>23234.5851099516</v>
      </c>
      <c r="P69" s="12">
        <v>23480.158142559099</v>
      </c>
      <c r="Q69" s="12">
        <v>23726.726522722802</v>
      </c>
      <c r="R69" s="12">
        <v>23975.270064226701</v>
      </c>
    </row>
    <row r="70" spans="1:18" ht="15.6">
      <c r="A70" s="7">
        <v>21</v>
      </c>
      <c r="B70" s="7">
        <v>2152</v>
      </c>
      <c r="C70" s="8" t="s">
        <v>88</v>
      </c>
      <c r="D70" s="12">
        <v>51257.480974951999</v>
      </c>
      <c r="E70" s="12">
        <v>51867.014042010604</v>
      </c>
      <c r="F70" s="12">
        <v>52572.955023621602</v>
      </c>
      <c r="G70" s="12">
        <v>53311.942668712101</v>
      </c>
      <c r="H70" s="12">
        <v>53934.814834267498</v>
      </c>
      <c r="I70" s="12">
        <v>54527.663489233499</v>
      </c>
      <c r="J70" s="12">
        <v>55100.265898425103</v>
      </c>
      <c r="K70" s="12">
        <v>55677.950725158502</v>
      </c>
      <c r="L70" s="12">
        <v>56258.069971774799</v>
      </c>
      <c r="M70" s="12">
        <v>56864.044091907301</v>
      </c>
      <c r="N70" s="12">
        <v>57467.213958984001</v>
      </c>
      <c r="O70" s="12">
        <v>58075.040744241298</v>
      </c>
      <c r="P70" s="12">
        <v>58688.852603107101</v>
      </c>
      <c r="Q70" s="12">
        <v>59305.152341405897</v>
      </c>
      <c r="R70" s="12">
        <v>59926.389012216903</v>
      </c>
    </row>
    <row r="71" spans="1:18" ht="15.6">
      <c r="A71" s="7">
        <v>21</v>
      </c>
      <c r="B71" s="7">
        <v>2161</v>
      </c>
      <c r="C71" s="8" t="s">
        <v>89</v>
      </c>
      <c r="D71" s="12">
        <v>97276.272717659798</v>
      </c>
      <c r="E71" s="12">
        <v>98433.042495826405</v>
      </c>
      <c r="F71" s="12">
        <v>99772.774884928294</v>
      </c>
      <c r="G71" s="12">
        <v>101175.223119456</v>
      </c>
      <c r="H71" s="12">
        <v>102357.307792729</v>
      </c>
      <c r="I71" s="12">
        <v>103482.413949754</v>
      </c>
      <c r="J71" s="12">
        <v>104569.096850542</v>
      </c>
      <c r="K71" s="12">
        <v>105665.425146184</v>
      </c>
      <c r="L71" s="12">
        <v>106766.37347541199</v>
      </c>
      <c r="M71" s="12">
        <v>107916.389095677</v>
      </c>
      <c r="N71" s="12">
        <v>109061.082813848</v>
      </c>
      <c r="O71" s="12">
        <v>110214.61441567801</v>
      </c>
      <c r="P71" s="12">
        <v>111379.50446959199</v>
      </c>
      <c r="Q71" s="12">
        <v>112549.116012845</v>
      </c>
      <c r="R71" s="12">
        <v>113728.096849557</v>
      </c>
    </row>
    <row r="72" spans="1:18" ht="15.6">
      <c r="A72" s="7">
        <v>21</v>
      </c>
      <c r="B72" s="7">
        <v>2162</v>
      </c>
      <c r="C72" s="8" t="s">
        <v>90</v>
      </c>
      <c r="D72" s="12">
        <v>57914.895193795099</v>
      </c>
      <c r="E72" s="12">
        <v>58603.5955238674</v>
      </c>
      <c r="F72" s="12">
        <v>59401.225394382403</v>
      </c>
      <c r="G72" s="12">
        <v>60236.194089603901</v>
      </c>
      <c r="H72" s="12">
        <v>60939.966017890503</v>
      </c>
      <c r="I72" s="12">
        <v>61609.814926491803</v>
      </c>
      <c r="J72" s="12">
        <v>62256.787970395897</v>
      </c>
      <c r="K72" s="12">
        <v>62909.503546466804</v>
      </c>
      <c r="L72" s="12">
        <v>63564.969728263997</v>
      </c>
      <c r="M72" s="12">
        <v>64249.648862251503</v>
      </c>
      <c r="N72" s="12">
        <v>64931.159520745801</v>
      </c>
      <c r="O72" s="12">
        <v>65617.931947338293</v>
      </c>
      <c r="P72" s="12">
        <v>66311.466798763198</v>
      </c>
      <c r="Q72" s="12">
        <v>67007.812660859403</v>
      </c>
      <c r="R72" s="12">
        <v>67709.736672228595</v>
      </c>
    </row>
    <row r="73" spans="1:18" ht="15.6">
      <c r="A73" s="7">
        <v>22</v>
      </c>
      <c r="B73" s="7">
        <v>2211</v>
      </c>
      <c r="C73" s="8" t="s">
        <v>91</v>
      </c>
      <c r="D73" s="12">
        <v>190551.523448425</v>
      </c>
      <c r="E73" s="12">
        <v>192589.58001867001</v>
      </c>
      <c r="F73" s="12">
        <v>194908.24276634201</v>
      </c>
      <c r="G73" s="12">
        <v>197400.43656345599</v>
      </c>
      <c r="H73" s="12">
        <v>199492.423385317</v>
      </c>
      <c r="I73" s="12">
        <v>201427.83058686199</v>
      </c>
      <c r="J73" s="12">
        <v>203297.55270112399</v>
      </c>
      <c r="K73" s="12">
        <v>205162.634250145</v>
      </c>
      <c r="L73" s="12">
        <v>207030.047189651</v>
      </c>
      <c r="M73" s="12">
        <v>208968.052925759</v>
      </c>
      <c r="N73" s="12">
        <v>210896.93039374999</v>
      </c>
      <c r="O73" s="12">
        <v>212834.958393601</v>
      </c>
      <c r="P73" s="12">
        <v>214792.31402070401</v>
      </c>
      <c r="Q73" s="12">
        <v>216752.43150546</v>
      </c>
      <c r="R73" s="12">
        <v>218722.157718217</v>
      </c>
    </row>
    <row r="74" spans="1:18" ht="15.6">
      <c r="A74" s="7">
        <v>22</v>
      </c>
      <c r="B74" s="7">
        <v>2212</v>
      </c>
      <c r="C74" s="8" t="s">
        <v>92</v>
      </c>
      <c r="D74" s="12">
        <v>183846.946860116</v>
      </c>
      <c r="E74" s="12">
        <v>185813.294182974</v>
      </c>
      <c r="F74" s="12">
        <v>188050.374523476</v>
      </c>
      <c r="G74" s="12">
        <v>190454.88020412999</v>
      </c>
      <c r="H74" s="12">
        <v>192473.26023655699</v>
      </c>
      <c r="I74" s="12">
        <v>194340.569920012</v>
      </c>
      <c r="J74" s="12">
        <v>196144.50565329299</v>
      </c>
      <c r="K74" s="12">
        <v>197943.96410013901</v>
      </c>
      <c r="L74" s="12">
        <v>199745.67190725199</v>
      </c>
      <c r="M74" s="12">
        <v>201615.488695546</v>
      </c>
      <c r="N74" s="12">
        <v>203476.49839486199</v>
      </c>
      <c r="O74" s="12">
        <v>205346.33666355399</v>
      </c>
      <c r="P74" s="12">
        <v>207234.82251477599</v>
      </c>
      <c r="Q74" s="12">
        <v>209125.973047387</v>
      </c>
      <c r="R74" s="12">
        <v>211026.39422382999</v>
      </c>
    </row>
    <row r="75" spans="1:18" ht="15.6">
      <c r="A75" s="7">
        <v>22</v>
      </c>
      <c r="B75" s="7">
        <v>2221</v>
      </c>
      <c r="C75" s="8" t="s">
        <v>93</v>
      </c>
      <c r="D75" s="12">
        <v>64660.759086315898</v>
      </c>
      <c r="E75" s="12">
        <v>65352.342562073398</v>
      </c>
      <c r="F75" s="12">
        <v>66139.145473004202</v>
      </c>
      <c r="G75" s="12">
        <v>66984.833504255395</v>
      </c>
      <c r="H75" s="12">
        <v>67694.717390035599</v>
      </c>
      <c r="I75" s="12">
        <v>68351.468364943707</v>
      </c>
      <c r="J75" s="12">
        <v>68985.9301052745</v>
      </c>
      <c r="K75" s="12">
        <v>69618.817140413405</v>
      </c>
      <c r="L75" s="12">
        <v>70252.495297431597</v>
      </c>
      <c r="M75" s="12">
        <v>70910.128045474805</v>
      </c>
      <c r="N75" s="12">
        <v>71564.663254677798</v>
      </c>
      <c r="O75" s="12">
        <v>72222.303557584703</v>
      </c>
      <c r="P75" s="12">
        <v>72886.502396612195</v>
      </c>
      <c r="Q75" s="12">
        <v>73551.638429997096</v>
      </c>
      <c r="R75" s="12">
        <v>74220.035038971604</v>
      </c>
    </row>
    <row r="76" spans="1:18" ht="15.6">
      <c r="A76" s="7">
        <v>22</v>
      </c>
      <c r="B76" s="7">
        <v>2222</v>
      </c>
      <c r="C76" s="8" t="s">
        <v>94</v>
      </c>
      <c r="D76" s="12">
        <v>49262.2032781616</v>
      </c>
      <c r="E76" s="12">
        <v>49789.0904694208</v>
      </c>
      <c r="F76" s="12">
        <v>50388.521182644203</v>
      </c>
      <c r="G76" s="12">
        <v>51032.813892634898</v>
      </c>
      <c r="H76" s="12">
        <v>51573.643365963602</v>
      </c>
      <c r="I76" s="12">
        <v>52073.993199315402</v>
      </c>
      <c r="J76" s="12">
        <v>52557.361840058897</v>
      </c>
      <c r="K76" s="12">
        <v>53039.530781796901</v>
      </c>
      <c r="L76" s="12">
        <v>53522.3024446501</v>
      </c>
      <c r="M76" s="12">
        <v>54023.324062325599</v>
      </c>
      <c r="N76" s="12">
        <v>54521.985800674003</v>
      </c>
      <c r="O76" s="12">
        <v>55023.013174059997</v>
      </c>
      <c r="P76" s="12">
        <v>55529.037209163696</v>
      </c>
      <c r="Q76" s="12">
        <v>56035.775251641397</v>
      </c>
      <c r="R76" s="12">
        <v>56544.997384004499</v>
      </c>
    </row>
    <row r="77" spans="1:18" ht="15.6">
      <c r="A77" s="7">
        <v>22</v>
      </c>
      <c r="B77" s="7">
        <v>2223</v>
      </c>
      <c r="C77" s="8" t="s">
        <v>95</v>
      </c>
      <c r="D77" s="12">
        <v>26125.740388176098</v>
      </c>
      <c r="E77" s="12">
        <v>26405.1699927357</v>
      </c>
      <c r="F77" s="12">
        <v>26723.072363167099</v>
      </c>
      <c r="G77" s="12">
        <v>27064.7668663767</v>
      </c>
      <c r="H77" s="12">
        <v>27351.590627292699</v>
      </c>
      <c r="I77" s="12">
        <v>27616.946396582502</v>
      </c>
      <c r="J77" s="12">
        <v>27873.296352080499</v>
      </c>
      <c r="K77" s="12">
        <v>28129.010058647302</v>
      </c>
      <c r="L77" s="12">
        <v>28385.043412631501</v>
      </c>
      <c r="M77" s="12">
        <v>28650.755456366998</v>
      </c>
      <c r="N77" s="12">
        <v>28915.215960578102</v>
      </c>
      <c r="O77" s="12">
        <v>29180.9310568041</v>
      </c>
      <c r="P77" s="12">
        <v>29449.296084989401</v>
      </c>
      <c r="Q77" s="12">
        <v>29718.0397801871</v>
      </c>
      <c r="R77" s="12">
        <v>29988.100888799199</v>
      </c>
    </row>
    <row r="78" spans="1:18" ht="15.6">
      <c r="A78" s="7">
        <v>22</v>
      </c>
      <c r="B78" s="7">
        <v>2224</v>
      </c>
      <c r="C78" s="8" t="s">
        <v>96</v>
      </c>
      <c r="D78" s="12">
        <v>40290.231942685801</v>
      </c>
      <c r="E78" s="12">
        <v>40721.158814228198</v>
      </c>
      <c r="F78" s="12">
        <v>41211.417082484601</v>
      </c>
      <c r="G78" s="12">
        <v>41738.366772056099</v>
      </c>
      <c r="H78" s="12">
        <v>42180.696661348498</v>
      </c>
      <c r="I78" s="12">
        <v>42589.919341142697</v>
      </c>
      <c r="J78" s="12">
        <v>42985.253559937497</v>
      </c>
      <c r="K78" s="12">
        <v>43379.606577161503</v>
      </c>
      <c r="L78" s="12">
        <v>43774.452543788699</v>
      </c>
      <c r="M78" s="12">
        <v>44184.224657925603</v>
      </c>
      <c r="N78" s="12">
        <v>44592.066690193002</v>
      </c>
      <c r="O78" s="12">
        <v>45001.843511772197</v>
      </c>
      <c r="P78" s="12">
        <v>45415.706968664599</v>
      </c>
      <c r="Q78" s="12">
        <v>45830.154392997101</v>
      </c>
      <c r="R78" s="12">
        <v>46246.633487676598</v>
      </c>
    </row>
    <row r="79" spans="1:18" ht="15.6">
      <c r="A79" s="7">
        <v>22</v>
      </c>
      <c r="B79" s="7">
        <v>2225</v>
      </c>
      <c r="C79" s="8" t="s">
        <v>97</v>
      </c>
      <c r="D79" s="12">
        <v>25097.583445444001</v>
      </c>
      <c r="E79" s="12">
        <v>25366.0163286467</v>
      </c>
      <c r="F79" s="12">
        <v>25671.4079137593</v>
      </c>
      <c r="G79" s="12">
        <v>25999.6553119079</v>
      </c>
      <c r="H79" s="12">
        <v>26275.191360522102</v>
      </c>
      <c r="I79" s="12">
        <v>26530.104272592602</v>
      </c>
      <c r="J79" s="12">
        <v>26776.365787238501</v>
      </c>
      <c r="K79" s="12">
        <v>27022.016092006699</v>
      </c>
      <c r="L79" s="12">
        <v>27267.973464733201</v>
      </c>
      <c r="M79" s="12">
        <v>27523.228630367699</v>
      </c>
      <c r="N79" s="12">
        <v>27777.281509782501</v>
      </c>
      <c r="O79" s="12">
        <v>28032.539607779501</v>
      </c>
      <c r="P79" s="12">
        <v>28290.343351851599</v>
      </c>
      <c r="Q79" s="12">
        <v>28548.510860808201</v>
      </c>
      <c r="R79" s="12">
        <v>28807.943937462202</v>
      </c>
    </row>
    <row r="80" spans="1:18" ht="15.6">
      <c r="A80" s="7">
        <v>22</v>
      </c>
      <c r="B80" s="7">
        <v>2226</v>
      </c>
      <c r="C80" s="8" t="s">
        <v>98</v>
      </c>
      <c r="D80" s="12">
        <v>33072.784044764398</v>
      </c>
      <c r="E80" s="12">
        <v>33426.516219605997</v>
      </c>
      <c r="F80" s="12">
        <v>33828.951376979203</v>
      </c>
      <c r="G80" s="12">
        <v>34261.505185831302</v>
      </c>
      <c r="H80" s="12">
        <v>34624.597682457701</v>
      </c>
      <c r="I80" s="12">
        <v>34960.513676511197</v>
      </c>
      <c r="J80" s="12">
        <v>35285.029138742197</v>
      </c>
      <c r="K80" s="12">
        <v>35608.739168350898</v>
      </c>
      <c r="L80" s="12">
        <v>35932.853842185599</v>
      </c>
      <c r="M80" s="12">
        <v>36269.2208469088</v>
      </c>
      <c r="N80" s="12">
        <v>36604.003517722602</v>
      </c>
      <c r="O80" s="12">
        <v>36940.374386618299</v>
      </c>
      <c r="P80" s="12">
        <v>37280.099825609002</v>
      </c>
      <c r="Q80" s="12">
        <v>37620.304622204203</v>
      </c>
      <c r="R80" s="12">
        <v>37962.177142993904</v>
      </c>
    </row>
    <row r="81" spans="1:18" ht="15.6">
      <c r="A81" s="7">
        <v>22</v>
      </c>
      <c r="B81" s="7">
        <v>2229</v>
      </c>
      <c r="C81" s="8" t="s">
        <v>99</v>
      </c>
      <c r="D81" s="12">
        <v>57575.409178959599</v>
      </c>
      <c r="E81" s="12">
        <v>58191.210820350199</v>
      </c>
      <c r="F81" s="12">
        <v>58891.798010812003</v>
      </c>
      <c r="G81" s="12">
        <v>59644.817850462998</v>
      </c>
      <c r="H81" s="12">
        <v>60276.914593117697</v>
      </c>
      <c r="I81" s="12">
        <v>60861.700584607897</v>
      </c>
      <c r="J81" s="12">
        <v>61426.6397351427</v>
      </c>
      <c r="K81" s="12">
        <v>61990.1767323616</v>
      </c>
      <c r="L81" s="12">
        <v>62554.418162470603</v>
      </c>
      <c r="M81" s="12">
        <v>63139.989304738599</v>
      </c>
      <c r="N81" s="12">
        <v>63722.802328038801</v>
      </c>
      <c r="O81" s="12">
        <v>64308.380197327897</v>
      </c>
      <c r="P81" s="12">
        <v>64899.797936207797</v>
      </c>
      <c r="Q81" s="12">
        <v>65492.0501742419</v>
      </c>
      <c r="R81" s="12">
        <v>66087.205702866006</v>
      </c>
    </row>
    <row r="82" spans="1:18" ht="15.6">
      <c r="A82" s="7">
        <v>22</v>
      </c>
      <c r="B82" s="7">
        <v>2231</v>
      </c>
      <c r="C82" s="8" t="s">
        <v>100</v>
      </c>
      <c r="D82" s="12">
        <v>42534.863067416401</v>
      </c>
      <c r="E82" s="12">
        <v>42989.797541647597</v>
      </c>
      <c r="F82" s="12">
        <v>43507.368856149202</v>
      </c>
      <c r="G82" s="12">
        <v>44063.675727795198</v>
      </c>
      <c r="H82" s="12">
        <v>44530.648499231</v>
      </c>
      <c r="I82" s="12">
        <v>44962.669607266798</v>
      </c>
      <c r="J82" s="12">
        <v>45380.028506664399</v>
      </c>
      <c r="K82" s="12">
        <v>45796.351540257398</v>
      </c>
      <c r="L82" s="12">
        <v>46213.194986245602</v>
      </c>
      <c r="M82" s="12">
        <v>46645.796138509497</v>
      </c>
      <c r="N82" s="12">
        <v>47076.359681062902</v>
      </c>
      <c r="O82" s="12">
        <v>47508.965803033403</v>
      </c>
      <c r="P82" s="12">
        <v>47945.886233090299</v>
      </c>
      <c r="Q82" s="12">
        <v>48383.423164316999</v>
      </c>
      <c r="R82" s="12">
        <v>48823.104953387898</v>
      </c>
    </row>
    <row r="83" spans="1:18" ht="15.6">
      <c r="A83" s="7">
        <v>22</v>
      </c>
      <c r="B83" s="7">
        <v>2232</v>
      </c>
      <c r="C83" s="8" t="s">
        <v>101</v>
      </c>
      <c r="D83" s="12">
        <v>86590.4050891058</v>
      </c>
      <c r="E83" s="12">
        <v>87516.538559435197</v>
      </c>
      <c r="F83" s="12">
        <v>88570.185063779398</v>
      </c>
      <c r="G83" s="12">
        <v>89702.687530960204</v>
      </c>
      <c r="H83" s="12">
        <v>90653.3279827152</v>
      </c>
      <c r="I83" s="12">
        <v>91532.815538734707</v>
      </c>
      <c r="J83" s="12">
        <v>92382.454483676702</v>
      </c>
      <c r="K83" s="12">
        <v>93229.984663284806</v>
      </c>
      <c r="L83" s="12">
        <v>94078.574273018996</v>
      </c>
      <c r="M83" s="12">
        <v>94959.242654595102</v>
      </c>
      <c r="N83" s="12">
        <v>95835.762969417498</v>
      </c>
      <c r="O83" s="12">
        <v>96716.441468046905</v>
      </c>
      <c r="P83" s="12">
        <v>97605.902825204495</v>
      </c>
      <c r="Q83" s="12">
        <v>98496.619225448696</v>
      </c>
      <c r="R83" s="12">
        <v>99391.702022953497</v>
      </c>
    </row>
    <row r="84" spans="1:18" ht="15.6">
      <c r="A84" s="7">
        <v>22</v>
      </c>
      <c r="B84" s="7">
        <v>2233</v>
      </c>
      <c r="C84" s="8" t="s">
        <v>102</v>
      </c>
      <c r="D84" s="12">
        <v>88316.301546362694</v>
      </c>
      <c r="E84" s="12">
        <v>89260.894459425195</v>
      </c>
      <c r="F84" s="12">
        <v>90335.541960014598</v>
      </c>
      <c r="G84" s="12">
        <v>91490.617159171103</v>
      </c>
      <c r="H84" s="12">
        <v>92460.205518506802</v>
      </c>
      <c r="I84" s="12">
        <v>93357.222781522301</v>
      </c>
      <c r="J84" s="12">
        <v>94223.796499028103</v>
      </c>
      <c r="K84" s="12">
        <v>95088.219419987407</v>
      </c>
      <c r="L84" s="12">
        <v>95953.722887462005</v>
      </c>
      <c r="M84" s="12">
        <v>96851.944512204806</v>
      </c>
      <c r="N84" s="12">
        <v>97745.935392079904</v>
      </c>
      <c r="O84" s="12">
        <v>98644.167335560705</v>
      </c>
      <c r="P84" s="12">
        <v>99551.357195124205</v>
      </c>
      <c r="Q84" s="12">
        <v>100459.82711295701</v>
      </c>
      <c r="R84" s="12">
        <v>101372.75045789601</v>
      </c>
    </row>
    <row r="85" spans="1:18" ht="15.6">
      <c r="A85" s="7">
        <v>22</v>
      </c>
      <c r="B85" s="7">
        <v>2234</v>
      </c>
      <c r="C85" s="8" t="s">
        <v>103</v>
      </c>
      <c r="D85" s="12">
        <v>42396.556816503296</v>
      </c>
      <c r="E85" s="12">
        <v>42850.012026930199</v>
      </c>
      <c r="F85" s="12">
        <v>43365.900407881403</v>
      </c>
      <c r="G85" s="12">
        <v>43920.398393539697</v>
      </c>
      <c r="H85" s="12">
        <v>44385.852757518602</v>
      </c>
      <c r="I85" s="12">
        <v>44816.469106844102</v>
      </c>
      <c r="J85" s="12">
        <v>45232.470923131703</v>
      </c>
      <c r="K85" s="12">
        <v>45647.440241828597</v>
      </c>
      <c r="L85" s="12">
        <v>46062.928280746302</v>
      </c>
      <c r="M85" s="12">
        <v>46494.122788221299</v>
      </c>
      <c r="N85" s="12">
        <v>46923.2863114719</v>
      </c>
      <c r="O85" s="12">
        <v>47354.485772492597</v>
      </c>
      <c r="P85" s="12">
        <v>47789.985513207903</v>
      </c>
      <c r="Q85" s="12">
        <v>48226.099750478701</v>
      </c>
      <c r="R85" s="12">
        <v>48664.3518713792</v>
      </c>
    </row>
    <row r="86" spans="1:18" ht="15.6">
      <c r="A86" s="7">
        <v>22</v>
      </c>
      <c r="B86" s="7">
        <v>2235</v>
      </c>
      <c r="C86" s="8" t="s">
        <v>104</v>
      </c>
      <c r="D86" s="12">
        <v>54057.394815927903</v>
      </c>
      <c r="E86" s="12">
        <v>54635.569299574301</v>
      </c>
      <c r="F86" s="12">
        <v>55293.3487039436</v>
      </c>
      <c r="G86" s="12">
        <v>56000.356979762699</v>
      </c>
      <c r="H86" s="12">
        <v>56593.8308892438</v>
      </c>
      <c r="I86" s="12">
        <v>57142.884863357598</v>
      </c>
      <c r="J86" s="12">
        <v>57673.304692582104</v>
      </c>
      <c r="K86" s="12">
        <v>58202.408043919997</v>
      </c>
      <c r="L86" s="12">
        <v>58732.172785383598</v>
      </c>
      <c r="M86" s="12">
        <v>59281.963935496096</v>
      </c>
      <c r="N86" s="12">
        <v>59829.165495220397</v>
      </c>
      <c r="O86" s="12">
        <v>60378.962961315097</v>
      </c>
      <c r="P86" s="12">
        <v>60934.243465058302</v>
      </c>
      <c r="Q86" s="12">
        <v>61490.307477780603</v>
      </c>
      <c r="R86" s="12">
        <v>62049.097382135304</v>
      </c>
    </row>
    <row r="87" spans="1:18" ht="15.6">
      <c r="A87" s="7">
        <v>22</v>
      </c>
      <c r="B87" s="7">
        <v>2236</v>
      </c>
      <c r="C87" s="8" t="s">
        <v>105</v>
      </c>
      <c r="D87" s="12">
        <v>33720.512571562002</v>
      </c>
      <c r="E87" s="12">
        <v>34081.172570235001</v>
      </c>
      <c r="F87" s="12">
        <v>34491.489396450699</v>
      </c>
      <c r="G87" s="12">
        <v>34932.514746156499</v>
      </c>
      <c r="H87" s="12">
        <v>35302.7183879273</v>
      </c>
      <c r="I87" s="12">
        <v>35645.213276922797</v>
      </c>
      <c r="J87" s="12">
        <v>35976.084355352803</v>
      </c>
      <c r="K87" s="12">
        <v>36306.134226816197</v>
      </c>
      <c r="L87" s="12">
        <v>36636.596667438898</v>
      </c>
      <c r="M87" s="12">
        <v>36979.551400131</v>
      </c>
      <c r="N87" s="12">
        <v>37320.890769826903</v>
      </c>
      <c r="O87" s="12">
        <v>37663.849442370498</v>
      </c>
      <c r="P87" s="12">
        <v>38010.228384067501</v>
      </c>
      <c r="Q87" s="12">
        <v>38357.096071558801</v>
      </c>
      <c r="R87" s="12">
        <v>38705.664145525501</v>
      </c>
    </row>
    <row r="88" spans="1:18" ht="15.6">
      <c r="A88" s="7">
        <v>22</v>
      </c>
      <c r="B88" s="7">
        <v>2237</v>
      </c>
      <c r="C88" s="8" t="s">
        <v>106</v>
      </c>
      <c r="D88" s="12">
        <v>378083.07299879298</v>
      </c>
      <c r="E88" s="12">
        <v>382126.88580610103</v>
      </c>
      <c r="F88" s="12">
        <v>386727.46375488897</v>
      </c>
      <c r="G88" s="12">
        <v>391672.35357923701</v>
      </c>
      <c r="H88" s="12">
        <v>395823.172171299</v>
      </c>
      <c r="I88" s="12">
        <v>399663.31308976997</v>
      </c>
      <c r="J88" s="12">
        <v>403373.12485001801</v>
      </c>
      <c r="K88" s="12">
        <v>407073.72902621498</v>
      </c>
      <c r="L88" s="12">
        <v>410778.95903410099</v>
      </c>
      <c r="M88" s="12">
        <v>414624.255838549</v>
      </c>
      <c r="N88" s="12">
        <v>418451.44077698002</v>
      </c>
      <c r="O88" s="12">
        <v>422296.781756062</v>
      </c>
      <c r="P88" s="12">
        <v>426180.47167390602</v>
      </c>
      <c r="Q88" s="12">
        <v>430069.64153549803</v>
      </c>
      <c r="R88" s="12">
        <v>433977.87656825199</v>
      </c>
    </row>
    <row r="89" spans="1:18" ht="15.6">
      <c r="A89" s="7">
        <v>22</v>
      </c>
      <c r="B89" s="7">
        <v>2240</v>
      </c>
      <c r="C89" s="8" t="s">
        <v>107</v>
      </c>
      <c r="D89" s="12">
        <v>22396.990066518101</v>
      </c>
      <c r="E89" s="12">
        <v>22636.5385734513</v>
      </c>
      <c r="F89" s="12">
        <v>22909.068887697402</v>
      </c>
      <c r="G89" s="12">
        <v>23201.995644841401</v>
      </c>
      <c r="H89" s="12">
        <v>23447.882989955298</v>
      </c>
      <c r="I89" s="12">
        <v>23675.366324169401</v>
      </c>
      <c r="J89" s="12">
        <v>23895.129183482801</v>
      </c>
      <c r="K89" s="12">
        <v>24114.346601190598</v>
      </c>
      <c r="L89" s="12">
        <v>24333.838045352699</v>
      </c>
      <c r="M89" s="12">
        <v>24561.626805215801</v>
      </c>
      <c r="N89" s="12">
        <v>24788.3426494261</v>
      </c>
      <c r="O89" s="12">
        <v>25016.134026191499</v>
      </c>
      <c r="P89" s="12">
        <v>25246.1971280416</v>
      </c>
      <c r="Q89" s="12">
        <v>25476.5848523975</v>
      </c>
      <c r="R89" s="12">
        <v>25708.101964544199</v>
      </c>
    </row>
    <row r="90" spans="1:18" ht="15.6">
      <c r="A90" s="7">
        <v>22</v>
      </c>
      <c r="B90" s="7">
        <v>2251</v>
      </c>
      <c r="C90" s="8" t="s">
        <v>108</v>
      </c>
      <c r="D90" s="12">
        <v>75675.593083187501</v>
      </c>
      <c r="E90" s="12">
        <v>76484.986437769796</v>
      </c>
      <c r="F90" s="12">
        <v>77405.819687692303</v>
      </c>
      <c r="G90" s="12">
        <v>78395.569022521493</v>
      </c>
      <c r="H90" s="12">
        <v>79226.380241349601</v>
      </c>
      <c r="I90" s="12">
        <v>79995.007464348804</v>
      </c>
      <c r="J90" s="12">
        <v>80737.548525142498</v>
      </c>
      <c r="K90" s="12">
        <v>81478.246631821006</v>
      </c>
      <c r="L90" s="12">
        <v>82219.870625603406</v>
      </c>
      <c r="M90" s="12">
        <v>82989.529827844293</v>
      </c>
      <c r="N90" s="12">
        <v>83755.563831369</v>
      </c>
      <c r="O90" s="12">
        <v>84525.231875200407</v>
      </c>
      <c r="P90" s="12">
        <v>85302.575688942306</v>
      </c>
      <c r="Q90" s="12">
        <v>86081.016346249002</v>
      </c>
      <c r="R90" s="12">
        <v>86863.273011825397</v>
      </c>
    </row>
    <row r="91" spans="1:18" ht="15.6">
      <c r="A91" s="7">
        <v>22</v>
      </c>
      <c r="B91" s="7">
        <v>2252</v>
      </c>
      <c r="C91" s="8" t="s">
        <v>109</v>
      </c>
      <c r="D91" s="12">
        <v>24903.057947006298</v>
      </c>
      <c r="E91" s="12">
        <v>25169.410266265699</v>
      </c>
      <c r="F91" s="12">
        <v>25472.434832611601</v>
      </c>
      <c r="G91" s="12">
        <v>25798.138061752801</v>
      </c>
      <c r="H91" s="12">
        <v>26071.538494814999</v>
      </c>
      <c r="I91" s="12">
        <v>26324.475637125401</v>
      </c>
      <c r="J91" s="12">
        <v>26568.828437001899</v>
      </c>
      <c r="K91" s="12">
        <v>26812.574764122299</v>
      </c>
      <c r="L91" s="12">
        <v>27056.6257789597</v>
      </c>
      <c r="M91" s="12">
        <v>27309.902521587101</v>
      </c>
      <c r="N91" s="12">
        <v>27561.986296582199</v>
      </c>
      <c r="O91" s="12">
        <v>27815.265948778801</v>
      </c>
      <c r="P91" s="12">
        <v>28071.071516335502</v>
      </c>
      <c r="Q91" s="12">
        <v>28327.2380293145</v>
      </c>
      <c r="R91" s="12">
        <v>28584.660300870601</v>
      </c>
    </row>
    <row r="92" spans="1:18" ht="15.6">
      <c r="A92" s="7">
        <v>22</v>
      </c>
      <c r="B92" s="7">
        <v>2253</v>
      </c>
      <c r="C92" s="8" t="s">
        <v>110</v>
      </c>
      <c r="D92" s="12">
        <v>36205.5413445452</v>
      </c>
      <c r="E92" s="12">
        <v>36592.7801347762</v>
      </c>
      <c r="F92" s="12">
        <v>37033.335205950098</v>
      </c>
      <c r="G92" s="12">
        <v>37506.861861248399</v>
      </c>
      <c r="H92" s="12">
        <v>37904.347612089303</v>
      </c>
      <c r="I92" s="12">
        <v>38272.082617226202</v>
      </c>
      <c r="J92" s="12">
        <v>38627.337196594301</v>
      </c>
      <c r="K92" s="12">
        <v>38981.710050255497</v>
      </c>
      <c r="L92" s="12">
        <v>39336.525877309003</v>
      </c>
      <c r="M92" s="12">
        <v>39704.754614265097</v>
      </c>
      <c r="N92" s="12">
        <v>40071.248944260798</v>
      </c>
      <c r="O92" s="12">
        <v>40439.481911416398</v>
      </c>
      <c r="P92" s="12">
        <v>40811.387204013598</v>
      </c>
      <c r="Q92" s="12">
        <v>41183.817260463402</v>
      </c>
      <c r="R92" s="12">
        <v>41558.073013147397</v>
      </c>
    </row>
    <row r="93" spans="1:18" ht="15.6">
      <c r="A93" s="7">
        <v>22</v>
      </c>
      <c r="B93" s="7">
        <v>2254</v>
      </c>
      <c r="C93" s="8" t="s">
        <v>111</v>
      </c>
      <c r="D93" s="12">
        <v>41815.3946398548</v>
      </c>
      <c r="E93" s="12">
        <v>42262.633991408897</v>
      </c>
      <c r="F93" s="12">
        <v>42771.4506939778</v>
      </c>
      <c r="G93" s="12">
        <v>43318.347749740402</v>
      </c>
      <c r="H93" s="12">
        <v>43777.421773154703</v>
      </c>
      <c r="I93" s="12">
        <v>44202.135333332102</v>
      </c>
      <c r="J93" s="12">
        <v>44612.434693103001</v>
      </c>
      <c r="K93" s="12">
        <v>45021.715708527801</v>
      </c>
      <c r="L93" s="12">
        <v>45431.508333681602</v>
      </c>
      <c r="M93" s="12">
        <v>45856.792126763699</v>
      </c>
      <c r="N93" s="12">
        <v>46280.072775883302</v>
      </c>
      <c r="O93" s="12">
        <v>46705.361454611098</v>
      </c>
      <c r="P93" s="12">
        <v>47134.891465794703</v>
      </c>
      <c r="Q93" s="12">
        <v>47565.0275501582</v>
      </c>
      <c r="R93" s="12">
        <v>47997.272212538002</v>
      </c>
    </row>
    <row r="94" spans="1:18" ht="15.6">
      <c r="A94" s="7">
        <v>22</v>
      </c>
      <c r="B94" s="7">
        <v>2255</v>
      </c>
      <c r="C94" s="8" t="s">
        <v>112</v>
      </c>
      <c r="D94" s="12">
        <v>39611.1172091638</v>
      </c>
      <c r="E94" s="12">
        <v>40034.780563934801</v>
      </c>
      <c r="F94" s="12">
        <v>40516.775250749801</v>
      </c>
      <c r="G94" s="12">
        <v>41034.842904153003</v>
      </c>
      <c r="H94" s="12">
        <v>41469.717072046798</v>
      </c>
      <c r="I94" s="12">
        <v>41872.0420711888</v>
      </c>
      <c r="J94" s="12">
        <v>42260.712707225503</v>
      </c>
      <c r="K94" s="12">
        <v>42648.418680423601</v>
      </c>
      <c r="L94" s="12">
        <v>43036.6092941018</v>
      </c>
      <c r="M94" s="12">
        <v>43439.474466606</v>
      </c>
      <c r="N94" s="12">
        <v>43840.442089871503</v>
      </c>
      <c r="O94" s="12">
        <v>44243.3118904773</v>
      </c>
      <c r="P94" s="12">
        <v>44650.199443838501</v>
      </c>
      <c r="Q94" s="12">
        <v>45057.661121537603</v>
      </c>
      <c r="R94" s="12">
        <v>45467.120224626902</v>
      </c>
    </row>
    <row r="95" spans="1:18" ht="15.6">
      <c r="A95" s="7">
        <v>22</v>
      </c>
      <c r="B95" s="7">
        <v>2256</v>
      </c>
      <c r="C95" s="8" t="s">
        <v>113</v>
      </c>
      <c r="D95" s="12">
        <v>15076.416061776999</v>
      </c>
      <c r="E95" s="12">
        <v>15237.666878637099</v>
      </c>
      <c r="F95" s="12">
        <v>15421.1192261091</v>
      </c>
      <c r="G95" s="12">
        <v>15618.301331569101</v>
      </c>
      <c r="H95" s="12">
        <v>15783.8191041469</v>
      </c>
      <c r="I95" s="12">
        <v>15936.948313987599</v>
      </c>
      <c r="J95" s="12">
        <v>16084.880526779199</v>
      </c>
      <c r="K95" s="12">
        <v>16232.4455785472</v>
      </c>
      <c r="L95" s="12">
        <v>16380.195089680201</v>
      </c>
      <c r="M95" s="12">
        <v>16533.5298952952</v>
      </c>
      <c r="N95" s="12">
        <v>16686.142473317799</v>
      </c>
      <c r="O95" s="12">
        <v>16839.4790404378</v>
      </c>
      <c r="P95" s="12">
        <v>16994.3448073494</v>
      </c>
      <c r="Q95" s="12">
        <v>17149.429092141901</v>
      </c>
      <c r="R95" s="12">
        <v>17305.273618461299</v>
      </c>
    </row>
    <row r="96" spans="1:18" ht="15.6">
      <c r="A96" s="7">
        <v>22</v>
      </c>
      <c r="B96" s="7">
        <v>2259</v>
      </c>
      <c r="C96" s="8" t="s">
        <v>114</v>
      </c>
      <c r="D96" s="12">
        <v>58112.768628216501</v>
      </c>
      <c r="E96" s="12">
        <v>58734.317632560102</v>
      </c>
      <c r="F96" s="12">
        <v>59441.443502517701</v>
      </c>
      <c r="G96" s="12">
        <v>60201.491382927998</v>
      </c>
      <c r="H96" s="12">
        <v>60839.487573954299</v>
      </c>
      <c r="I96" s="12">
        <v>61429.731456055</v>
      </c>
      <c r="J96" s="12">
        <v>61999.943263815403</v>
      </c>
      <c r="K96" s="12">
        <v>62568.7398317353</v>
      </c>
      <c r="L96" s="12">
        <v>63138.247407062103</v>
      </c>
      <c r="M96" s="12">
        <v>63729.2837677637</v>
      </c>
      <c r="N96" s="12">
        <v>64317.5362675672</v>
      </c>
      <c r="O96" s="12">
        <v>64908.5794180597</v>
      </c>
      <c r="P96" s="12">
        <v>65505.516942472299</v>
      </c>
      <c r="Q96" s="12">
        <v>66103.2967545336</v>
      </c>
      <c r="R96" s="12">
        <v>66704.006954013894</v>
      </c>
    </row>
    <row r="97" spans="1:18" ht="15.6">
      <c r="A97" s="7">
        <v>23</v>
      </c>
      <c r="B97" s="7">
        <v>2311</v>
      </c>
      <c r="C97" s="8" t="s">
        <v>115</v>
      </c>
      <c r="D97" s="12">
        <v>252639.20466463099</v>
      </c>
      <c r="E97" s="12">
        <v>255188.415286109</v>
      </c>
      <c r="F97" s="12">
        <v>258096.679706639</v>
      </c>
      <c r="G97" s="12">
        <v>261224.009440283</v>
      </c>
      <c r="H97" s="12">
        <v>263825.58760186902</v>
      </c>
      <c r="I97" s="12">
        <v>266226.60910785</v>
      </c>
      <c r="J97" s="12">
        <v>268536.23445722699</v>
      </c>
      <c r="K97" s="12">
        <v>270842.14922207099</v>
      </c>
      <c r="L97" s="12">
        <v>273150.53328123997</v>
      </c>
      <c r="M97" s="12">
        <v>275552.364358822</v>
      </c>
      <c r="N97" s="12">
        <v>277939.39931893302</v>
      </c>
      <c r="O97" s="12">
        <v>280337.39267050498</v>
      </c>
      <c r="P97" s="12">
        <v>282759.61342658999</v>
      </c>
      <c r="Q97" s="12">
        <v>285184.51336147799</v>
      </c>
      <c r="R97" s="12">
        <v>287621.55377608998</v>
      </c>
    </row>
    <row r="98" spans="1:18" ht="15.6">
      <c r="A98" s="7">
        <v>23</v>
      </c>
      <c r="B98" s="7">
        <v>2312</v>
      </c>
      <c r="C98" s="8" t="s">
        <v>116</v>
      </c>
      <c r="D98" s="12">
        <v>83285.388018529105</v>
      </c>
      <c r="E98" s="12">
        <v>84125.764301684903</v>
      </c>
      <c r="F98" s="12">
        <v>85084.506754542497</v>
      </c>
      <c r="G98" s="12">
        <v>86115.466579604603</v>
      </c>
      <c r="H98" s="12">
        <v>86973.106417791903</v>
      </c>
      <c r="I98" s="12">
        <v>87764.630473387006</v>
      </c>
      <c r="J98" s="12">
        <v>88526.024745621195</v>
      </c>
      <c r="K98" s="12">
        <v>89286.195781426693</v>
      </c>
      <c r="L98" s="12">
        <v>90047.180848207106</v>
      </c>
      <c r="M98" s="12">
        <v>90838.971788306197</v>
      </c>
      <c r="N98" s="12">
        <v>91625.8850194322</v>
      </c>
      <c r="O98" s="12">
        <v>92416.410808973305</v>
      </c>
      <c r="P98" s="12">
        <v>93214.923438039696</v>
      </c>
      <c r="Q98" s="12">
        <v>94014.319288880404</v>
      </c>
      <c r="R98" s="12">
        <v>94817.717386982898</v>
      </c>
    </row>
    <row r="99" spans="1:18" ht="15.6">
      <c r="A99" s="7">
        <v>23</v>
      </c>
      <c r="B99" s="7">
        <v>2313</v>
      </c>
      <c r="C99" s="8" t="s">
        <v>117</v>
      </c>
      <c r="D99" s="12">
        <v>506984.27202888398</v>
      </c>
      <c r="E99" s="12">
        <v>512099.90597372799</v>
      </c>
      <c r="F99" s="12">
        <v>517936.07190871099</v>
      </c>
      <c r="G99" s="12">
        <v>524211.84763617202</v>
      </c>
      <c r="H99" s="12">
        <v>529432.570255787</v>
      </c>
      <c r="I99" s="12">
        <v>534250.82537148998</v>
      </c>
      <c r="J99" s="12">
        <v>538885.67105184402</v>
      </c>
      <c r="K99" s="12">
        <v>543513.07050865504</v>
      </c>
      <c r="L99" s="12">
        <v>548145.42522721796</v>
      </c>
      <c r="M99" s="12">
        <v>552965.30495243997</v>
      </c>
      <c r="N99" s="12">
        <v>557755.49253705901</v>
      </c>
      <c r="O99" s="12">
        <v>562567.67089752702</v>
      </c>
      <c r="P99" s="12">
        <v>567428.46765456104</v>
      </c>
      <c r="Q99" s="12">
        <v>572294.64085948095</v>
      </c>
      <c r="R99" s="12">
        <v>577185.17699842504</v>
      </c>
    </row>
    <row r="100" spans="1:18" ht="15.6">
      <c r="A100" s="7">
        <v>23</v>
      </c>
      <c r="B100" s="7">
        <v>2314</v>
      </c>
      <c r="C100" s="8" t="s">
        <v>118</v>
      </c>
      <c r="D100" s="12">
        <v>463753.07462753297</v>
      </c>
      <c r="E100" s="12">
        <v>468432.49192239001</v>
      </c>
      <c r="F100" s="12">
        <v>473771.00052287302</v>
      </c>
      <c r="G100" s="12">
        <v>479511.63282563002</v>
      </c>
      <c r="H100" s="12">
        <v>484287.17774896102</v>
      </c>
      <c r="I100" s="12">
        <v>488694.57408828498</v>
      </c>
      <c r="J100" s="12">
        <v>492934.20054849301</v>
      </c>
      <c r="K100" s="12">
        <v>497167.01573412301</v>
      </c>
      <c r="L100" s="12">
        <v>501404.36364001501</v>
      </c>
      <c r="M100" s="12">
        <v>505813.24605631502</v>
      </c>
      <c r="N100" s="12">
        <v>510194.96821797098</v>
      </c>
      <c r="O100" s="12">
        <v>514596.80597389099</v>
      </c>
      <c r="P100" s="12">
        <v>519043.11637350701</v>
      </c>
      <c r="Q100" s="12">
        <v>523494.34476441902</v>
      </c>
      <c r="R100" s="12">
        <v>527967.85863081599</v>
      </c>
    </row>
    <row r="101" spans="1:18" ht="15.6">
      <c r="A101" s="7">
        <v>23</v>
      </c>
      <c r="B101" s="7">
        <v>2315</v>
      </c>
      <c r="C101" s="8" t="s">
        <v>119</v>
      </c>
      <c r="D101" s="12">
        <v>25893.074696116601</v>
      </c>
      <c r="E101" s="12">
        <v>26154.344126293599</v>
      </c>
      <c r="F101" s="12">
        <v>26452.413097738601</v>
      </c>
      <c r="G101" s="12">
        <v>26772.934144712301</v>
      </c>
      <c r="H101" s="12">
        <v>27039.570741166401</v>
      </c>
      <c r="I101" s="12">
        <v>27285.652220459098</v>
      </c>
      <c r="J101" s="12">
        <v>27522.366477729702</v>
      </c>
      <c r="K101" s="12">
        <v>27758.700435976301</v>
      </c>
      <c r="L101" s="12">
        <v>27995.2874730076</v>
      </c>
      <c r="M101" s="12">
        <v>28241.451925556299</v>
      </c>
      <c r="N101" s="12">
        <v>28486.0999191472</v>
      </c>
      <c r="O101" s="12">
        <v>28731.871041862702</v>
      </c>
      <c r="P101" s="12">
        <v>28980.125239189401</v>
      </c>
      <c r="Q101" s="12">
        <v>29228.654026428001</v>
      </c>
      <c r="R101" s="12">
        <v>29478.427095403898</v>
      </c>
    </row>
    <row r="102" spans="1:18" ht="15.6">
      <c r="A102" s="7">
        <v>23</v>
      </c>
      <c r="B102" s="7">
        <v>2316</v>
      </c>
      <c r="C102" s="8" t="s">
        <v>120</v>
      </c>
      <c r="D102" s="12">
        <v>75767.892321128194</v>
      </c>
      <c r="E102" s="12">
        <v>76532.414660968599</v>
      </c>
      <c r="F102" s="12">
        <v>77404.619217510699</v>
      </c>
      <c r="G102" s="12">
        <v>78342.522670773498</v>
      </c>
      <c r="H102" s="12">
        <v>79122.750324915804</v>
      </c>
      <c r="I102" s="12">
        <v>79842.829930939595</v>
      </c>
      <c r="J102" s="12">
        <v>80535.499324819801</v>
      </c>
      <c r="K102" s="12">
        <v>81227.055893903205</v>
      </c>
      <c r="L102" s="12">
        <v>81919.353017991598</v>
      </c>
      <c r="M102" s="12">
        <v>82639.675419012798</v>
      </c>
      <c r="N102" s="12">
        <v>83355.560382551106</v>
      </c>
      <c r="O102" s="12">
        <v>84074.731828190997</v>
      </c>
      <c r="P102" s="12">
        <v>84801.169206207007</v>
      </c>
      <c r="Q102" s="12">
        <v>85528.410084738105</v>
      </c>
      <c r="R102" s="12">
        <v>86259.291960168499</v>
      </c>
    </row>
    <row r="103" spans="1:18" ht="15.6">
      <c r="A103" s="7">
        <v>23</v>
      </c>
      <c r="B103" s="7">
        <v>2317</v>
      </c>
      <c r="C103" s="8" t="s">
        <v>121</v>
      </c>
      <c r="D103" s="12">
        <v>30540.5033452481</v>
      </c>
      <c r="E103" s="12">
        <v>30848.666821549701</v>
      </c>
      <c r="F103" s="12">
        <v>31200.234819178298</v>
      </c>
      <c r="G103" s="12">
        <v>31578.284711481901</v>
      </c>
      <c r="H103" s="12">
        <v>31892.7786817253</v>
      </c>
      <c r="I103" s="12">
        <v>32183.028192037</v>
      </c>
      <c r="J103" s="12">
        <v>32462.2292003736</v>
      </c>
      <c r="K103" s="12">
        <v>32740.981651542901</v>
      </c>
      <c r="L103" s="12">
        <v>33020.032605448498</v>
      </c>
      <c r="M103" s="12">
        <v>33310.379981496299</v>
      </c>
      <c r="N103" s="12">
        <v>33598.938715950702</v>
      </c>
      <c r="O103" s="12">
        <v>33888.822164798599</v>
      </c>
      <c r="P103" s="12">
        <v>34181.634363876699</v>
      </c>
      <c r="Q103" s="12">
        <v>34474.770437741303</v>
      </c>
      <c r="R103" s="12">
        <v>34769.374123740097</v>
      </c>
    </row>
    <row r="104" spans="1:18" ht="15.6">
      <c r="A104" s="7">
        <v>23</v>
      </c>
      <c r="B104" s="7">
        <v>2319</v>
      </c>
      <c r="C104" s="8" t="s">
        <v>122</v>
      </c>
      <c r="D104" s="12">
        <v>134975.844423776</v>
      </c>
      <c r="E104" s="12">
        <v>136337.79399656699</v>
      </c>
      <c r="F104" s="12">
        <v>137891.572821699</v>
      </c>
      <c r="G104" s="12">
        <v>139562.39018687801</v>
      </c>
      <c r="H104" s="12">
        <v>140952.317807491</v>
      </c>
      <c r="I104" s="12">
        <v>142235.09538494801</v>
      </c>
      <c r="J104" s="12">
        <v>143469.04334581899</v>
      </c>
      <c r="K104" s="12">
        <v>144701.008877229</v>
      </c>
      <c r="L104" s="12">
        <v>145934.29366195199</v>
      </c>
      <c r="M104" s="12">
        <v>147217.503764033</v>
      </c>
      <c r="N104" s="12">
        <v>148492.808836221</v>
      </c>
      <c r="O104" s="12">
        <v>149773.96857426799</v>
      </c>
      <c r="P104" s="12">
        <v>151068.072124367</v>
      </c>
      <c r="Q104" s="12">
        <v>152363.60706119999</v>
      </c>
      <c r="R104" s="12">
        <v>153665.62821031199</v>
      </c>
    </row>
    <row r="105" spans="1:18" ht="15.6">
      <c r="A105" s="7">
        <v>23</v>
      </c>
      <c r="B105" s="7">
        <v>2321</v>
      </c>
      <c r="C105" s="8" t="s">
        <v>123</v>
      </c>
      <c r="D105" s="12">
        <v>31852.0387662801</v>
      </c>
      <c r="E105" s="12">
        <v>32173.4360555163</v>
      </c>
      <c r="F105" s="12">
        <v>32540.101835605601</v>
      </c>
      <c r="G105" s="12">
        <v>32934.386752933402</v>
      </c>
      <c r="H105" s="12">
        <v>33262.386394052199</v>
      </c>
      <c r="I105" s="12">
        <v>33565.100417285197</v>
      </c>
      <c r="J105" s="12">
        <v>33856.291470812503</v>
      </c>
      <c r="K105" s="12">
        <v>34147.014704307301</v>
      </c>
      <c r="L105" s="12">
        <v>34438.049259470201</v>
      </c>
      <c r="M105" s="12">
        <v>34740.865351201501</v>
      </c>
      <c r="N105" s="12">
        <v>35041.815990237701</v>
      </c>
      <c r="O105" s="12">
        <v>35344.148232380299</v>
      </c>
      <c r="P105" s="12">
        <v>35649.534997390001</v>
      </c>
      <c r="Q105" s="12">
        <v>35955.259545712703</v>
      </c>
      <c r="R105" s="12">
        <v>36262.514731495998</v>
      </c>
    </row>
    <row r="106" spans="1:18" ht="15.6">
      <c r="A106" s="7">
        <v>23</v>
      </c>
      <c r="B106" s="7">
        <v>2322</v>
      </c>
      <c r="C106" s="8" t="s">
        <v>124</v>
      </c>
      <c r="D106" s="12">
        <v>72522.275482611003</v>
      </c>
      <c r="E106" s="12">
        <v>73254.048507451298</v>
      </c>
      <c r="F106" s="12">
        <v>74088.891040306698</v>
      </c>
      <c r="G106" s="12">
        <v>74986.618171335504</v>
      </c>
      <c r="H106" s="12">
        <v>75733.423752587405</v>
      </c>
      <c r="I106" s="12">
        <v>76422.657806465504</v>
      </c>
      <c r="J106" s="12">
        <v>77085.655800168795</v>
      </c>
      <c r="K106" s="12">
        <v>77747.588638368296</v>
      </c>
      <c r="L106" s="12">
        <v>78410.230308928702</v>
      </c>
      <c r="M106" s="12">
        <v>79099.696757382393</v>
      </c>
      <c r="N106" s="12">
        <v>79784.915851459606</v>
      </c>
      <c r="O106" s="12">
        <v>80473.280646876199</v>
      </c>
      <c r="P106" s="12">
        <v>81168.600128941194</v>
      </c>
      <c r="Q106" s="12">
        <v>81864.688692527794</v>
      </c>
      <c r="R106" s="12">
        <v>82564.262286144003</v>
      </c>
    </row>
    <row r="107" spans="1:18" ht="15.6">
      <c r="A107" s="7">
        <v>23</v>
      </c>
      <c r="B107" s="7">
        <v>2323</v>
      </c>
      <c r="C107" s="8" t="s">
        <v>125</v>
      </c>
      <c r="D107" s="12">
        <v>56502.549202775597</v>
      </c>
      <c r="E107" s="12">
        <v>57072.678050789</v>
      </c>
      <c r="F107" s="12">
        <v>57723.108984007202</v>
      </c>
      <c r="G107" s="12">
        <v>58422.533691691999</v>
      </c>
      <c r="H107" s="12">
        <v>59004.374495648801</v>
      </c>
      <c r="I107" s="12">
        <v>59541.360971363101</v>
      </c>
      <c r="J107" s="12">
        <v>60057.906770454902</v>
      </c>
      <c r="K107" s="12">
        <v>60573.622700300803</v>
      </c>
      <c r="L107" s="12">
        <v>61089.890885798603</v>
      </c>
      <c r="M107" s="12">
        <v>61627.058421595801</v>
      </c>
      <c r="N107" s="12">
        <v>62160.916816250101</v>
      </c>
      <c r="O107" s="12">
        <v>62697.226046083801</v>
      </c>
      <c r="P107" s="12">
        <v>63238.953714900701</v>
      </c>
      <c r="Q107" s="12">
        <v>63781.280579836101</v>
      </c>
      <c r="R107" s="12">
        <v>64326.322653025803</v>
      </c>
    </row>
    <row r="108" spans="1:18" ht="15.6">
      <c r="A108" s="7">
        <v>23</v>
      </c>
      <c r="B108" s="7">
        <v>2324</v>
      </c>
      <c r="C108" s="8" t="s">
        <v>126</v>
      </c>
      <c r="D108" s="12">
        <v>44475.206078223797</v>
      </c>
      <c r="E108" s="12">
        <v>44923.9751752804</v>
      </c>
      <c r="F108" s="12">
        <v>45435.952956540299</v>
      </c>
      <c r="G108" s="12">
        <v>45986.495515855502</v>
      </c>
      <c r="H108" s="12">
        <v>46444.483518910798</v>
      </c>
      <c r="I108" s="12">
        <v>46867.1650520369</v>
      </c>
      <c r="J108" s="12">
        <v>47273.756988138099</v>
      </c>
      <c r="K108" s="12">
        <v>47679.695704098602</v>
      </c>
      <c r="L108" s="12">
        <v>48086.069120509201</v>
      </c>
      <c r="M108" s="12">
        <v>48508.893172548102</v>
      </c>
      <c r="N108" s="12">
        <v>48929.112480543998</v>
      </c>
      <c r="O108" s="12">
        <v>49351.260929819196</v>
      </c>
      <c r="P108" s="12">
        <v>49777.6744289704</v>
      </c>
      <c r="Q108" s="12">
        <v>50204.559577125699</v>
      </c>
      <c r="R108" s="12">
        <v>50633.581964190598</v>
      </c>
    </row>
    <row r="109" spans="1:18" ht="15.6">
      <c r="A109" s="7">
        <v>23</v>
      </c>
      <c r="B109" s="7">
        <v>2329</v>
      </c>
      <c r="C109" s="8" t="s">
        <v>127</v>
      </c>
      <c r="D109" s="12">
        <v>49605.071765836903</v>
      </c>
      <c r="E109" s="12">
        <v>50105.602853352997</v>
      </c>
      <c r="F109" s="12">
        <v>50676.633250312203</v>
      </c>
      <c r="G109" s="12">
        <v>51290.676569580297</v>
      </c>
      <c r="H109" s="12">
        <v>51801.489891496298</v>
      </c>
      <c r="I109" s="12">
        <v>52272.924419475297</v>
      </c>
      <c r="J109" s="12">
        <v>52726.413541802103</v>
      </c>
      <c r="K109" s="12">
        <v>53179.174100177101</v>
      </c>
      <c r="L109" s="12">
        <v>53632.4194982833</v>
      </c>
      <c r="M109" s="12">
        <v>54104.012983614703</v>
      </c>
      <c r="N109" s="12">
        <v>54572.701288146098</v>
      </c>
      <c r="O109" s="12">
        <v>55043.541245250497</v>
      </c>
      <c r="P109" s="12">
        <v>55519.138192232902</v>
      </c>
      <c r="Q109" s="12">
        <v>55995.261189228302</v>
      </c>
      <c r="R109" s="12">
        <v>56473.767938854398</v>
      </c>
    </row>
    <row r="110" spans="1:18" ht="15.6">
      <c r="A110" s="7">
        <v>24</v>
      </c>
      <c r="B110" s="7">
        <v>2411</v>
      </c>
      <c r="C110" s="8" t="s">
        <v>128</v>
      </c>
      <c r="D110" s="12">
        <v>33057.3085747972</v>
      </c>
      <c r="E110" s="12">
        <v>33490.284101814701</v>
      </c>
      <c r="F110" s="12">
        <v>33984.147110652397</v>
      </c>
      <c r="G110" s="12">
        <v>34503.226058550499</v>
      </c>
      <c r="H110" s="12">
        <v>34948.091129283399</v>
      </c>
      <c r="I110" s="12">
        <v>35371.016075059699</v>
      </c>
      <c r="J110" s="12">
        <v>35782.084991736097</v>
      </c>
      <c r="K110" s="12">
        <v>36195.288077457197</v>
      </c>
      <c r="L110" s="12">
        <v>36610.104396977396</v>
      </c>
      <c r="M110" s="12">
        <v>37040.655085696497</v>
      </c>
      <c r="N110" s="12">
        <v>37470.106878616898</v>
      </c>
      <c r="O110" s="12">
        <v>37902.691366242798</v>
      </c>
      <c r="P110" s="12">
        <v>38339.525204220103</v>
      </c>
      <c r="Q110" s="12">
        <v>38778.124686485098</v>
      </c>
      <c r="R110" s="12">
        <v>39219.938675159799</v>
      </c>
    </row>
    <row r="111" spans="1:18" ht="15.6">
      <c r="A111" s="7">
        <v>24</v>
      </c>
      <c r="B111" s="7">
        <v>2412</v>
      </c>
      <c r="C111" s="8" t="s">
        <v>129</v>
      </c>
      <c r="D111" s="12">
        <v>201781.375114036</v>
      </c>
      <c r="E111" s="12">
        <v>204424.252014386</v>
      </c>
      <c r="F111" s="12">
        <v>207438.785300188</v>
      </c>
      <c r="G111" s="12">
        <v>210607.236345176</v>
      </c>
      <c r="H111" s="12">
        <v>213322.68686376</v>
      </c>
      <c r="I111" s="12">
        <v>215904.215149342</v>
      </c>
      <c r="J111" s="12">
        <v>218413.374389615</v>
      </c>
      <c r="K111" s="12">
        <v>220935.56056983699</v>
      </c>
      <c r="L111" s="12">
        <v>223467.59390763301</v>
      </c>
      <c r="M111" s="12">
        <v>226095.669627289</v>
      </c>
      <c r="N111" s="12">
        <v>228717.037701764</v>
      </c>
      <c r="O111" s="12">
        <v>231357.527703103</v>
      </c>
      <c r="P111" s="12">
        <v>234023.95568314099</v>
      </c>
      <c r="Q111" s="12">
        <v>236701.16113237201</v>
      </c>
      <c r="R111" s="12">
        <v>239397.98788628899</v>
      </c>
    </row>
    <row r="112" spans="1:18" ht="15.6">
      <c r="A112" s="7">
        <v>24</v>
      </c>
      <c r="B112" s="7">
        <v>2419</v>
      </c>
      <c r="C112" s="8" t="s">
        <v>130</v>
      </c>
      <c r="D112" s="12">
        <v>82197.530996386398</v>
      </c>
      <c r="E112" s="12">
        <v>83274.131628222007</v>
      </c>
      <c r="F112" s="12">
        <v>84502.129965823493</v>
      </c>
      <c r="G112" s="12">
        <v>85792.828142674596</v>
      </c>
      <c r="H112" s="12">
        <v>86898.992316885895</v>
      </c>
      <c r="I112" s="12">
        <v>87950.602016514997</v>
      </c>
      <c r="J112" s="12">
        <v>88972.731508439698</v>
      </c>
      <c r="K112" s="12">
        <v>90000.167646261994</v>
      </c>
      <c r="L112" s="12">
        <v>91031.615115820605</v>
      </c>
      <c r="M112" s="12">
        <v>92102.186348190298</v>
      </c>
      <c r="N112" s="12">
        <v>93170.025158574907</v>
      </c>
      <c r="O112" s="12">
        <v>94245.653464737406</v>
      </c>
      <c r="P112" s="12">
        <v>95331.8478492258</v>
      </c>
      <c r="Q112" s="12">
        <v>96422.432536590903</v>
      </c>
      <c r="R112" s="12">
        <v>97521.010145992797</v>
      </c>
    </row>
    <row r="113" spans="1:18" ht="15.6">
      <c r="A113" s="7">
        <v>24</v>
      </c>
      <c r="B113" s="7">
        <v>2421</v>
      </c>
      <c r="C113" s="8" t="s">
        <v>131</v>
      </c>
      <c r="D113" s="12">
        <v>209897.17755121001</v>
      </c>
      <c r="E113" s="12">
        <v>212646.35299730499</v>
      </c>
      <c r="F113" s="12">
        <v>215782.13313539801</v>
      </c>
      <c r="G113" s="12">
        <v>219078.021723629</v>
      </c>
      <c r="H113" s="12">
        <v>221902.689755106</v>
      </c>
      <c r="I113" s="12">
        <v>224588.04909821</v>
      </c>
      <c r="J113" s="12">
        <v>227198.12865711501</v>
      </c>
      <c r="K113" s="12">
        <v>229821.75910967201</v>
      </c>
      <c r="L113" s="12">
        <v>232455.63277997699</v>
      </c>
      <c r="M113" s="12">
        <v>235189.41173078501</v>
      </c>
      <c r="N113" s="12">
        <v>237916.213249817</v>
      </c>
      <c r="O113" s="12">
        <v>240662.90579429999</v>
      </c>
      <c r="P113" s="12">
        <v>243436.57956300699</v>
      </c>
      <c r="Q113" s="12">
        <v>246221.46427903199</v>
      </c>
      <c r="R113" s="12">
        <v>249026.75948377</v>
      </c>
    </row>
    <row r="114" spans="1:18" ht="15.6">
      <c r="A114" s="7">
        <v>24</v>
      </c>
      <c r="B114" s="7">
        <v>2422</v>
      </c>
      <c r="C114" s="8" t="s">
        <v>132</v>
      </c>
      <c r="D114" s="12">
        <v>296665.87655569898</v>
      </c>
      <c r="E114" s="12">
        <v>300551.52453354601</v>
      </c>
      <c r="F114" s="12">
        <v>304983.59443640598</v>
      </c>
      <c r="G114" s="12">
        <v>309641.95949146</v>
      </c>
      <c r="H114" s="12">
        <v>313634.30768472602</v>
      </c>
      <c r="I114" s="12">
        <v>317429.75883234199</v>
      </c>
      <c r="J114" s="12">
        <v>321118.81053468899</v>
      </c>
      <c r="K114" s="12">
        <v>324827.01489034097</v>
      </c>
      <c r="L114" s="12">
        <v>328549.69687303703</v>
      </c>
      <c r="M114" s="12">
        <v>332413.58364921599</v>
      </c>
      <c r="N114" s="12">
        <v>336267.60861686303</v>
      </c>
      <c r="O114" s="12">
        <v>340149.74729445402</v>
      </c>
      <c r="P114" s="12">
        <v>344070.02087578498</v>
      </c>
      <c r="Q114" s="12">
        <v>348006.13986020902</v>
      </c>
      <c r="R114" s="12">
        <v>351971.10675762303</v>
      </c>
    </row>
    <row r="115" spans="1:18" ht="15.6">
      <c r="A115" s="7">
        <v>24</v>
      </c>
      <c r="B115" s="7">
        <v>2423</v>
      </c>
      <c r="C115" s="8" t="s">
        <v>133</v>
      </c>
      <c r="D115" s="12">
        <v>66088.005779944797</v>
      </c>
      <c r="E115" s="12">
        <v>66953.608285488401</v>
      </c>
      <c r="F115" s="12">
        <v>67940.936739886194</v>
      </c>
      <c r="G115" s="12">
        <v>68978.676773415194</v>
      </c>
      <c r="H115" s="12">
        <v>69868.0487953259</v>
      </c>
      <c r="I115" s="12">
        <v>70713.558229300193</v>
      </c>
      <c r="J115" s="12">
        <v>71535.365149201098</v>
      </c>
      <c r="K115" s="12">
        <v>72361.438689254297</v>
      </c>
      <c r="L115" s="12">
        <v>73190.737398169105</v>
      </c>
      <c r="M115" s="12">
        <v>74051.492179203793</v>
      </c>
      <c r="N115" s="12">
        <v>74910.050053335304</v>
      </c>
      <c r="O115" s="12">
        <v>75774.870794964096</v>
      </c>
      <c r="P115" s="12">
        <v>76648.186816605303</v>
      </c>
      <c r="Q115" s="12">
        <v>77525.032705406804</v>
      </c>
      <c r="R115" s="12">
        <v>78408.305019329098</v>
      </c>
    </row>
    <row r="116" spans="1:18" ht="15.6">
      <c r="A116" s="7">
        <v>24</v>
      </c>
      <c r="B116" s="7">
        <v>2431</v>
      </c>
      <c r="C116" s="8" t="s">
        <v>134</v>
      </c>
      <c r="D116" s="12">
        <v>188809.99565411999</v>
      </c>
      <c r="E116" s="12">
        <v>191282.97699703701</v>
      </c>
      <c r="F116" s="12">
        <v>194103.72304579199</v>
      </c>
      <c r="G116" s="12">
        <v>197068.49235465101</v>
      </c>
      <c r="H116" s="12">
        <v>199609.38197017301</v>
      </c>
      <c r="I116" s="12">
        <v>202024.958453072</v>
      </c>
      <c r="J116" s="12">
        <v>204372.81808550301</v>
      </c>
      <c r="K116" s="12">
        <v>206732.86723037501</v>
      </c>
      <c r="L116" s="12">
        <v>209102.130514483</v>
      </c>
      <c r="M116" s="12">
        <v>211561.26216078701</v>
      </c>
      <c r="N116" s="12">
        <v>214014.11735884799</v>
      </c>
      <c r="O116" s="12">
        <v>216484.86524315001</v>
      </c>
      <c r="P116" s="12">
        <v>218979.883701129</v>
      </c>
      <c r="Q116" s="12">
        <v>221484.98680557599</v>
      </c>
      <c r="R116" s="12">
        <v>224008.44987238699</v>
      </c>
    </row>
    <row r="117" spans="1:18" ht="15.6">
      <c r="A117" s="7">
        <v>24</v>
      </c>
      <c r="B117" s="7">
        <v>2432</v>
      </c>
      <c r="C117" s="8" t="s">
        <v>135</v>
      </c>
      <c r="D117" s="12">
        <v>105907.92864856499</v>
      </c>
      <c r="E117" s="12">
        <v>107295.08154116099</v>
      </c>
      <c r="F117" s="12">
        <v>108877.303765358</v>
      </c>
      <c r="G117" s="12">
        <v>110540.311994009</v>
      </c>
      <c r="H117" s="12">
        <v>111965.55621993</v>
      </c>
      <c r="I117" s="12">
        <v>113320.509388099</v>
      </c>
      <c r="J117" s="12">
        <v>114637.478596097</v>
      </c>
      <c r="K117" s="12">
        <v>115961.285185721</v>
      </c>
      <c r="L117" s="12">
        <v>117290.26020096699</v>
      </c>
      <c r="M117" s="12">
        <v>118669.64447584499</v>
      </c>
      <c r="N117" s="12">
        <v>120045.508144448</v>
      </c>
      <c r="O117" s="12">
        <v>121431.408238046</v>
      </c>
      <c r="P117" s="12">
        <v>122830.92226217</v>
      </c>
      <c r="Q117" s="12">
        <v>124236.092999741</v>
      </c>
      <c r="R117" s="12">
        <v>125651.562268275</v>
      </c>
    </row>
    <row r="118" spans="1:18" ht="15.6">
      <c r="A118" s="7">
        <v>24</v>
      </c>
      <c r="B118" s="7">
        <v>2433</v>
      </c>
      <c r="C118" s="8" t="s">
        <v>136</v>
      </c>
      <c r="D118" s="12">
        <v>88487.793480173801</v>
      </c>
      <c r="E118" s="12">
        <v>89646.782238247702</v>
      </c>
      <c r="F118" s="12">
        <v>90968.754589148593</v>
      </c>
      <c r="G118" s="12">
        <v>92358.224958090999</v>
      </c>
      <c r="H118" s="12">
        <v>93549.039643390104</v>
      </c>
      <c r="I118" s="12">
        <v>94681.125008952804</v>
      </c>
      <c r="J118" s="12">
        <v>95781.474159225705</v>
      </c>
      <c r="K118" s="12">
        <v>96887.5360528569</v>
      </c>
      <c r="L118" s="12">
        <v>97997.916249959701</v>
      </c>
      <c r="M118" s="12">
        <v>99150.414201722306</v>
      </c>
      <c r="N118" s="12">
        <v>100299.970629837</v>
      </c>
      <c r="O118" s="12">
        <v>101457.912653904</v>
      </c>
      <c r="P118" s="12">
        <v>102627.229337949</v>
      </c>
      <c r="Q118" s="12">
        <v>103801.272297848</v>
      </c>
      <c r="R118" s="12">
        <v>104983.919847524</v>
      </c>
    </row>
    <row r="119" spans="1:18" ht="15.6">
      <c r="A119" s="7">
        <v>24</v>
      </c>
      <c r="B119" s="7">
        <v>2434</v>
      </c>
      <c r="C119" s="8" t="s">
        <v>137</v>
      </c>
      <c r="D119" s="12">
        <v>68515.2953270773</v>
      </c>
      <c r="E119" s="12">
        <v>69412.689802910696</v>
      </c>
      <c r="F119" s="12">
        <v>70436.280995256398</v>
      </c>
      <c r="G119" s="12">
        <v>71512.135290327205</v>
      </c>
      <c r="H119" s="12">
        <v>72434.172292685704</v>
      </c>
      <c r="I119" s="12">
        <v>73310.735715806499</v>
      </c>
      <c r="J119" s="12">
        <v>74162.726075467595</v>
      </c>
      <c r="K119" s="12">
        <v>75019.139760489896</v>
      </c>
      <c r="L119" s="12">
        <v>75878.8970686627</v>
      </c>
      <c r="M119" s="12">
        <v>76771.265771981998</v>
      </c>
      <c r="N119" s="12">
        <v>77661.356880282503</v>
      </c>
      <c r="O119" s="12">
        <v>78557.940879375194</v>
      </c>
      <c r="P119" s="12">
        <v>79463.332174484996</v>
      </c>
      <c r="Q119" s="12">
        <v>80372.382982045106</v>
      </c>
      <c r="R119" s="12">
        <v>81288.096245364301</v>
      </c>
    </row>
    <row r="120" spans="1:18" ht="15.6">
      <c r="A120" s="7">
        <v>24</v>
      </c>
      <c r="B120" s="7">
        <v>2435</v>
      </c>
      <c r="C120" s="8" t="s">
        <v>138</v>
      </c>
      <c r="D120" s="12">
        <v>5273.0428819913304</v>
      </c>
      <c r="E120" s="12">
        <v>5342.1077459742701</v>
      </c>
      <c r="F120" s="12">
        <v>5420.8849040554396</v>
      </c>
      <c r="G120" s="12">
        <v>5503.6843111880899</v>
      </c>
      <c r="H120" s="12">
        <v>5574.6457020531698</v>
      </c>
      <c r="I120" s="12">
        <v>5642.1073760741801</v>
      </c>
      <c r="J120" s="12">
        <v>5707.6778692088401</v>
      </c>
      <c r="K120" s="12">
        <v>5773.5887882801499</v>
      </c>
      <c r="L120" s="12">
        <v>5839.7570377591501</v>
      </c>
      <c r="M120" s="12">
        <v>5908.4351105447504</v>
      </c>
      <c r="N120" s="12">
        <v>5976.93789609122</v>
      </c>
      <c r="O120" s="12">
        <v>6045.9403845451998</v>
      </c>
      <c r="P120" s="12">
        <v>6115.6206960851496</v>
      </c>
      <c r="Q120" s="12">
        <v>6185.5826493615696</v>
      </c>
      <c r="R120" s="12">
        <v>6256.0573555172396</v>
      </c>
    </row>
    <row r="121" spans="1:18" ht="15.6">
      <c r="A121" s="7">
        <v>24</v>
      </c>
      <c r="B121" s="7">
        <v>2439</v>
      </c>
      <c r="C121" s="8" t="s">
        <v>139</v>
      </c>
      <c r="D121" s="12">
        <v>86969.947488104794</v>
      </c>
      <c r="E121" s="12">
        <v>88109.055917374295</v>
      </c>
      <c r="F121" s="12">
        <v>89408.352254437894</v>
      </c>
      <c r="G121" s="12">
        <v>90773.988804648296</v>
      </c>
      <c r="H121" s="12">
        <v>91944.3772455086</v>
      </c>
      <c r="I121" s="12">
        <v>93057.043760499393</v>
      </c>
      <c r="J121" s="12">
        <v>94138.518436971295</v>
      </c>
      <c r="K121" s="12">
        <v>95225.607864962498</v>
      </c>
      <c r="L121" s="12">
        <v>96316.941524007794</v>
      </c>
      <c r="M121" s="12">
        <v>97449.670484790695</v>
      </c>
      <c r="N121" s="12">
        <v>98579.508378185099</v>
      </c>
      <c r="O121" s="12">
        <v>99717.588028175596</v>
      </c>
      <c r="P121" s="12">
        <v>100866.84722651901</v>
      </c>
      <c r="Q121" s="12">
        <v>102020.751630268</v>
      </c>
      <c r="R121" s="12">
        <v>103183.113027819</v>
      </c>
    </row>
    <row r="122" spans="1:18" ht="15.6">
      <c r="A122" s="7">
        <v>24</v>
      </c>
      <c r="B122" s="7">
        <v>2440</v>
      </c>
      <c r="C122" s="8" t="s">
        <v>140</v>
      </c>
      <c r="D122" s="12">
        <v>256338.34181306299</v>
      </c>
      <c r="E122" s="12">
        <v>259695.790843247</v>
      </c>
      <c r="F122" s="12">
        <v>263525.38345743198</v>
      </c>
      <c r="G122" s="12">
        <v>267550.50959476701</v>
      </c>
      <c r="H122" s="12">
        <v>271000.15445334901</v>
      </c>
      <c r="I122" s="12">
        <v>274279.66763796099</v>
      </c>
      <c r="J122" s="12">
        <v>277467.24487900699</v>
      </c>
      <c r="K122" s="12">
        <v>280671.37124031002</v>
      </c>
      <c r="L122" s="12">
        <v>283888.00720018701</v>
      </c>
      <c r="M122" s="12">
        <v>287226.65315678302</v>
      </c>
      <c r="N122" s="12">
        <v>290556.77787790599</v>
      </c>
      <c r="O122" s="12">
        <v>293911.19464775501</v>
      </c>
      <c r="P122" s="12">
        <v>297298.56241948</v>
      </c>
      <c r="Q122" s="12">
        <v>300699.62163606199</v>
      </c>
      <c r="R122" s="12">
        <v>304125.60729945998</v>
      </c>
    </row>
    <row r="123" spans="1:18" ht="15.6">
      <c r="A123" s="7">
        <v>24</v>
      </c>
      <c r="B123" s="7">
        <v>2451</v>
      </c>
      <c r="C123" s="8" t="s">
        <v>141</v>
      </c>
      <c r="D123" s="12">
        <v>45814.133866752803</v>
      </c>
      <c r="E123" s="12">
        <v>46414.194779122699</v>
      </c>
      <c r="F123" s="12">
        <v>47098.6396711056</v>
      </c>
      <c r="G123" s="12">
        <v>47818.031340630303</v>
      </c>
      <c r="H123" s="12">
        <v>48434.569975521699</v>
      </c>
      <c r="I123" s="12">
        <v>49020.701784742298</v>
      </c>
      <c r="J123" s="12">
        <v>49590.402319561101</v>
      </c>
      <c r="K123" s="12">
        <v>50163.060600043696</v>
      </c>
      <c r="L123" s="12">
        <v>50737.954661621901</v>
      </c>
      <c r="M123" s="12">
        <v>51334.654990194802</v>
      </c>
      <c r="N123" s="12">
        <v>51929.8323588602</v>
      </c>
      <c r="O123" s="12">
        <v>52529.351329955003</v>
      </c>
      <c r="P123" s="12">
        <v>53134.759477071602</v>
      </c>
      <c r="Q123" s="12">
        <v>53742.614631065699</v>
      </c>
      <c r="R123" s="12">
        <v>54354.924770466903</v>
      </c>
    </row>
    <row r="124" spans="1:18" ht="15.6">
      <c r="A124" s="7">
        <v>24</v>
      </c>
      <c r="B124" s="7">
        <v>2452</v>
      </c>
      <c r="C124" s="8" t="s">
        <v>142</v>
      </c>
      <c r="D124" s="12">
        <v>57620.267980345299</v>
      </c>
      <c r="E124" s="12">
        <v>58374.962387013198</v>
      </c>
      <c r="F124" s="12">
        <v>59235.786215065003</v>
      </c>
      <c r="G124" s="12">
        <v>60140.5624769395</v>
      </c>
      <c r="H124" s="12">
        <v>60915.980854729198</v>
      </c>
      <c r="I124" s="12">
        <v>61653.156679496002</v>
      </c>
      <c r="J124" s="12">
        <v>62369.666950768602</v>
      </c>
      <c r="K124" s="12">
        <v>63089.8971679034</v>
      </c>
      <c r="L124" s="12">
        <v>63812.939318717501</v>
      </c>
      <c r="M124" s="12">
        <v>64563.407131482803</v>
      </c>
      <c r="N124" s="12">
        <v>65311.959523154597</v>
      </c>
      <c r="O124" s="12">
        <v>66065.972332272402</v>
      </c>
      <c r="P124" s="12">
        <v>66827.391936444896</v>
      </c>
      <c r="Q124" s="12">
        <v>67591.889132196593</v>
      </c>
      <c r="R124" s="12">
        <v>68361.989346743401</v>
      </c>
    </row>
    <row r="125" spans="1:18" ht="15.6">
      <c r="A125" s="7">
        <v>24</v>
      </c>
      <c r="B125" s="7">
        <v>2453</v>
      </c>
      <c r="C125" s="8" t="s">
        <v>143</v>
      </c>
      <c r="D125" s="12">
        <v>64971.991468442597</v>
      </c>
      <c r="E125" s="12">
        <v>65822.976725360102</v>
      </c>
      <c r="F125" s="12">
        <v>66793.632370880703</v>
      </c>
      <c r="G125" s="12">
        <v>67813.848305796098</v>
      </c>
      <c r="H125" s="12">
        <v>68688.201688608795</v>
      </c>
      <c r="I125" s="12">
        <v>69519.433181922606</v>
      </c>
      <c r="J125" s="12">
        <v>70327.362420410704</v>
      </c>
      <c r="K125" s="12">
        <v>71139.486229709204</v>
      </c>
      <c r="L125" s="12">
        <v>71954.780744985706</v>
      </c>
      <c r="M125" s="12">
        <v>72801.000140287797</v>
      </c>
      <c r="N125" s="12">
        <v>73645.059727519605</v>
      </c>
      <c r="O125" s="12">
        <v>74495.276422401599</v>
      </c>
      <c r="P125" s="12">
        <v>75353.844939388204</v>
      </c>
      <c r="Q125" s="12">
        <v>76215.883715338205</v>
      </c>
      <c r="R125" s="12">
        <v>77084.240394730106</v>
      </c>
    </row>
    <row r="126" spans="1:18" ht="15.6">
      <c r="A126" s="7">
        <v>24</v>
      </c>
      <c r="B126" s="7">
        <v>2454</v>
      </c>
      <c r="C126" s="8" t="s">
        <v>144</v>
      </c>
      <c r="D126" s="12">
        <v>75195.747018680806</v>
      </c>
      <c r="E126" s="12">
        <v>76180.6402110934</v>
      </c>
      <c r="F126" s="12">
        <v>77304.034687905398</v>
      </c>
      <c r="G126" s="12">
        <v>78484.788080432001</v>
      </c>
      <c r="H126" s="12">
        <v>79496.726521767894</v>
      </c>
      <c r="I126" s="12">
        <v>80458.757570395697</v>
      </c>
      <c r="J126" s="12">
        <v>81393.819606435703</v>
      </c>
      <c r="K126" s="12">
        <v>82333.736255574797</v>
      </c>
      <c r="L126" s="12">
        <v>83277.322541481393</v>
      </c>
      <c r="M126" s="12">
        <v>84256.699933713404</v>
      </c>
      <c r="N126" s="12">
        <v>85233.577658289301</v>
      </c>
      <c r="O126" s="12">
        <v>86217.581350576307</v>
      </c>
      <c r="P126" s="12">
        <v>87211.251077167399</v>
      </c>
      <c r="Q126" s="12">
        <v>88208.937130065795</v>
      </c>
      <c r="R126" s="12">
        <v>89213.935248641501</v>
      </c>
    </row>
    <row r="127" spans="1:18" ht="15.6">
      <c r="A127" s="7">
        <v>24</v>
      </c>
      <c r="B127" s="7">
        <v>2455</v>
      </c>
      <c r="C127" s="8" t="s">
        <v>145</v>
      </c>
      <c r="D127" s="12">
        <v>101599.88055695299</v>
      </c>
      <c r="E127" s="12">
        <v>102930.607821114</v>
      </c>
      <c r="F127" s="12">
        <v>104448.46952458999</v>
      </c>
      <c r="G127" s="12">
        <v>106043.831076339</v>
      </c>
      <c r="H127" s="12">
        <v>107411.100221809</v>
      </c>
      <c r="I127" s="12">
        <v>108710.937559803</v>
      </c>
      <c r="J127" s="12">
        <v>109974.33602238999</v>
      </c>
      <c r="K127" s="12">
        <v>111244.293740373</v>
      </c>
      <c r="L127" s="12">
        <v>112519.209646481</v>
      </c>
      <c r="M127" s="12">
        <v>113842.484299893</v>
      </c>
      <c r="N127" s="12">
        <v>115162.381555649</v>
      </c>
      <c r="O127" s="12">
        <v>116491.90698190199</v>
      </c>
      <c r="P127" s="12">
        <v>117834.492560691</v>
      </c>
      <c r="Q127" s="12">
        <v>119182.504753292</v>
      </c>
      <c r="R127" s="12">
        <v>120540.396560511</v>
      </c>
    </row>
    <row r="128" spans="1:18" ht="15.6">
      <c r="A128" s="7">
        <v>24</v>
      </c>
      <c r="B128" s="7">
        <v>2461</v>
      </c>
      <c r="C128" s="8" t="s">
        <v>146</v>
      </c>
      <c r="D128" s="12">
        <v>133628.659697144</v>
      </c>
      <c r="E128" s="12">
        <v>135378.891094702</v>
      </c>
      <c r="F128" s="12">
        <v>137375.249987866</v>
      </c>
      <c r="G128" s="12">
        <v>139473.54011129399</v>
      </c>
      <c r="H128" s="12">
        <v>141271.833006628</v>
      </c>
      <c r="I128" s="12">
        <v>142981.43660378701</v>
      </c>
      <c r="J128" s="12">
        <v>144643.114180145</v>
      </c>
      <c r="K128" s="12">
        <v>146313.41877833</v>
      </c>
      <c r="L128" s="12">
        <v>147990.24460597301</v>
      </c>
      <c r="M128" s="12">
        <v>149730.67399844201</v>
      </c>
      <c r="N128" s="12">
        <v>151466.661286905</v>
      </c>
      <c r="O128" s="12">
        <v>153215.31197240899</v>
      </c>
      <c r="P128" s="12">
        <v>154981.139947524</v>
      </c>
      <c r="Q128" s="12">
        <v>156754.10524620401</v>
      </c>
      <c r="R128" s="12">
        <v>158540.06465127299</v>
      </c>
    </row>
    <row r="129" spans="1:18" ht="15.6">
      <c r="A129" s="7">
        <v>24</v>
      </c>
      <c r="B129" s="7">
        <v>2462</v>
      </c>
      <c r="C129" s="8" t="s">
        <v>147</v>
      </c>
      <c r="D129" s="12">
        <v>16840.007311470701</v>
      </c>
      <c r="E129" s="12">
        <v>17060.573091243001</v>
      </c>
      <c r="F129" s="12">
        <v>17312.156085722199</v>
      </c>
      <c r="G129" s="12">
        <v>17576.584548144801</v>
      </c>
      <c r="H129" s="12">
        <v>17803.2070823713</v>
      </c>
      <c r="I129" s="12">
        <v>18018.652909205099</v>
      </c>
      <c r="J129" s="12">
        <v>18228.059054531499</v>
      </c>
      <c r="K129" s="12">
        <v>18438.5523851707</v>
      </c>
      <c r="L129" s="12">
        <v>18649.867527141399</v>
      </c>
      <c r="M129" s="12">
        <v>18869.198049187798</v>
      </c>
      <c r="N129" s="12">
        <v>19087.968773222601</v>
      </c>
      <c r="O129" s="12">
        <v>19308.335350224799</v>
      </c>
      <c r="P129" s="12">
        <v>19530.8666251953</v>
      </c>
      <c r="Q129" s="12">
        <v>19754.297352244401</v>
      </c>
      <c r="R129" s="12">
        <v>19979.365608599299</v>
      </c>
    </row>
    <row r="130" spans="1:18" ht="15.6">
      <c r="A130" s="7">
        <v>24</v>
      </c>
      <c r="B130" s="7">
        <v>2463</v>
      </c>
      <c r="C130" s="8" t="s">
        <v>148</v>
      </c>
      <c r="D130" s="12">
        <v>67702.317986833994</v>
      </c>
      <c r="E130" s="12">
        <v>68589.064309534297</v>
      </c>
      <c r="F130" s="12">
        <v>69600.5099446885</v>
      </c>
      <c r="G130" s="12">
        <v>70663.598547698304</v>
      </c>
      <c r="H130" s="12">
        <v>71574.694997467901</v>
      </c>
      <c r="I130" s="12">
        <v>72440.857440754495</v>
      </c>
      <c r="J130" s="12">
        <v>73282.738395764303</v>
      </c>
      <c r="K130" s="12">
        <v>74128.990190247001</v>
      </c>
      <c r="L130" s="12">
        <v>74978.545933962305</v>
      </c>
      <c r="M130" s="12">
        <v>75860.3261179869</v>
      </c>
      <c r="N130" s="12">
        <v>76739.855731766802</v>
      </c>
      <c r="O130" s="12">
        <v>77625.801194398402</v>
      </c>
      <c r="P130" s="12">
        <v>78520.449448600397</v>
      </c>
      <c r="Q130" s="12">
        <v>79418.713793103496</v>
      </c>
      <c r="R130" s="12">
        <v>80323.5615391139</v>
      </c>
    </row>
    <row r="131" spans="1:18" ht="15.6">
      <c r="A131" s="7">
        <v>24</v>
      </c>
      <c r="B131" s="7">
        <v>2464</v>
      </c>
      <c r="C131" s="8" t="s">
        <v>149</v>
      </c>
      <c r="D131" s="12">
        <v>9348.5741329620705</v>
      </c>
      <c r="E131" s="12">
        <v>9471.0191833270401</v>
      </c>
      <c r="F131" s="12">
        <v>9610.6831532379692</v>
      </c>
      <c r="G131" s="12">
        <v>9757.4781657391904</v>
      </c>
      <c r="H131" s="12">
        <v>9883.2855672584592</v>
      </c>
      <c r="I131" s="12">
        <v>10002.8883231566</v>
      </c>
      <c r="J131" s="12">
        <v>10119.138205785701</v>
      </c>
      <c r="K131" s="12">
        <v>10235.991629279401</v>
      </c>
      <c r="L131" s="12">
        <v>10353.3012737196</v>
      </c>
      <c r="M131" s="12">
        <v>10475.0605821916</v>
      </c>
      <c r="N131" s="12">
        <v>10596.5091239876</v>
      </c>
      <c r="O131" s="12">
        <v>10718.8435887753</v>
      </c>
      <c r="P131" s="12">
        <v>10842.3797656038</v>
      </c>
      <c r="Q131" s="12">
        <v>10966.4152649182</v>
      </c>
      <c r="R131" s="12">
        <v>11091.359823463899</v>
      </c>
    </row>
    <row r="132" spans="1:18" ht="15.6">
      <c r="A132" s="7">
        <v>24</v>
      </c>
      <c r="B132" s="7">
        <v>2469</v>
      </c>
      <c r="C132" s="8" t="s">
        <v>150</v>
      </c>
      <c r="D132" s="12">
        <v>25406.872463107</v>
      </c>
      <c r="E132" s="12">
        <v>25739.6446842806</v>
      </c>
      <c r="F132" s="12">
        <v>26119.213228216799</v>
      </c>
      <c r="G132" s="12">
        <v>26518.1619992247</v>
      </c>
      <c r="H132" s="12">
        <v>26860.072172884698</v>
      </c>
      <c r="I132" s="12">
        <v>27185.1198135171</v>
      </c>
      <c r="J132" s="12">
        <v>27501.0552599517</v>
      </c>
      <c r="K132" s="12">
        <v>27818.630965616299</v>
      </c>
      <c r="L132" s="12">
        <v>28137.446555347698</v>
      </c>
      <c r="M132" s="12">
        <v>28468.355117225801</v>
      </c>
      <c r="N132" s="12">
        <v>28798.419100018498</v>
      </c>
      <c r="O132" s="12">
        <v>29130.890779748199</v>
      </c>
      <c r="P132" s="12">
        <v>29466.6283846638</v>
      </c>
      <c r="Q132" s="12">
        <v>29803.723011874499</v>
      </c>
      <c r="R132" s="12">
        <v>30143.288213919699</v>
      </c>
    </row>
    <row r="133" spans="1:18" ht="15.6">
      <c r="A133" s="7">
        <v>24</v>
      </c>
      <c r="B133" s="7">
        <v>2471</v>
      </c>
      <c r="C133" s="8" t="s">
        <v>151</v>
      </c>
      <c r="D133" s="12">
        <v>20503.727618253801</v>
      </c>
      <c r="E133" s="12">
        <v>20772.279797975199</v>
      </c>
      <c r="F133" s="12">
        <v>21078.597312960501</v>
      </c>
      <c r="G133" s="12">
        <v>21400.5549622408</v>
      </c>
      <c r="H133" s="12">
        <v>21676.481606917099</v>
      </c>
      <c r="I133" s="12">
        <v>21938.799934226401</v>
      </c>
      <c r="J133" s="12">
        <v>22193.764583931301</v>
      </c>
      <c r="K133" s="12">
        <v>22450.052947529901</v>
      </c>
      <c r="L133" s="12">
        <v>22707.341916130201</v>
      </c>
      <c r="M133" s="12">
        <v>22974.390094851002</v>
      </c>
      <c r="N133" s="12">
        <v>23240.7566856454</v>
      </c>
      <c r="O133" s="12">
        <v>23509.066323949301</v>
      </c>
      <c r="P133" s="12">
        <v>23780.011613001501</v>
      </c>
      <c r="Q133" s="12">
        <v>24052.052039350699</v>
      </c>
      <c r="R133" s="12">
        <v>24326.086256688599</v>
      </c>
    </row>
    <row r="134" spans="1:18" ht="15.6">
      <c r="A134" s="7">
        <v>24</v>
      </c>
      <c r="B134" s="7">
        <v>2472</v>
      </c>
      <c r="C134" s="8" t="s">
        <v>152</v>
      </c>
      <c r="D134" s="12">
        <v>15597.588994335199</v>
      </c>
      <c r="E134" s="12">
        <v>15801.881921009401</v>
      </c>
      <c r="F134" s="12">
        <v>16034.9036812248</v>
      </c>
      <c r="G134" s="12">
        <v>16279.8231993025</v>
      </c>
      <c r="H134" s="12">
        <v>16489.726026549699</v>
      </c>
      <c r="I134" s="12">
        <v>16689.276739043398</v>
      </c>
      <c r="J134" s="12">
        <v>16883.233364314401</v>
      </c>
      <c r="K134" s="12">
        <v>17078.196964773899</v>
      </c>
      <c r="L134" s="12">
        <v>17273.9217451564</v>
      </c>
      <c r="M134" s="12">
        <v>17477.070548682601</v>
      </c>
      <c r="N134" s="12">
        <v>17679.7008548497</v>
      </c>
      <c r="O134" s="12">
        <v>17883.809275499501</v>
      </c>
      <c r="P134" s="12">
        <v>18089.922687513699</v>
      </c>
      <c r="Q134" s="12">
        <v>18296.8691920292</v>
      </c>
      <c r="R134" s="12">
        <v>18505.332412576699</v>
      </c>
    </row>
    <row r="135" spans="1:18" ht="15.6">
      <c r="A135" s="7">
        <v>24</v>
      </c>
      <c r="B135" s="7">
        <v>2481</v>
      </c>
      <c r="C135" s="8" t="s">
        <v>153</v>
      </c>
      <c r="D135" s="12">
        <v>45078.662139674198</v>
      </c>
      <c r="E135" s="12">
        <v>45669.090046047597</v>
      </c>
      <c r="F135" s="12">
        <v>46342.547283712702</v>
      </c>
      <c r="G135" s="12">
        <v>47050.390285000598</v>
      </c>
      <c r="H135" s="12">
        <v>47657.031390591903</v>
      </c>
      <c r="I135" s="12">
        <v>48233.7538028048</v>
      </c>
      <c r="J135" s="12">
        <v>48794.308718130102</v>
      </c>
      <c r="K135" s="12">
        <v>49357.773897298903</v>
      </c>
      <c r="L135" s="12">
        <v>49923.438965711503</v>
      </c>
      <c r="M135" s="12">
        <v>50510.560236815698</v>
      </c>
      <c r="N135" s="12">
        <v>51096.182996678202</v>
      </c>
      <c r="O135" s="12">
        <v>51686.077661559801</v>
      </c>
      <c r="P135" s="12">
        <v>52281.766961291403</v>
      </c>
      <c r="Q135" s="12">
        <v>52879.863985144497</v>
      </c>
      <c r="R135" s="12">
        <v>53482.344476822604</v>
      </c>
    </row>
    <row r="136" spans="1:18" ht="15.6">
      <c r="A136" s="7">
        <v>24</v>
      </c>
      <c r="B136" s="7">
        <v>2482</v>
      </c>
      <c r="C136" s="8" t="s">
        <v>154</v>
      </c>
      <c r="D136" s="12">
        <v>117284.954427957</v>
      </c>
      <c r="E136" s="12">
        <v>118821.12047226699</v>
      </c>
      <c r="F136" s="12">
        <v>120573.31092521299</v>
      </c>
      <c r="G136" s="12">
        <v>122414.965717271</v>
      </c>
      <c r="H136" s="12">
        <v>123993.31500816</v>
      </c>
      <c r="I136" s="12">
        <v>125493.82231296301</v>
      </c>
      <c r="J136" s="12">
        <v>126952.265278722</v>
      </c>
      <c r="K136" s="12">
        <v>128418.280122956</v>
      </c>
      <c r="L136" s="12">
        <v>129890.01860465101</v>
      </c>
      <c r="M136" s="12">
        <v>131417.58149717699</v>
      </c>
      <c r="N136" s="12">
        <v>132941.24558647201</v>
      </c>
      <c r="O136" s="12">
        <v>134476.02425131999</v>
      </c>
      <c r="P136" s="12">
        <v>136025.87930579099</v>
      </c>
      <c r="Q136" s="12">
        <v>137581.99873924401</v>
      </c>
      <c r="R136" s="12">
        <v>139149.523010376</v>
      </c>
    </row>
    <row r="137" spans="1:18" ht="15.6">
      <c r="A137" s="7">
        <v>24</v>
      </c>
      <c r="B137" s="7">
        <v>2483</v>
      </c>
      <c r="C137" s="8" t="s">
        <v>155</v>
      </c>
      <c r="D137" s="12">
        <v>12693.955931139701</v>
      </c>
      <c r="E137" s="12">
        <v>12860.217871242799</v>
      </c>
      <c r="F137" s="12">
        <v>13049.8605112652</v>
      </c>
      <c r="G137" s="12">
        <v>13249.1860333204</v>
      </c>
      <c r="H137" s="12">
        <v>13420.0135400523</v>
      </c>
      <c r="I137" s="12">
        <v>13582.4160723654</v>
      </c>
      <c r="J137" s="12">
        <v>13740.265907631599</v>
      </c>
      <c r="K137" s="12">
        <v>13898.935260553901</v>
      </c>
      <c r="L137" s="12">
        <v>14058.224092783301</v>
      </c>
      <c r="M137" s="12">
        <v>14223.55489872</v>
      </c>
      <c r="N137" s="12">
        <v>14388.4637303523</v>
      </c>
      <c r="O137" s="12">
        <v>14554.575511958399</v>
      </c>
      <c r="P137" s="12">
        <v>14722.319037600801</v>
      </c>
      <c r="Q137" s="12">
        <v>14890.740567950301</v>
      </c>
      <c r="R137" s="12">
        <v>15060.396463846</v>
      </c>
    </row>
    <row r="138" spans="1:18" ht="15.6">
      <c r="A138" s="7">
        <v>24</v>
      </c>
      <c r="B138" s="7">
        <v>2491</v>
      </c>
      <c r="C138" s="8" t="s">
        <v>156</v>
      </c>
      <c r="D138" s="12">
        <v>41665.421346561401</v>
      </c>
      <c r="E138" s="12">
        <v>42211.143564911203</v>
      </c>
      <c r="F138" s="12">
        <v>42833.608345951201</v>
      </c>
      <c r="G138" s="12">
        <v>43487.855288913001</v>
      </c>
      <c r="H138" s="12">
        <v>44048.563084680201</v>
      </c>
      <c r="I138" s="12">
        <v>44581.617553768803</v>
      </c>
      <c r="J138" s="12">
        <v>45099.728686819399</v>
      </c>
      <c r="K138" s="12">
        <v>45620.529726873698</v>
      </c>
      <c r="L138" s="12">
        <v>46143.364085384899</v>
      </c>
      <c r="M138" s="12">
        <v>46686.030037876102</v>
      </c>
      <c r="N138" s="12">
        <v>47227.310943506403</v>
      </c>
      <c r="O138" s="12">
        <v>47772.5402955514</v>
      </c>
      <c r="P138" s="12">
        <v>48323.125528394397</v>
      </c>
      <c r="Q138" s="12">
        <v>48875.936177807103</v>
      </c>
      <c r="R138" s="12">
        <v>49432.798390053802</v>
      </c>
    </row>
    <row r="139" spans="1:18" ht="15.6">
      <c r="A139" s="7">
        <v>24</v>
      </c>
      <c r="B139" s="7">
        <v>2492</v>
      </c>
      <c r="C139" s="8" t="s">
        <v>157</v>
      </c>
      <c r="D139" s="12">
        <v>52974.255488565497</v>
      </c>
      <c r="E139" s="12">
        <v>53668.097703289597</v>
      </c>
      <c r="F139" s="12">
        <v>54459.5119569042</v>
      </c>
      <c r="G139" s="12">
        <v>55291.334691185097</v>
      </c>
      <c r="H139" s="12">
        <v>56004.229870807001</v>
      </c>
      <c r="I139" s="12">
        <v>56681.9660541458</v>
      </c>
      <c r="J139" s="12">
        <v>57340.702978727102</v>
      </c>
      <c r="K139" s="12">
        <v>58002.8599059361</v>
      </c>
      <c r="L139" s="12">
        <v>58667.602034487703</v>
      </c>
      <c r="M139" s="12">
        <v>59357.558450828699</v>
      </c>
      <c r="N139" s="12">
        <v>60045.753891540196</v>
      </c>
      <c r="O139" s="12">
        <v>60738.969465708098</v>
      </c>
      <c r="P139" s="12">
        <v>61438.9946153278</v>
      </c>
      <c r="Q139" s="12">
        <v>62141.849203584003</v>
      </c>
      <c r="R139" s="12">
        <v>62849.855030339299</v>
      </c>
    </row>
    <row r="140" spans="1:18" ht="15.6">
      <c r="A140" s="7">
        <v>24</v>
      </c>
      <c r="B140" s="7">
        <v>2493</v>
      </c>
      <c r="C140" s="8" t="s">
        <v>158</v>
      </c>
      <c r="D140" s="12">
        <v>73973.287227073306</v>
      </c>
      <c r="E140" s="12">
        <v>74942.168978179499</v>
      </c>
      <c r="F140" s="12">
        <v>76047.300393122699</v>
      </c>
      <c r="G140" s="12">
        <v>77208.858238034401</v>
      </c>
      <c r="H140" s="12">
        <v>78204.345562257397</v>
      </c>
      <c r="I140" s="12">
        <v>79150.736839789097</v>
      </c>
      <c r="J140" s="12">
        <v>80070.597540695206</v>
      </c>
      <c r="K140" s="12">
        <v>80995.233933399402</v>
      </c>
      <c r="L140" s="12">
        <v>81923.480305151199</v>
      </c>
      <c r="M140" s="12">
        <v>82886.935925993093</v>
      </c>
      <c r="N140" s="12">
        <v>83847.932516745801</v>
      </c>
      <c r="O140" s="12">
        <v>84815.939227741299</v>
      </c>
      <c r="P140" s="12">
        <v>85793.454832346702</v>
      </c>
      <c r="Q140" s="12">
        <v>86774.921469326597</v>
      </c>
      <c r="R140" s="12">
        <v>87763.581299454105</v>
      </c>
    </row>
    <row r="141" spans="1:18" ht="15.6">
      <c r="A141" s="7">
        <v>24</v>
      </c>
      <c r="B141" s="7">
        <v>2494</v>
      </c>
      <c r="C141" s="8" t="s">
        <v>159</v>
      </c>
      <c r="D141" s="12">
        <v>57977.525614517399</v>
      </c>
      <c r="E141" s="12">
        <v>58736.899283682498</v>
      </c>
      <c r="F141" s="12">
        <v>59603.0603981924</v>
      </c>
      <c r="G141" s="12">
        <v>60513.446460928099</v>
      </c>
      <c r="H141" s="12">
        <v>61293.672594076801</v>
      </c>
      <c r="I141" s="12">
        <v>62035.419062285</v>
      </c>
      <c r="J141" s="12">
        <v>62756.371845788701</v>
      </c>
      <c r="K141" s="12">
        <v>63481.067640330701</v>
      </c>
      <c r="L141" s="12">
        <v>64208.592802419997</v>
      </c>
      <c r="M141" s="12">
        <v>64963.7136712344</v>
      </c>
      <c r="N141" s="12">
        <v>65716.907243802503</v>
      </c>
      <c r="O141" s="12">
        <v>66475.595088720002</v>
      </c>
      <c r="P141" s="12">
        <v>67241.7356531431</v>
      </c>
      <c r="Q141" s="12">
        <v>68010.972890050194</v>
      </c>
      <c r="R141" s="12">
        <v>68785.847885580602</v>
      </c>
    </row>
    <row r="142" spans="1:18" ht="15.6">
      <c r="A142" s="7">
        <v>31</v>
      </c>
      <c r="B142" s="7">
        <v>3111</v>
      </c>
      <c r="C142" s="8" t="s">
        <v>160</v>
      </c>
      <c r="D142" s="12">
        <v>59764.536703168</v>
      </c>
      <c r="E142" s="12">
        <v>60239.410932246799</v>
      </c>
      <c r="F142" s="12">
        <v>60815.6207030859</v>
      </c>
      <c r="G142" s="12">
        <v>61430.3094966836</v>
      </c>
      <c r="H142" s="12">
        <v>61913.453271733299</v>
      </c>
      <c r="I142" s="12">
        <v>62359.459213562703</v>
      </c>
      <c r="J142" s="12">
        <v>62782.011290773196</v>
      </c>
      <c r="K142" s="12">
        <v>63209.280917835204</v>
      </c>
      <c r="L142" s="12">
        <v>63638.723183653601</v>
      </c>
      <c r="M142" s="12">
        <v>64095.677818496501</v>
      </c>
      <c r="N142" s="12">
        <v>64548.913364987602</v>
      </c>
      <c r="O142" s="12">
        <v>65006.457693024597</v>
      </c>
      <c r="P142" s="12">
        <v>65470.186924433103</v>
      </c>
      <c r="Q142" s="12">
        <v>65935.956125122</v>
      </c>
      <c r="R142" s="12">
        <v>66406.386061072102</v>
      </c>
    </row>
    <row r="143" spans="1:18" ht="15.6">
      <c r="A143" s="7">
        <v>31</v>
      </c>
      <c r="B143" s="7">
        <v>3112</v>
      </c>
      <c r="C143" s="8" t="s">
        <v>161</v>
      </c>
      <c r="D143" s="12">
        <v>19028.7891397616</v>
      </c>
      <c r="E143" s="12">
        <v>19179.987192958699</v>
      </c>
      <c r="F143" s="12">
        <v>19363.4500759166</v>
      </c>
      <c r="G143" s="12">
        <v>19559.164526007</v>
      </c>
      <c r="H143" s="12">
        <v>19712.995569172399</v>
      </c>
      <c r="I143" s="12">
        <v>19855.002074895401</v>
      </c>
      <c r="J143" s="12">
        <v>19989.540963980398</v>
      </c>
      <c r="K143" s="12">
        <v>20125.581902152899</v>
      </c>
      <c r="L143" s="12">
        <v>20262.314599708301</v>
      </c>
      <c r="M143" s="12">
        <v>20407.807125481198</v>
      </c>
      <c r="N143" s="12">
        <v>20552.115508331</v>
      </c>
      <c r="O143" s="12">
        <v>20697.795789968401</v>
      </c>
      <c r="P143" s="12">
        <v>20845.445320064999</v>
      </c>
      <c r="Q143" s="12">
        <v>20993.744368313801</v>
      </c>
      <c r="R143" s="12">
        <v>21143.527375911799</v>
      </c>
    </row>
    <row r="144" spans="1:18" ht="15.6">
      <c r="A144" s="7">
        <v>31</v>
      </c>
      <c r="B144" s="7">
        <v>3113</v>
      </c>
      <c r="C144" s="8" t="s">
        <v>162</v>
      </c>
      <c r="D144" s="12">
        <v>46639.783809883702</v>
      </c>
      <c r="E144" s="12">
        <v>47010.372002931603</v>
      </c>
      <c r="F144" s="12">
        <v>47460.041661894502</v>
      </c>
      <c r="G144" s="12">
        <v>47939.740057793897</v>
      </c>
      <c r="H144" s="12">
        <v>48316.781736835503</v>
      </c>
      <c r="I144" s="12">
        <v>48664.841336317499</v>
      </c>
      <c r="J144" s="12">
        <v>48994.597719751997</v>
      </c>
      <c r="K144" s="12">
        <v>49328.035644123098</v>
      </c>
      <c r="L144" s="12">
        <v>49663.1690778052</v>
      </c>
      <c r="M144" s="12">
        <v>50019.772953682797</v>
      </c>
      <c r="N144" s="12">
        <v>50373.474480497003</v>
      </c>
      <c r="O144" s="12">
        <v>50730.538547209697</v>
      </c>
      <c r="P144" s="12">
        <v>51092.429264774997</v>
      </c>
      <c r="Q144" s="12">
        <v>51455.911960124999</v>
      </c>
      <c r="R144" s="12">
        <v>51823.0318560534</v>
      </c>
    </row>
    <row r="145" spans="1:18" ht="15.6">
      <c r="A145" s="7">
        <v>31</v>
      </c>
      <c r="B145" s="7">
        <v>3114</v>
      </c>
      <c r="C145" s="8" t="s">
        <v>163</v>
      </c>
      <c r="D145" s="12">
        <v>7964.1929802474997</v>
      </c>
      <c r="E145" s="12">
        <v>8027.47448846933</v>
      </c>
      <c r="F145" s="12">
        <v>8104.2599208887896</v>
      </c>
      <c r="G145" s="12">
        <v>8186.1730493529803</v>
      </c>
      <c r="H145" s="12">
        <v>8250.5565529645191</v>
      </c>
      <c r="I145" s="12">
        <v>8309.9910870150197</v>
      </c>
      <c r="J145" s="12">
        <v>8366.3001704779999</v>
      </c>
      <c r="K145" s="12">
        <v>8423.2379123954597</v>
      </c>
      <c r="L145" s="12">
        <v>8480.4651790401094</v>
      </c>
      <c r="M145" s="12">
        <v>8541.3587306019999</v>
      </c>
      <c r="N145" s="12">
        <v>8601.7566782214508</v>
      </c>
      <c r="O145" s="12">
        <v>8662.7288119667191</v>
      </c>
      <c r="P145" s="12">
        <v>8724.5251429141099</v>
      </c>
      <c r="Q145" s="12">
        <v>8786.5933192173907</v>
      </c>
      <c r="R145" s="12">
        <v>8849.2825827840297</v>
      </c>
    </row>
    <row r="146" spans="1:18" ht="15.6">
      <c r="A146" s="7">
        <v>31</v>
      </c>
      <c r="B146" s="7">
        <v>3115</v>
      </c>
      <c r="C146" s="8" t="s">
        <v>164</v>
      </c>
      <c r="D146" s="12">
        <v>27640.637214884398</v>
      </c>
      <c r="E146" s="12">
        <v>27860.2628823868</v>
      </c>
      <c r="F146" s="12">
        <v>28126.7554570229</v>
      </c>
      <c r="G146" s="12">
        <v>28411.044282541799</v>
      </c>
      <c r="H146" s="12">
        <v>28634.494551579799</v>
      </c>
      <c r="I146" s="12">
        <v>28840.768859272499</v>
      </c>
      <c r="J146" s="12">
        <v>29036.195935544802</v>
      </c>
      <c r="K146" s="12">
        <v>29233.804842159101</v>
      </c>
      <c r="L146" s="12">
        <v>29432.418577501499</v>
      </c>
      <c r="M146" s="12">
        <v>29643.7565712223</v>
      </c>
      <c r="N146" s="12">
        <v>29853.374515324998</v>
      </c>
      <c r="O146" s="12">
        <v>30064.985237655099</v>
      </c>
      <c r="P146" s="12">
        <v>30279.4564300862</v>
      </c>
      <c r="Q146" s="12">
        <v>30494.871092518999</v>
      </c>
      <c r="R146" s="12">
        <v>30712.441309105299</v>
      </c>
    </row>
    <row r="147" spans="1:18" ht="15.6">
      <c r="A147" s="7">
        <v>31</v>
      </c>
      <c r="B147" s="7">
        <v>3116</v>
      </c>
      <c r="C147" s="8" t="s">
        <v>165</v>
      </c>
      <c r="D147" s="12">
        <v>31101.5764397686</v>
      </c>
      <c r="E147" s="12">
        <v>31348.701873017599</v>
      </c>
      <c r="F147" s="12">
        <v>31648.5625150003</v>
      </c>
      <c r="G147" s="12">
        <v>31968.447710669599</v>
      </c>
      <c r="H147" s="12">
        <v>32219.876632641801</v>
      </c>
      <c r="I147" s="12">
        <v>32451.9789571402</v>
      </c>
      <c r="J147" s="12">
        <v>32671.875847007399</v>
      </c>
      <c r="K147" s="12">
        <v>32894.227758143199</v>
      </c>
      <c r="L147" s="12">
        <v>33117.710314946104</v>
      </c>
      <c r="M147" s="12">
        <v>33355.510359461397</v>
      </c>
      <c r="N147" s="12">
        <v>33591.374983839298</v>
      </c>
      <c r="O147" s="12">
        <v>33829.481906179499</v>
      </c>
      <c r="P147" s="12">
        <v>34070.807463796104</v>
      </c>
      <c r="Q147" s="12">
        <v>34313.194624779797</v>
      </c>
      <c r="R147" s="12">
        <v>34558.007241490799</v>
      </c>
    </row>
    <row r="148" spans="1:18" ht="15.6">
      <c r="A148" s="7">
        <v>31</v>
      </c>
      <c r="B148" s="7">
        <v>3119</v>
      </c>
      <c r="C148" s="8" t="s">
        <v>166</v>
      </c>
      <c r="D148" s="12">
        <v>41061.1261727374</v>
      </c>
      <c r="E148" s="12">
        <v>41387.387729456001</v>
      </c>
      <c r="F148" s="12">
        <v>41783.2716976187</v>
      </c>
      <c r="G148" s="12">
        <v>42205.592616971502</v>
      </c>
      <c r="H148" s="12">
        <v>42537.535749567403</v>
      </c>
      <c r="I148" s="12">
        <v>42843.963394858903</v>
      </c>
      <c r="J148" s="12">
        <v>43134.277100831401</v>
      </c>
      <c r="K148" s="12">
        <v>43427.8319922421</v>
      </c>
      <c r="L148" s="12">
        <v>43722.879590966302</v>
      </c>
      <c r="M148" s="12">
        <v>44036.829518017999</v>
      </c>
      <c r="N148" s="12">
        <v>44348.224251021398</v>
      </c>
      <c r="O148" s="12">
        <v>44662.579325248596</v>
      </c>
      <c r="P148" s="12">
        <v>44981.183727097799</v>
      </c>
      <c r="Q148" s="12">
        <v>45301.189687156402</v>
      </c>
      <c r="R148" s="12">
        <v>45624.397797080797</v>
      </c>
    </row>
    <row r="149" spans="1:18" ht="15.6">
      <c r="A149" s="7">
        <v>31</v>
      </c>
      <c r="B149" s="7">
        <v>3120</v>
      </c>
      <c r="C149" s="8" t="s">
        <v>167</v>
      </c>
      <c r="D149" s="12">
        <v>74463.791175993203</v>
      </c>
      <c r="E149" s="12">
        <v>75055.462045236898</v>
      </c>
      <c r="F149" s="12">
        <v>75773.392217074696</v>
      </c>
      <c r="G149" s="12">
        <v>76539.265433825698</v>
      </c>
      <c r="H149" s="12">
        <v>77141.239767551102</v>
      </c>
      <c r="I149" s="12">
        <v>77696.942114548103</v>
      </c>
      <c r="J149" s="12">
        <v>78223.4220536465</v>
      </c>
      <c r="K149" s="12">
        <v>78755.779836965303</v>
      </c>
      <c r="L149" s="12">
        <v>79290.844625781407</v>
      </c>
      <c r="M149" s="12">
        <v>79860.188527297898</v>
      </c>
      <c r="N149" s="12">
        <v>80424.898620486507</v>
      </c>
      <c r="O149" s="12">
        <v>80994.977252066994</v>
      </c>
      <c r="P149" s="12">
        <v>81572.761981265197</v>
      </c>
      <c r="Q149" s="12">
        <v>82153.088415644801</v>
      </c>
      <c r="R149" s="12">
        <v>82739.221906314895</v>
      </c>
    </row>
    <row r="150" spans="1:18" ht="15.6">
      <c r="A150" s="7">
        <v>31</v>
      </c>
      <c r="B150" s="7">
        <v>3131</v>
      </c>
      <c r="C150" s="8" t="s">
        <v>168</v>
      </c>
      <c r="D150" s="12">
        <v>115929.227850034</v>
      </c>
      <c r="E150" s="12">
        <v>116850.372817311</v>
      </c>
      <c r="F150" s="12">
        <v>117968.085058671</v>
      </c>
      <c r="G150" s="12">
        <v>119160.43760088</v>
      </c>
      <c r="H150" s="12">
        <v>120097.623561584</v>
      </c>
      <c r="I150" s="12">
        <v>120962.77080959101</v>
      </c>
      <c r="J150" s="12">
        <v>121782.42304485801</v>
      </c>
      <c r="K150" s="12">
        <v>122611.226222158</v>
      </c>
      <c r="L150" s="12">
        <v>123444.24381203399</v>
      </c>
      <c r="M150" s="12">
        <v>124330.628963539</v>
      </c>
      <c r="N150" s="12">
        <v>125209.799954513</v>
      </c>
      <c r="O150" s="12">
        <v>126097.328974277</v>
      </c>
      <c r="P150" s="12">
        <v>126996.855260543</v>
      </c>
      <c r="Q150" s="12">
        <v>127900.338608743</v>
      </c>
      <c r="R150" s="12">
        <v>128812.86269495101</v>
      </c>
    </row>
    <row r="151" spans="1:18" ht="15.6">
      <c r="A151" s="7">
        <v>31</v>
      </c>
      <c r="B151" s="7">
        <v>3132</v>
      </c>
      <c r="C151" s="8" t="s">
        <v>169</v>
      </c>
      <c r="D151" s="12">
        <v>97466.749152895805</v>
      </c>
      <c r="E151" s="12">
        <v>98241.195828150099</v>
      </c>
      <c r="F151" s="12">
        <v>99180.905175529901</v>
      </c>
      <c r="G151" s="12">
        <v>100183.367870633</v>
      </c>
      <c r="H151" s="12">
        <v>100971.300910116</v>
      </c>
      <c r="I151" s="12">
        <v>101698.667867935</v>
      </c>
      <c r="J151" s="12">
        <v>102387.785188265</v>
      </c>
      <c r="K151" s="12">
        <v>103084.596103274</v>
      </c>
      <c r="L151" s="12">
        <v>103784.95025903601</v>
      </c>
      <c r="M151" s="12">
        <v>104530.17284670399</v>
      </c>
      <c r="N151" s="12">
        <v>105269.330176067</v>
      </c>
      <c r="O151" s="12">
        <v>106015.514464115</v>
      </c>
      <c r="P151" s="12">
        <v>106771.785376467</v>
      </c>
      <c r="Q151" s="12">
        <v>107531.383162485</v>
      </c>
      <c r="R151" s="12">
        <v>108298.581891088</v>
      </c>
    </row>
    <row r="152" spans="1:18" ht="15.6">
      <c r="A152" s="7">
        <v>31</v>
      </c>
      <c r="B152" s="7">
        <v>3133</v>
      </c>
      <c r="C152" s="8" t="s">
        <v>170</v>
      </c>
      <c r="D152" s="12">
        <v>73066.800177230194</v>
      </c>
      <c r="E152" s="12">
        <v>73647.370889319194</v>
      </c>
      <c r="F152" s="12">
        <v>74351.832218620999</v>
      </c>
      <c r="G152" s="12">
        <v>75103.3371386215</v>
      </c>
      <c r="H152" s="12">
        <v>75694.018025167999</v>
      </c>
      <c r="I152" s="12">
        <v>76239.295020549398</v>
      </c>
      <c r="J152" s="12">
        <v>76755.897842050894</v>
      </c>
      <c r="K152" s="12">
        <v>77278.268232519506</v>
      </c>
      <c r="L152" s="12">
        <v>77803.294845793003</v>
      </c>
      <c r="M152" s="12">
        <v>78361.957469546498</v>
      </c>
      <c r="N152" s="12">
        <v>78916.073220702907</v>
      </c>
      <c r="O152" s="12">
        <v>79475.456792851299</v>
      </c>
      <c r="P152" s="12">
        <v>80042.401891164598</v>
      </c>
      <c r="Q152" s="12">
        <v>80611.841007797499</v>
      </c>
      <c r="R152" s="12">
        <v>81186.978238868498</v>
      </c>
    </row>
    <row r="153" spans="1:18" ht="15.6">
      <c r="A153" s="7">
        <v>32</v>
      </c>
      <c r="B153" s="7">
        <v>3211</v>
      </c>
      <c r="C153" s="8" t="s">
        <v>171</v>
      </c>
      <c r="D153" s="12">
        <v>6756.0738093603604</v>
      </c>
      <c r="E153" s="12">
        <v>6829.6141123886</v>
      </c>
      <c r="F153" s="12">
        <v>6912.8946595741299</v>
      </c>
      <c r="G153" s="12">
        <v>7002.8696328876904</v>
      </c>
      <c r="H153" s="12">
        <v>7079.0970965311399</v>
      </c>
      <c r="I153" s="12">
        <v>7149.6757073925401</v>
      </c>
      <c r="J153" s="12">
        <v>7218.0962494885798</v>
      </c>
      <c r="K153" s="12">
        <v>7286.3650950695501</v>
      </c>
      <c r="L153" s="12">
        <v>7354.8269833786899</v>
      </c>
      <c r="M153" s="12">
        <v>7425.8093414843997</v>
      </c>
      <c r="N153" s="12">
        <v>7496.6232459510602</v>
      </c>
      <c r="O153" s="12">
        <v>7567.8672681519802</v>
      </c>
      <c r="P153" s="12">
        <v>7639.94443900434</v>
      </c>
      <c r="Q153" s="12">
        <v>7712.2406141088004</v>
      </c>
      <c r="R153" s="12">
        <v>7784.99114681424</v>
      </c>
    </row>
    <row r="154" spans="1:18" ht="15.6">
      <c r="A154" s="7">
        <v>32</v>
      </c>
      <c r="B154" s="7">
        <v>3212</v>
      </c>
      <c r="C154" s="8" t="s">
        <v>172</v>
      </c>
      <c r="D154" s="12">
        <v>38200.1513189119</v>
      </c>
      <c r="E154" s="12">
        <v>38615.96245259</v>
      </c>
      <c r="F154" s="12">
        <v>39086.846814476703</v>
      </c>
      <c r="G154" s="12">
        <v>39595.582759759403</v>
      </c>
      <c r="H154" s="12">
        <v>40026.587619629601</v>
      </c>
      <c r="I154" s="12">
        <v>40425.6527707243</v>
      </c>
      <c r="J154" s="12">
        <v>40812.515782398797</v>
      </c>
      <c r="K154" s="12">
        <v>41198.521072745803</v>
      </c>
      <c r="L154" s="12">
        <v>41585.617863965701</v>
      </c>
      <c r="M154" s="12">
        <v>41986.965880117903</v>
      </c>
      <c r="N154" s="12">
        <v>42387.361426862197</v>
      </c>
      <c r="O154" s="12">
        <v>42790.188942541201</v>
      </c>
      <c r="P154" s="12">
        <v>43197.727242386398</v>
      </c>
      <c r="Q154" s="12">
        <v>43606.503834589901</v>
      </c>
      <c r="R154" s="12">
        <v>44017.8494529292</v>
      </c>
    </row>
    <row r="155" spans="1:18" ht="15.6">
      <c r="A155" s="7">
        <v>32</v>
      </c>
      <c r="B155" s="7">
        <v>3213</v>
      </c>
      <c r="C155" s="8" t="s">
        <v>173</v>
      </c>
      <c r="D155" s="12">
        <v>31761.642416774201</v>
      </c>
      <c r="E155" s="12">
        <v>32107.369962199002</v>
      </c>
      <c r="F155" s="12">
        <v>32498.888325497501</v>
      </c>
      <c r="G155" s="12">
        <v>32921.878513265103</v>
      </c>
      <c r="H155" s="12">
        <v>33280.238932421998</v>
      </c>
      <c r="I155" s="12">
        <v>33612.042974907599</v>
      </c>
      <c r="J155" s="12">
        <v>33933.701508084901</v>
      </c>
      <c r="K155" s="12">
        <v>34254.646886072798</v>
      </c>
      <c r="L155" s="12">
        <v>34576.499796040298</v>
      </c>
      <c r="M155" s="12">
        <v>34910.201934204299</v>
      </c>
      <c r="N155" s="12">
        <v>35243.112138556498</v>
      </c>
      <c r="O155" s="12">
        <v>35578.044411503601</v>
      </c>
      <c r="P155" s="12">
        <v>35916.893481594801</v>
      </c>
      <c r="Q155" s="12">
        <v>36256.772133933497</v>
      </c>
      <c r="R155" s="12">
        <v>36598.786811608297</v>
      </c>
    </row>
    <row r="156" spans="1:18" ht="15.6">
      <c r="A156" s="7">
        <v>32</v>
      </c>
      <c r="B156" s="7">
        <v>3214</v>
      </c>
      <c r="C156" s="8" t="s">
        <v>174</v>
      </c>
      <c r="D156" s="12">
        <v>40682.162094667299</v>
      </c>
      <c r="E156" s="12">
        <v>41124.990077284303</v>
      </c>
      <c r="F156" s="12">
        <v>41626.469607517298</v>
      </c>
      <c r="G156" s="12">
        <v>42168.260084125803</v>
      </c>
      <c r="H156" s="12">
        <v>42627.268987686301</v>
      </c>
      <c r="I156" s="12">
        <v>43052.2629367474</v>
      </c>
      <c r="J156" s="12">
        <v>43464.261926433603</v>
      </c>
      <c r="K156" s="12">
        <v>43875.347465358704</v>
      </c>
      <c r="L156" s="12">
        <v>44287.595424150197</v>
      </c>
      <c r="M156" s="12">
        <v>44715.020564775201</v>
      </c>
      <c r="N156" s="12">
        <v>45141.431350408602</v>
      </c>
      <c r="O156" s="12">
        <v>45570.432119334801</v>
      </c>
      <c r="P156" s="12">
        <v>46004.449750215303</v>
      </c>
      <c r="Q156" s="12">
        <v>46439.786130051201</v>
      </c>
      <c r="R156" s="12">
        <v>46877.858455557704</v>
      </c>
    </row>
    <row r="157" spans="1:18" ht="15.6">
      <c r="A157" s="7">
        <v>32</v>
      </c>
      <c r="B157" s="7">
        <v>3219</v>
      </c>
      <c r="C157" s="8" t="s">
        <v>175</v>
      </c>
      <c r="D157" s="12">
        <v>36768.717379863003</v>
      </c>
      <c r="E157" s="12">
        <v>37168.947262248301</v>
      </c>
      <c r="F157" s="12">
        <v>37622.1866716</v>
      </c>
      <c r="G157" s="12">
        <v>38111.859291935201</v>
      </c>
      <c r="H157" s="12">
        <v>38526.713561720702</v>
      </c>
      <c r="I157" s="12">
        <v>38910.824965766697</v>
      </c>
      <c r="J157" s="12">
        <v>39283.191468226498</v>
      </c>
      <c r="K157" s="12">
        <v>39654.732389901001</v>
      </c>
      <c r="L157" s="12">
        <v>40027.323911747597</v>
      </c>
      <c r="M157" s="12">
        <v>40413.632637416697</v>
      </c>
      <c r="N157" s="12">
        <v>40799.024584593302</v>
      </c>
      <c r="O157" s="12">
        <v>41186.757370064101</v>
      </c>
      <c r="P157" s="12">
        <v>41579.024417497298</v>
      </c>
      <c r="Q157" s="12">
        <v>41972.483356028897</v>
      </c>
      <c r="R157" s="12">
        <v>42368.415054332603</v>
      </c>
    </row>
    <row r="158" spans="1:18" ht="15.6">
      <c r="A158" s="7">
        <v>32</v>
      </c>
      <c r="B158" s="7">
        <v>3221</v>
      </c>
      <c r="C158" s="8" t="s">
        <v>176</v>
      </c>
      <c r="D158" s="12">
        <v>74059.963343722702</v>
      </c>
      <c r="E158" s="12">
        <v>74866.110866919698</v>
      </c>
      <c r="F158" s="12">
        <v>75779.030773709499</v>
      </c>
      <c r="G158" s="12">
        <v>76765.334863118507</v>
      </c>
      <c r="H158" s="12">
        <v>77600.938990777606</v>
      </c>
      <c r="I158" s="12">
        <v>78374.620493252994</v>
      </c>
      <c r="J158" s="12">
        <v>79124.645282953396</v>
      </c>
      <c r="K158" s="12">
        <v>79873.00717872</v>
      </c>
      <c r="L158" s="12">
        <v>80623.485205035206</v>
      </c>
      <c r="M158" s="12">
        <v>81401.592577278599</v>
      </c>
      <c r="N158" s="12">
        <v>82177.853364089504</v>
      </c>
      <c r="O158" s="12">
        <v>82958.829093571199</v>
      </c>
      <c r="P158" s="12">
        <v>83748.937784508904</v>
      </c>
      <c r="Q158" s="12">
        <v>84541.447195768706</v>
      </c>
      <c r="R158" s="12">
        <v>85338.937267640504</v>
      </c>
    </row>
    <row r="159" spans="1:18" ht="15.6">
      <c r="A159" s="7">
        <v>32</v>
      </c>
      <c r="B159" s="7">
        <v>3222</v>
      </c>
      <c r="C159" s="8" t="s">
        <v>177</v>
      </c>
      <c r="D159" s="12">
        <v>51594.913994090297</v>
      </c>
      <c r="E159" s="12">
        <v>52156.527993068201</v>
      </c>
      <c r="F159" s="12">
        <v>52792.526472514</v>
      </c>
      <c r="G159" s="12">
        <v>53479.649073834997</v>
      </c>
      <c r="H159" s="12">
        <v>54061.7844294237</v>
      </c>
      <c r="I159" s="12">
        <v>54600.7805182761</v>
      </c>
      <c r="J159" s="12">
        <v>55123.295825692003</v>
      </c>
      <c r="K159" s="12">
        <v>55644.652654795602</v>
      </c>
      <c r="L159" s="12">
        <v>56167.483715897899</v>
      </c>
      <c r="M159" s="12">
        <v>56709.563149021997</v>
      </c>
      <c r="N159" s="12">
        <v>57250.3561325228</v>
      </c>
      <c r="O159" s="12">
        <v>57794.433847019602</v>
      </c>
      <c r="P159" s="12">
        <v>58344.874167492402</v>
      </c>
      <c r="Q159" s="12">
        <v>58896.986983447503</v>
      </c>
      <c r="R159" s="12">
        <v>59452.5696466558</v>
      </c>
    </row>
    <row r="160" spans="1:18" ht="15.6">
      <c r="A160" s="7">
        <v>32</v>
      </c>
      <c r="B160" s="7">
        <v>3223</v>
      </c>
      <c r="C160" s="8" t="s">
        <v>178</v>
      </c>
      <c r="D160" s="12">
        <v>74146.070166467995</v>
      </c>
      <c r="E160" s="12">
        <v>74953.154968657196</v>
      </c>
      <c r="F160" s="12">
        <v>75867.136294184893</v>
      </c>
      <c r="G160" s="12">
        <v>76854.587123466103</v>
      </c>
      <c r="H160" s="12">
        <v>77691.162777574602</v>
      </c>
      <c r="I160" s="12">
        <v>78465.743811415901</v>
      </c>
      <c r="J160" s="12">
        <v>79216.640627581903</v>
      </c>
      <c r="K160" s="12">
        <v>79965.872616530105</v>
      </c>
      <c r="L160" s="12">
        <v>80717.223196297695</v>
      </c>
      <c r="M160" s="12">
        <v>81496.235245621399</v>
      </c>
      <c r="N160" s="12">
        <v>82273.398562616494</v>
      </c>
      <c r="O160" s="12">
        <v>83055.282304111795</v>
      </c>
      <c r="P160" s="12">
        <v>83846.309625687602</v>
      </c>
      <c r="Q160" s="12">
        <v>84639.740458754401</v>
      </c>
      <c r="R160" s="12">
        <v>85438.157743328193</v>
      </c>
    </row>
    <row r="161" spans="1:18" ht="15.6">
      <c r="A161" s="7">
        <v>32</v>
      </c>
      <c r="B161" s="7">
        <v>3224</v>
      </c>
      <c r="C161" s="8" t="s">
        <v>179</v>
      </c>
      <c r="D161" s="12">
        <v>44076.758003575997</v>
      </c>
      <c r="E161" s="12">
        <v>44556.536383963998</v>
      </c>
      <c r="F161" s="12">
        <v>45099.860306785398</v>
      </c>
      <c r="G161" s="12">
        <v>45686.8587969648</v>
      </c>
      <c r="H161" s="12">
        <v>46184.168264335101</v>
      </c>
      <c r="I161" s="12">
        <v>46644.624505660497</v>
      </c>
      <c r="J161" s="12">
        <v>47091.001463766399</v>
      </c>
      <c r="K161" s="12">
        <v>47536.388751131402</v>
      </c>
      <c r="L161" s="12">
        <v>47983.035452809701</v>
      </c>
      <c r="M161" s="12">
        <v>48446.125748834696</v>
      </c>
      <c r="N161" s="12">
        <v>48908.1170502241</v>
      </c>
      <c r="O161" s="12">
        <v>49372.914447928801</v>
      </c>
      <c r="P161" s="12">
        <v>49843.147323999903</v>
      </c>
      <c r="Q161" s="12">
        <v>50314.808987871002</v>
      </c>
      <c r="R161" s="12">
        <v>50789.434889894197</v>
      </c>
    </row>
    <row r="162" spans="1:18" ht="15.6">
      <c r="A162" s="7">
        <v>32</v>
      </c>
      <c r="B162" s="7">
        <v>3229</v>
      </c>
      <c r="C162" s="8" t="s">
        <v>180</v>
      </c>
      <c r="D162" s="12">
        <v>134540.807095647</v>
      </c>
      <c r="E162" s="12">
        <v>136005.29254085</v>
      </c>
      <c r="F162" s="12">
        <v>137663.745712134</v>
      </c>
      <c r="G162" s="12">
        <v>139455.51203550099</v>
      </c>
      <c r="H162" s="12">
        <v>140973.50973187399</v>
      </c>
      <c r="I162" s="12">
        <v>142379.01587954001</v>
      </c>
      <c r="J162" s="12">
        <v>143741.54613196501</v>
      </c>
      <c r="K162" s="12">
        <v>145101.05549312499</v>
      </c>
      <c r="L162" s="12">
        <v>146464.40911645399</v>
      </c>
      <c r="M162" s="12">
        <v>147877.95550701101</v>
      </c>
      <c r="N162" s="12">
        <v>149288.14730371599</v>
      </c>
      <c r="O162" s="12">
        <v>150706.90448672499</v>
      </c>
      <c r="P162" s="12">
        <v>152142.25303632999</v>
      </c>
      <c r="Q162" s="12">
        <v>153581.96284725601</v>
      </c>
      <c r="R162" s="12">
        <v>155030.720760072</v>
      </c>
    </row>
    <row r="163" spans="1:18" ht="15.6">
      <c r="A163" s="7">
        <v>32</v>
      </c>
      <c r="B163" s="7">
        <v>3231</v>
      </c>
      <c r="C163" s="8" t="s">
        <v>181</v>
      </c>
      <c r="D163" s="12">
        <v>42298.320924424901</v>
      </c>
      <c r="E163" s="12">
        <v>42758.740907207401</v>
      </c>
      <c r="F163" s="12">
        <v>43280.142450694097</v>
      </c>
      <c r="G163" s="12">
        <v>43843.456352493398</v>
      </c>
      <c r="H163" s="12">
        <v>44320.700060573603</v>
      </c>
      <c r="I163" s="12">
        <v>44762.577520878098</v>
      </c>
      <c r="J163" s="12">
        <v>45190.943776919201</v>
      </c>
      <c r="K163" s="12">
        <v>45618.360295026701</v>
      </c>
      <c r="L163" s="12">
        <v>46046.985411135603</v>
      </c>
      <c r="M163" s="12">
        <v>46491.390644936197</v>
      </c>
      <c r="N163" s="12">
        <v>46934.741227574203</v>
      </c>
      <c r="O163" s="12">
        <v>47380.784683884798</v>
      </c>
      <c r="P163" s="12">
        <v>47832.044304949901</v>
      </c>
      <c r="Q163" s="12">
        <v>48284.675063654999</v>
      </c>
      <c r="R163" s="12">
        <v>48740.150458088501</v>
      </c>
    </row>
    <row r="164" spans="1:18" ht="15.6">
      <c r="A164" s="7">
        <v>32</v>
      </c>
      <c r="B164" s="7">
        <v>3232</v>
      </c>
      <c r="C164" s="8" t="s">
        <v>182</v>
      </c>
      <c r="D164" s="12">
        <v>69305.689180571004</v>
      </c>
      <c r="E164" s="12">
        <v>70060.086122164998</v>
      </c>
      <c r="F164" s="12">
        <v>70914.401199456202</v>
      </c>
      <c r="G164" s="12">
        <v>71837.389566972706</v>
      </c>
      <c r="H164" s="12">
        <v>72619.352145975296</v>
      </c>
      <c r="I164" s="12">
        <v>73343.367218726096</v>
      </c>
      <c r="J164" s="12">
        <v>74045.244219355198</v>
      </c>
      <c r="K164" s="12">
        <v>74745.565075794293</v>
      </c>
      <c r="L164" s="12">
        <v>75447.866217660907</v>
      </c>
      <c r="M164" s="12">
        <v>76176.023041502107</v>
      </c>
      <c r="N164" s="12">
        <v>76902.451821559007</v>
      </c>
      <c r="O164" s="12">
        <v>77633.292868657605</v>
      </c>
      <c r="P164" s="12">
        <v>78372.680587620998</v>
      </c>
      <c r="Q164" s="12">
        <v>79114.314912604605</v>
      </c>
      <c r="R164" s="12">
        <v>79860.610165280596</v>
      </c>
    </row>
    <row r="165" spans="1:18" ht="15.6">
      <c r="A165" s="7">
        <v>32</v>
      </c>
      <c r="B165" s="7">
        <v>3240</v>
      </c>
      <c r="C165" s="8" t="s">
        <v>183</v>
      </c>
      <c r="D165" s="12">
        <v>20589.466111727499</v>
      </c>
      <c r="E165" s="12">
        <v>20813.583794920101</v>
      </c>
      <c r="F165" s="12">
        <v>21067.385344906401</v>
      </c>
      <c r="G165" s="12">
        <v>21341.5884868262</v>
      </c>
      <c r="H165" s="12">
        <v>21573.8954185646</v>
      </c>
      <c r="I165" s="12">
        <v>21788.987195339701</v>
      </c>
      <c r="J165" s="12">
        <v>21997.5021509047</v>
      </c>
      <c r="K165" s="12">
        <v>22205.554804814201</v>
      </c>
      <c r="L165" s="12">
        <v>22414.1957652411</v>
      </c>
      <c r="M165" s="12">
        <v>22630.517980853201</v>
      </c>
      <c r="N165" s="12">
        <v>22846.326826319601</v>
      </c>
      <c r="O165" s="12">
        <v>23063.446476100198</v>
      </c>
      <c r="P165" s="12">
        <v>23283.105187844601</v>
      </c>
      <c r="Q165" s="12">
        <v>23503.431325164402</v>
      </c>
      <c r="R165" s="12">
        <v>23725.1421402042</v>
      </c>
    </row>
    <row r="166" spans="1:18" ht="15.6">
      <c r="A166" s="7">
        <v>33</v>
      </c>
      <c r="B166" s="7">
        <v>3311</v>
      </c>
      <c r="C166" s="8" t="s">
        <v>184</v>
      </c>
      <c r="D166" s="12">
        <v>62676.402206733299</v>
      </c>
      <c r="E166" s="12">
        <v>63650.432604256501</v>
      </c>
      <c r="F166" s="12">
        <v>64731.010947670999</v>
      </c>
      <c r="G166" s="12">
        <v>65857.363032556605</v>
      </c>
      <c r="H166" s="12">
        <v>66852.022740980203</v>
      </c>
      <c r="I166" s="12">
        <v>67813.624845687096</v>
      </c>
      <c r="J166" s="12">
        <v>68754.196254677503</v>
      </c>
      <c r="K166" s="12">
        <v>69705.189415573797</v>
      </c>
      <c r="L166" s="12">
        <v>70663.336362798102</v>
      </c>
      <c r="M166" s="12">
        <v>71657.044144137399</v>
      </c>
      <c r="N166" s="12">
        <v>72650.752845556301</v>
      </c>
      <c r="O166" s="12">
        <v>73653.934004262599</v>
      </c>
      <c r="P166" s="12">
        <v>74668.675374158294</v>
      </c>
      <c r="Q166" s="12">
        <v>75690.543575092597</v>
      </c>
      <c r="R166" s="12">
        <v>76722.6889222303</v>
      </c>
    </row>
    <row r="167" spans="1:18" ht="15.6">
      <c r="A167" s="7">
        <v>33</v>
      </c>
      <c r="B167" s="7">
        <v>3312</v>
      </c>
      <c r="C167" s="8" t="s">
        <v>185</v>
      </c>
      <c r="D167" s="12">
        <v>184073.06124357801</v>
      </c>
      <c r="E167" s="12">
        <v>186933.67146345699</v>
      </c>
      <c r="F167" s="12">
        <v>190107.20020551499</v>
      </c>
      <c r="G167" s="12">
        <v>193415.16092197</v>
      </c>
      <c r="H167" s="12">
        <v>196336.35695393401</v>
      </c>
      <c r="I167" s="12">
        <v>199160.46677591701</v>
      </c>
      <c r="J167" s="12">
        <v>201922.81197289401</v>
      </c>
      <c r="K167" s="12">
        <v>204715.76460167899</v>
      </c>
      <c r="L167" s="12">
        <v>207529.72704219501</v>
      </c>
      <c r="M167" s="12">
        <v>210448.12737800999</v>
      </c>
      <c r="N167" s="12">
        <v>213366.53041713001</v>
      </c>
      <c r="O167" s="12">
        <v>216312.752925159</v>
      </c>
      <c r="P167" s="12">
        <v>219292.92638253901</v>
      </c>
      <c r="Q167" s="12">
        <v>222294.03048774399</v>
      </c>
      <c r="R167" s="12">
        <v>225325.31733612501</v>
      </c>
    </row>
    <row r="168" spans="1:18" ht="15.6">
      <c r="A168" s="7">
        <v>33</v>
      </c>
      <c r="B168" s="7">
        <v>3313</v>
      </c>
      <c r="C168" s="8" t="s">
        <v>186</v>
      </c>
      <c r="D168" s="12">
        <v>38559.948845528801</v>
      </c>
      <c r="E168" s="12">
        <v>39159.194509017601</v>
      </c>
      <c r="F168" s="12">
        <v>39823.990895595598</v>
      </c>
      <c r="G168" s="12">
        <v>40516.9483286756</v>
      </c>
      <c r="H168" s="12">
        <v>41128.885614897401</v>
      </c>
      <c r="I168" s="12">
        <v>41720.485110945003</v>
      </c>
      <c r="J168" s="12">
        <v>42299.146044699497</v>
      </c>
      <c r="K168" s="12">
        <v>42884.218677058299</v>
      </c>
      <c r="L168" s="12">
        <v>43473.692481831698</v>
      </c>
      <c r="M168" s="12">
        <v>44085.044120639002</v>
      </c>
      <c r="N168" s="12">
        <v>44696.396325840797</v>
      </c>
      <c r="O168" s="12">
        <v>45313.5762023793</v>
      </c>
      <c r="P168" s="12">
        <v>45937.868183365099</v>
      </c>
      <c r="Q168" s="12">
        <v>46566.544753459697</v>
      </c>
      <c r="R168" s="12">
        <v>47201.544057697101</v>
      </c>
    </row>
    <row r="169" spans="1:18" ht="15.6">
      <c r="A169" s="7">
        <v>33</v>
      </c>
      <c r="B169" s="7">
        <v>3314</v>
      </c>
      <c r="C169" s="8" t="s">
        <v>187</v>
      </c>
      <c r="D169" s="12">
        <v>45309.395958115601</v>
      </c>
      <c r="E169" s="12">
        <v>46013.532241644803</v>
      </c>
      <c r="F169" s="12">
        <v>46794.693098592601</v>
      </c>
      <c r="G169" s="12">
        <v>47608.944249079897</v>
      </c>
      <c r="H169" s="12">
        <v>48327.993667727802</v>
      </c>
      <c r="I169" s="12">
        <v>49023.145415073799</v>
      </c>
      <c r="J169" s="12">
        <v>49703.093862907801</v>
      </c>
      <c r="K169" s="12">
        <v>50390.576299029301</v>
      </c>
      <c r="L169" s="12">
        <v>51083.230278645402</v>
      </c>
      <c r="M169" s="12">
        <v>51801.591539714398</v>
      </c>
      <c r="N169" s="12">
        <v>52519.9534659458</v>
      </c>
      <c r="O169" s="12">
        <v>53245.1631259727</v>
      </c>
      <c r="P169" s="12">
        <v>53978.7297779078</v>
      </c>
      <c r="Q169" s="12">
        <v>54717.448487045403</v>
      </c>
      <c r="R169" s="12">
        <v>55463.596647627201</v>
      </c>
    </row>
    <row r="170" spans="1:18" ht="15.6">
      <c r="A170" s="7">
        <v>33</v>
      </c>
      <c r="B170" s="7">
        <v>3319</v>
      </c>
      <c r="C170" s="8" t="s">
        <v>188</v>
      </c>
      <c r="D170" s="12">
        <v>111123.869331163</v>
      </c>
      <c r="E170" s="12">
        <v>112850.80356612999</v>
      </c>
      <c r="F170" s="12">
        <v>114766.644999456</v>
      </c>
      <c r="G170" s="12">
        <v>116763.642238979</v>
      </c>
      <c r="H170" s="12">
        <v>118527.151814754</v>
      </c>
      <c r="I170" s="12">
        <v>120232.050989916</v>
      </c>
      <c r="J170" s="12">
        <v>121899.663214591</v>
      </c>
      <c r="K170" s="12">
        <v>123585.752967162</v>
      </c>
      <c r="L170" s="12">
        <v>125284.526230018</v>
      </c>
      <c r="M170" s="12">
        <v>127046.348055889</v>
      </c>
      <c r="N170" s="12">
        <v>128808.171520018</v>
      </c>
      <c r="O170" s="12">
        <v>130586.789441842</v>
      </c>
      <c r="P170" s="12">
        <v>132385.90335093599</v>
      </c>
      <c r="Q170" s="12">
        <v>134197.65298267399</v>
      </c>
      <c r="R170" s="12">
        <v>136027.62376507101</v>
      </c>
    </row>
    <row r="171" spans="1:18" ht="15.6">
      <c r="A171" s="7">
        <v>34</v>
      </c>
      <c r="B171" s="7">
        <v>3411</v>
      </c>
      <c r="C171" s="8" t="s">
        <v>189</v>
      </c>
      <c r="D171" s="12">
        <v>52471.424548786803</v>
      </c>
      <c r="E171" s="12">
        <v>53035.622811481102</v>
      </c>
      <c r="F171" s="12">
        <v>53774.805665458698</v>
      </c>
      <c r="G171" s="12">
        <v>54566.698805971799</v>
      </c>
      <c r="H171" s="12">
        <v>55215.613999670903</v>
      </c>
      <c r="I171" s="12">
        <v>55825.055004562797</v>
      </c>
      <c r="J171" s="12">
        <v>56418.457716217301</v>
      </c>
      <c r="K171" s="12">
        <v>57008.870568184997</v>
      </c>
      <c r="L171" s="12">
        <v>57599.8736017212</v>
      </c>
      <c r="M171" s="12">
        <v>58215.847222123899</v>
      </c>
      <c r="N171" s="12">
        <v>58833.077483698798</v>
      </c>
      <c r="O171" s="12">
        <v>59456.338981938803</v>
      </c>
      <c r="P171" s="12">
        <v>60086.219993312501</v>
      </c>
      <c r="Q171" s="12">
        <v>60718.489129107104</v>
      </c>
      <c r="R171" s="12">
        <v>61354.958861672501</v>
      </c>
    </row>
    <row r="172" spans="1:18" ht="15.6">
      <c r="A172" s="7">
        <v>34</v>
      </c>
      <c r="B172" s="7">
        <v>3412</v>
      </c>
      <c r="C172" s="8" t="s">
        <v>190</v>
      </c>
      <c r="D172" s="12">
        <v>118708.47779941899</v>
      </c>
      <c r="E172" s="12">
        <v>119984.88905673299</v>
      </c>
      <c r="F172" s="12">
        <v>121657.17587196799</v>
      </c>
      <c r="G172" s="12">
        <v>123448.71155250999</v>
      </c>
      <c r="H172" s="12">
        <v>124916.781756123</v>
      </c>
      <c r="I172" s="12">
        <v>126295.54771485701</v>
      </c>
      <c r="J172" s="12">
        <v>127638.029517854</v>
      </c>
      <c r="K172" s="12">
        <v>128973.74722738301</v>
      </c>
      <c r="L172" s="12">
        <v>130310.800129123</v>
      </c>
      <c r="M172" s="12">
        <v>131704.34512161001</v>
      </c>
      <c r="N172" s="12">
        <v>133100.73306726999</v>
      </c>
      <c r="O172" s="12">
        <v>134510.76575543499</v>
      </c>
      <c r="P172" s="12">
        <v>135935.77406664699</v>
      </c>
      <c r="Q172" s="12">
        <v>137366.18513931401</v>
      </c>
      <c r="R172" s="12">
        <v>138806.09941194099</v>
      </c>
    </row>
    <row r="173" spans="1:18" ht="15.6">
      <c r="A173" s="7">
        <v>34</v>
      </c>
      <c r="B173" s="7">
        <v>3413</v>
      </c>
      <c r="C173" s="8" t="s">
        <v>191</v>
      </c>
      <c r="D173" s="12">
        <v>41411.762002898402</v>
      </c>
      <c r="E173" s="12">
        <v>41857.041398109599</v>
      </c>
      <c r="F173" s="12">
        <v>42440.423013740103</v>
      </c>
      <c r="G173" s="12">
        <v>43065.404907389799</v>
      </c>
      <c r="H173" s="12">
        <v>43577.545025381703</v>
      </c>
      <c r="I173" s="12">
        <v>44058.531125447502</v>
      </c>
      <c r="J173" s="12">
        <v>44526.859402843897</v>
      </c>
      <c r="K173" s="12">
        <v>44992.828007994802</v>
      </c>
      <c r="L173" s="12">
        <v>45459.262399424901</v>
      </c>
      <c r="M173" s="12">
        <v>45945.404203031103</v>
      </c>
      <c r="N173" s="12">
        <v>46432.537779509003</v>
      </c>
      <c r="O173" s="12">
        <v>46924.431358747803</v>
      </c>
      <c r="P173" s="12">
        <v>47421.549223579299</v>
      </c>
      <c r="Q173" s="12">
        <v>47920.551856015198</v>
      </c>
      <c r="R173" s="12">
        <v>48422.869704591903</v>
      </c>
    </row>
    <row r="174" spans="1:18" ht="15.6">
      <c r="A174" s="7">
        <v>34</v>
      </c>
      <c r="B174" s="7">
        <v>3414</v>
      </c>
      <c r="C174" s="8" t="s">
        <v>192</v>
      </c>
      <c r="D174" s="12">
        <v>12019.313150735699</v>
      </c>
      <c r="E174" s="12">
        <v>12148.550648323</v>
      </c>
      <c r="F174" s="12">
        <v>12317.870812106999</v>
      </c>
      <c r="G174" s="12">
        <v>12499.2650037806</v>
      </c>
      <c r="H174" s="12">
        <v>12647.908098333601</v>
      </c>
      <c r="I174" s="12">
        <v>12787.509078320099</v>
      </c>
      <c r="J174" s="12">
        <v>12923.436263048799</v>
      </c>
      <c r="K174" s="12">
        <v>13058.6785785829</v>
      </c>
      <c r="L174" s="12">
        <v>13194.056083535699</v>
      </c>
      <c r="M174" s="12">
        <v>13335.153450337</v>
      </c>
      <c r="N174" s="12">
        <v>13476.5386684394</v>
      </c>
      <c r="O174" s="12">
        <v>13619.305425509399</v>
      </c>
      <c r="P174" s="12">
        <v>13763.5884746146</v>
      </c>
      <c r="Q174" s="12">
        <v>13908.4185570022</v>
      </c>
      <c r="R174" s="12">
        <v>14054.210844785801</v>
      </c>
    </row>
    <row r="175" spans="1:18" ht="15.6">
      <c r="A175" s="7">
        <v>34</v>
      </c>
      <c r="B175" s="7">
        <v>3415</v>
      </c>
      <c r="C175" s="8" t="s">
        <v>193</v>
      </c>
      <c r="D175" s="12">
        <v>42969.976621761998</v>
      </c>
      <c r="E175" s="12">
        <v>43432.010698009297</v>
      </c>
      <c r="F175" s="12">
        <v>44037.343414432798</v>
      </c>
      <c r="G175" s="12">
        <v>44685.841716852097</v>
      </c>
      <c r="H175" s="12">
        <v>45217.252307287497</v>
      </c>
      <c r="I175" s="12">
        <v>45716.3366368477</v>
      </c>
      <c r="J175" s="12">
        <v>46202.286863487498</v>
      </c>
      <c r="K175" s="12">
        <v>46685.788629685398</v>
      </c>
      <c r="L175" s="12">
        <v>47169.773708467103</v>
      </c>
      <c r="M175" s="12">
        <v>47674.207737002202</v>
      </c>
      <c r="N175" s="12">
        <v>48179.670856190598</v>
      </c>
      <c r="O175" s="12">
        <v>48690.073084398697</v>
      </c>
      <c r="P175" s="12">
        <v>49205.896174194997</v>
      </c>
      <c r="Q175" s="12">
        <v>49723.674950394401</v>
      </c>
      <c r="R175" s="12">
        <v>50244.893685508498</v>
      </c>
    </row>
    <row r="176" spans="1:18" ht="15.6">
      <c r="A176" s="7">
        <v>34</v>
      </c>
      <c r="B176" s="7">
        <v>3416</v>
      </c>
      <c r="C176" s="8" t="s">
        <v>194</v>
      </c>
      <c r="D176" s="12">
        <v>116038.788243893</v>
      </c>
      <c r="E176" s="12">
        <v>117286.49370140801</v>
      </c>
      <c r="F176" s="12">
        <v>118921.171688752</v>
      </c>
      <c r="G176" s="12">
        <v>120672.416700011</v>
      </c>
      <c r="H176" s="12">
        <v>122107.470796468</v>
      </c>
      <c r="I176" s="12">
        <v>123455.229054403</v>
      </c>
      <c r="J176" s="12">
        <v>124767.519166724</v>
      </c>
      <c r="K176" s="12">
        <v>126073.19730472199</v>
      </c>
      <c r="L176" s="12">
        <v>127380.18060996001</v>
      </c>
      <c r="M176" s="12">
        <v>128742.385526607</v>
      </c>
      <c r="N176" s="12">
        <v>130107.36946339101</v>
      </c>
      <c r="O176" s="12">
        <v>131485.69127634401</v>
      </c>
      <c r="P176" s="12">
        <v>132878.65191992</v>
      </c>
      <c r="Q176" s="12">
        <v>134276.893820264</v>
      </c>
      <c r="R176" s="12">
        <v>135684.42519887301</v>
      </c>
    </row>
    <row r="177" spans="1:18" ht="15.6">
      <c r="A177" s="7">
        <v>34</v>
      </c>
      <c r="B177" s="7">
        <v>3417</v>
      </c>
      <c r="C177" s="8" t="s">
        <v>195</v>
      </c>
      <c r="D177" s="12">
        <v>89811.137438079706</v>
      </c>
      <c r="E177" s="12">
        <v>90776.830444953695</v>
      </c>
      <c r="F177" s="12">
        <v>92042.030569929499</v>
      </c>
      <c r="G177" s="12">
        <v>93397.450673694897</v>
      </c>
      <c r="H177" s="12">
        <v>94508.146869635602</v>
      </c>
      <c r="I177" s="12">
        <v>95551.278256786405</v>
      </c>
      <c r="J177" s="12">
        <v>96566.958180914007</v>
      </c>
      <c r="K177" s="12">
        <v>97577.520601215103</v>
      </c>
      <c r="L177" s="12">
        <v>98589.093188624494</v>
      </c>
      <c r="M177" s="12">
        <v>99643.405930380002</v>
      </c>
      <c r="N177" s="12">
        <v>100699.869564767</v>
      </c>
      <c r="O177" s="12">
        <v>101766.656383617</v>
      </c>
      <c r="P177" s="12">
        <v>102844.773293498</v>
      </c>
      <c r="Q177" s="12">
        <v>103926.97776484401</v>
      </c>
      <c r="R177" s="12">
        <v>105016.372061432</v>
      </c>
    </row>
    <row r="178" spans="1:18" ht="15.6">
      <c r="A178" s="7">
        <v>34</v>
      </c>
      <c r="B178" s="7">
        <v>3421</v>
      </c>
      <c r="C178" s="8" t="s">
        <v>196</v>
      </c>
      <c r="D178" s="12">
        <v>30159.296011764502</v>
      </c>
      <c r="E178" s="12">
        <v>30483.583422902098</v>
      </c>
      <c r="F178" s="12">
        <v>30908.447712252699</v>
      </c>
      <c r="G178" s="12">
        <v>31363.608589781099</v>
      </c>
      <c r="H178" s="12">
        <v>31736.5892279117</v>
      </c>
      <c r="I178" s="12">
        <v>32086.881064537902</v>
      </c>
      <c r="J178" s="12">
        <v>32427.9544810199</v>
      </c>
      <c r="K178" s="12">
        <v>32767.309398933801</v>
      </c>
      <c r="L178" s="12">
        <v>33107.003538992103</v>
      </c>
      <c r="M178" s="12">
        <v>33461.050163669897</v>
      </c>
      <c r="N178" s="12">
        <v>33815.819075211803</v>
      </c>
      <c r="O178" s="12">
        <v>34174.054594429297</v>
      </c>
      <c r="P178" s="12">
        <v>34536.094848541201</v>
      </c>
      <c r="Q178" s="12">
        <v>34899.507738379398</v>
      </c>
      <c r="R178" s="12">
        <v>35265.335028855698</v>
      </c>
    </row>
    <row r="179" spans="1:18" ht="15.6">
      <c r="A179" s="7">
        <v>34</v>
      </c>
      <c r="B179" s="7">
        <v>3422</v>
      </c>
      <c r="C179" s="8" t="s">
        <v>197</v>
      </c>
      <c r="D179" s="12">
        <v>24375.528492593101</v>
      </c>
      <c r="E179" s="12">
        <v>24637.626023869001</v>
      </c>
      <c r="F179" s="12">
        <v>24981.012407499398</v>
      </c>
      <c r="G179" s="12">
        <v>25348.885282709001</v>
      </c>
      <c r="H179" s="12">
        <v>25650.337948196699</v>
      </c>
      <c r="I179" s="12">
        <v>25933.452933389901</v>
      </c>
      <c r="J179" s="12">
        <v>26209.1173513512</v>
      </c>
      <c r="K179" s="12">
        <v>26483.392834028298</v>
      </c>
      <c r="L179" s="12">
        <v>26757.942484856201</v>
      </c>
      <c r="M179" s="12">
        <v>27044.0921875639</v>
      </c>
      <c r="N179" s="12">
        <v>27330.825661301398</v>
      </c>
      <c r="O179" s="12">
        <v>27620.360937667301</v>
      </c>
      <c r="P179" s="12">
        <v>27912.971299857501</v>
      </c>
      <c r="Q179" s="12">
        <v>28206.691061987702</v>
      </c>
      <c r="R179" s="12">
        <v>28502.362205593399</v>
      </c>
    </row>
    <row r="180" spans="1:18" ht="15.6">
      <c r="A180" s="7">
        <v>34</v>
      </c>
      <c r="B180" s="7">
        <v>3429</v>
      </c>
      <c r="C180" s="8" t="s">
        <v>198</v>
      </c>
      <c r="D180" s="12">
        <v>24300.959913012099</v>
      </c>
      <c r="E180" s="12">
        <v>24562.255646663099</v>
      </c>
      <c r="F180" s="12">
        <v>24904.5915573292</v>
      </c>
      <c r="G180" s="12">
        <v>25271.3390514085</v>
      </c>
      <c r="H180" s="12">
        <v>25571.869525794398</v>
      </c>
      <c r="I180" s="12">
        <v>25854.1184175655</v>
      </c>
      <c r="J180" s="12">
        <v>26128.9395346409</v>
      </c>
      <c r="K180" s="12">
        <v>26402.375965536201</v>
      </c>
      <c r="L180" s="12">
        <v>26676.085725651799</v>
      </c>
      <c r="M180" s="12">
        <v>26961.360051464198</v>
      </c>
      <c r="N180" s="12">
        <v>27247.2163622142</v>
      </c>
      <c r="O180" s="12">
        <v>27535.865904693699</v>
      </c>
      <c r="P180" s="12">
        <v>27827.581125745499</v>
      </c>
      <c r="Q180" s="12">
        <v>28120.4023528691</v>
      </c>
      <c r="R180" s="12">
        <v>28415.168991864601</v>
      </c>
    </row>
    <row r="181" spans="1:18" ht="15.6">
      <c r="A181" s="7">
        <v>34</v>
      </c>
      <c r="B181" s="7">
        <v>3431</v>
      </c>
      <c r="C181" s="8" t="s">
        <v>199</v>
      </c>
      <c r="D181" s="12">
        <v>14884.493296988199</v>
      </c>
      <c r="E181" s="12">
        <v>15044.5386042758</v>
      </c>
      <c r="F181" s="12">
        <v>15254.2215380091</v>
      </c>
      <c r="G181" s="12">
        <v>15478.8567227576</v>
      </c>
      <c r="H181" s="12">
        <v>15662.933559490701</v>
      </c>
      <c r="I181" s="12">
        <v>15835.812810150501</v>
      </c>
      <c r="J181" s="12">
        <v>16004.142501259999</v>
      </c>
      <c r="K181" s="12">
        <v>16171.624063122101</v>
      </c>
      <c r="L181" s="12">
        <v>16339.273041050499</v>
      </c>
      <c r="M181" s="12">
        <v>16514.005389231199</v>
      </c>
      <c r="N181" s="12">
        <v>16689.094207108399</v>
      </c>
      <c r="O181" s="12">
        <v>16865.893897072299</v>
      </c>
      <c r="P181" s="12">
        <v>17044.571334823799</v>
      </c>
      <c r="Q181" s="12">
        <v>17223.926208394201</v>
      </c>
      <c r="R181" s="12">
        <v>17404.472659184499</v>
      </c>
    </row>
    <row r="182" spans="1:18" ht="15.6">
      <c r="A182" s="7">
        <v>34</v>
      </c>
      <c r="B182" s="7">
        <v>3432</v>
      </c>
      <c r="C182" s="8" t="s">
        <v>200</v>
      </c>
      <c r="D182" s="12">
        <v>78662.7987438657</v>
      </c>
      <c r="E182" s="12">
        <v>79508.619393992703</v>
      </c>
      <c r="F182" s="12">
        <v>80616.769069444097</v>
      </c>
      <c r="G182" s="12">
        <v>81803.9396351982</v>
      </c>
      <c r="H182" s="12">
        <v>82776.764095702107</v>
      </c>
      <c r="I182" s="12">
        <v>83690.410629043094</v>
      </c>
      <c r="J182" s="12">
        <v>84580.013274563302</v>
      </c>
      <c r="K182" s="12">
        <v>85465.133656656399</v>
      </c>
      <c r="L182" s="12">
        <v>86351.138812957593</v>
      </c>
      <c r="M182" s="12">
        <v>87274.578749066597</v>
      </c>
      <c r="N182" s="12">
        <v>88199.902585602395</v>
      </c>
      <c r="O182" s="12">
        <v>89134.268180195199</v>
      </c>
      <c r="P182" s="12">
        <v>90078.557451275105</v>
      </c>
      <c r="Q182" s="12">
        <v>91026.426891078707</v>
      </c>
      <c r="R182" s="12">
        <v>91980.593676529999</v>
      </c>
    </row>
    <row r="183" spans="1:18" ht="15.6">
      <c r="A183" s="7">
        <v>34</v>
      </c>
      <c r="B183" s="7">
        <v>3433</v>
      </c>
      <c r="C183" s="8" t="s">
        <v>201</v>
      </c>
      <c r="D183" s="12">
        <v>65069.483932847601</v>
      </c>
      <c r="E183" s="12">
        <v>65769.142654383802</v>
      </c>
      <c r="F183" s="12">
        <v>66685.798667820098</v>
      </c>
      <c r="G183" s="12">
        <v>67667.820376760894</v>
      </c>
      <c r="H183" s="12">
        <v>68472.536031599899</v>
      </c>
      <c r="I183" s="12">
        <v>69228.299993309905</v>
      </c>
      <c r="J183" s="12">
        <v>69964.174968162595</v>
      </c>
      <c r="K183" s="12">
        <v>70696.342236588098</v>
      </c>
      <c r="L183" s="12">
        <v>71429.241385868198</v>
      </c>
      <c r="M183" s="12">
        <v>72193.1064027104</v>
      </c>
      <c r="N183" s="12">
        <v>72958.529772733804</v>
      </c>
      <c r="O183" s="12">
        <v>73731.432441043202</v>
      </c>
      <c r="P183" s="12">
        <v>74512.543926176397</v>
      </c>
      <c r="Q183" s="12">
        <v>75296.616909427394</v>
      </c>
      <c r="R183" s="12">
        <v>76085.899026317202</v>
      </c>
    </row>
    <row r="184" spans="1:18" ht="15.6">
      <c r="A184" s="7">
        <v>35</v>
      </c>
      <c r="B184" s="7">
        <v>3511</v>
      </c>
      <c r="C184" s="8" t="s">
        <v>202</v>
      </c>
      <c r="D184" s="12">
        <v>24972.1081939615</v>
      </c>
      <c r="E184" s="12">
        <v>25113.965135189301</v>
      </c>
      <c r="F184" s="12">
        <v>25293.708167013399</v>
      </c>
      <c r="G184" s="12">
        <v>25490.010500575499</v>
      </c>
      <c r="H184" s="12">
        <v>25631.5570538227</v>
      </c>
      <c r="I184" s="12">
        <v>25754.9357344737</v>
      </c>
      <c r="J184" s="12">
        <v>25868.156018604601</v>
      </c>
      <c r="K184" s="12">
        <v>25981.3449217089</v>
      </c>
      <c r="L184" s="12">
        <v>26094.202918454401</v>
      </c>
      <c r="M184" s="12">
        <v>26216.3541158199</v>
      </c>
      <c r="N184" s="12">
        <v>26335.981106884199</v>
      </c>
      <c r="O184" s="12">
        <v>26456.0352596177</v>
      </c>
      <c r="P184" s="12">
        <v>26577.433954595599</v>
      </c>
      <c r="Q184" s="12">
        <v>26698.377514925302</v>
      </c>
      <c r="R184" s="12">
        <v>26819.847126216599</v>
      </c>
    </row>
    <row r="185" spans="1:18" ht="15.6">
      <c r="A185" s="7">
        <v>35</v>
      </c>
      <c r="B185" s="7">
        <v>3512</v>
      </c>
      <c r="C185" s="8" t="s">
        <v>203</v>
      </c>
      <c r="D185" s="12">
        <v>20033.5025926862</v>
      </c>
      <c r="E185" s="12">
        <v>20147.3052146019</v>
      </c>
      <c r="F185" s="12">
        <v>20291.501390109199</v>
      </c>
      <c r="G185" s="12">
        <v>20448.982019130701</v>
      </c>
      <c r="H185" s="12">
        <v>20562.535637490499</v>
      </c>
      <c r="I185" s="12">
        <v>20661.5143500126</v>
      </c>
      <c r="J185" s="12">
        <v>20752.343639939802</v>
      </c>
      <c r="K185" s="12">
        <v>20843.147754912199</v>
      </c>
      <c r="L185" s="12">
        <v>20933.686405177799</v>
      </c>
      <c r="M185" s="12">
        <v>21031.6803876062</v>
      </c>
      <c r="N185" s="12">
        <v>21127.6493629465</v>
      </c>
      <c r="O185" s="12">
        <v>21223.961022385502</v>
      </c>
      <c r="P185" s="12">
        <v>21321.3513208558</v>
      </c>
      <c r="Q185" s="12">
        <v>21418.3764943186</v>
      </c>
      <c r="R185" s="12">
        <v>21515.823684348401</v>
      </c>
    </row>
    <row r="186" spans="1:18" ht="15.6">
      <c r="A186" s="7">
        <v>35</v>
      </c>
      <c r="B186" s="7">
        <v>3520</v>
      </c>
      <c r="C186" s="8" t="s">
        <v>204</v>
      </c>
      <c r="D186" s="12">
        <v>55729.5617578686</v>
      </c>
      <c r="E186" s="12">
        <v>56046.1399606739</v>
      </c>
      <c r="F186" s="12">
        <v>56447.267503427203</v>
      </c>
      <c r="G186" s="12">
        <v>56885.349980534498</v>
      </c>
      <c r="H186" s="12">
        <v>57201.235500711802</v>
      </c>
      <c r="I186" s="12">
        <v>57476.5762828562</v>
      </c>
      <c r="J186" s="12">
        <v>57729.246853044599</v>
      </c>
      <c r="K186" s="12">
        <v>57981.847391080897</v>
      </c>
      <c r="L186" s="12">
        <v>58233.709454563003</v>
      </c>
      <c r="M186" s="12">
        <v>58506.310896552699</v>
      </c>
      <c r="N186" s="12">
        <v>58773.279137052901</v>
      </c>
      <c r="O186" s="12">
        <v>59041.200662410803</v>
      </c>
      <c r="P186" s="12">
        <v>59312.122765427899</v>
      </c>
      <c r="Q186" s="12">
        <v>59582.029157061203</v>
      </c>
      <c r="R186" s="12">
        <v>59853.109522043102</v>
      </c>
    </row>
    <row r="187" spans="1:18" ht="15.6">
      <c r="A187" s="7">
        <v>35</v>
      </c>
      <c r="B187" s="7">
        <v>3531</v>
      </c>
      <c r="C187" s="8" t="s">
        <v>205</v>
      </c>
      <c r="D187" s="12">
        <v>57167.2177890604</v>
      </c>
      <c r="E187" s="12">
        <v>57491.962763167903</v>
      </c>
      <c r="F187" s="12">
        <v>57903.438196859497</v>
      </c>
      <c r="G187" s="12">
        <v>58352.821891797299</v>
      </c>
      <c r="H187" s="12">
        <v>58676.856313674798</v>
      </c>
      <c r="I187" s="12">
        <v>58959.300064595503</v>
      </c>
      <c r="J187" s="12">
        <v>59218.488779876803</v>
      </c>
      <c r="K187" s="12">
        <v>59477.605656377498</v>
      </c>
      <c r="L187" s="12">
        <v>59735.965007884901</v>
      </c>
      <c r="M187" s="12">
        <v>60015.598751800098</v>
      </c>
      <c r="N187" s="12">
        <v>60289.453974514399</v>
      </c>
      <c r="O187" s="12">
        <v>60564.287073982501</v>
      </c>
      <c r="P187" s="12">
        <v>60842.198157032501</v>
      </c>
      <c r="Q187" s="12">
        <v>61119.067326379198</v>
      </c>
      <c r="R187" s="12">
        <v>61397.140754066801</v>
      </c>
    </row>
    <row r="188" spans="1:18" ht="15.6">
      <c r="A188" s="7">
        <v>35</v>
      </c>
      <c r="B188" s="7">
        <v>3532</v>
      </c>
      <c r="C188" s="8" t="s">
        <v>206</v>
      </c>
      <c r="D188" s="12">
        <v>46174.0133986746</v>
      </c>
      <c r="E188" s="12">
        <v>46436.310207509399</v>
      </c>
      <c r="F188" s="12">
        <v>46768.659286607901</v>
      </c>
      <c r="G188" s="12">
        <v>47131.626902582597</v>
      </c>
      <c r="H188" s="12">
        <v>47393.349797535899</v>
      </c>
      <c r="I188" s="12">
        <v>47621.479870065501</v>
      </c>
      <c r="J188" s="12">
        <v>47830.826829320598</v>
      </c>
      <c r="K188" s="12">
        <v>48040.115764324197</v>
      </c>
      <c r="L188" s="12">
        <v>48248.792845705997</v>
      </c>
      <c r="M188" s="12">
        <v>48474.653272981297</v>
      </c>
      <c r="N188" s="12">
        <v>48695.846383516502</v>
      </c>
      <c r="O188" s="12">
        <v>48917.829325988401</v>
      </c>
      <c r="P188" s="12">
        <v>49142.298358569897</v>
      </c>
      <c r="Q188" s="12">
        <v>49365.925836511</v>
      </c>
      <c r="R188" s="12">
        <v>49590.525994991003</v>
      </c>
    </row>
    <row r="189" spans="1:18" ht="15.6">
      <c r="A189" s="7">
        <v>35</v>
      </c>
      <c r="B189" s="7">
        <v>3533</v>
      </c>
      <c r="C189" s="8" t="s">
        <v>207</v>
      </c>
      <c r="D189" s="12">
        <v>15298.638629650901</v>
      </c>
      <c r="E189" s="12">
        <v>15385.5443108666</v>
      </c>
      <c r="F189" s="12">
        <v>15495.660111642601</v>
      </c>
      <c r="G189" s="12">
        <v>15615.920621442199</v>
      </c>
      <c r="H189" s="12">
        <v>15702.6361502982</v>
      </c>
      <c r="I189" s="12">
        <v>15778.221512779101</v>
      </c>
      <c r="J189" s="12">
        <v>15847.583546572099</v>
      </c>
      <c r="K189" s="12">
        <v>15916.92635544</v>
      </c>
      <c r="L189" s="12">
        <v>15986.066441462201</v>
      </c>
      <c r="M189" s="12">
        <v>16060.899812089499</v>
      </c>
      <c r="N189" s="12">
        <v>16134.186780590901</v>
      </c>
      <c r="O189" s="12">
        <v>16207.7354407352</v>
      </c>
      <c r="P189" s="12">
        <v>16282.1078065</v>
      </c>
      <c r="Q189" s="12">
        <v>16356.201343562499</v>
      </c>
      <c r="R189" s="12">
        <v>16430.617154717798</v>
      </c>
    </row>
    <row r="190" spans="1:18" ht="15.6">
      <c r="A190" s="7">
        <v>35</v>
      </c>
      <c r="B190" s="7">
        <v>3534</v>
      </c>
      <c r="C190" s="8" t="s">
        <v>208</v>
      </c>
      <c r="D190" s="12">
        <v>139898.44271285299</v>
      </c>
      <c r="E190" s="12">
        <v>140693.151951301</v>
      </c>
      <c r="F190" s="12">
        <v>141700.10619223301</v>
      </c>
      <c r="G190" s="12">
        <v>142799.828752286</v>
      </c>
      <c r="H190" s="12">
        <v>143592.79914273799</v>
      </c>
      <c r="I190" s="12">
        <v>144283.98969622899</v>
      </c>
      <c r="J190" s="12">
        <v>144918.271003556</v>
      </c>
      <c r="K190" s="12">
        <v>145552.37650851099</v>
      </c>
      <c r="L190" s="12">
        <v>146184.62821385</v>
      </c>
      <c r="M190" s="12">
        <v>146868.94217599501</v>
      </c>
      <c r="N190" s="12">
        <v>147539.115059498</v>
      </c>
      <c r="O190" s="12">
        <v>148211.680982939</v>
      </c>
      <c r="P190" s="12">
        <v>148891.77928467601</v>
      </c>
      <c r="Q190" s="12">
        <v>149569.327836582</v>
      </c>
      <c r="R190" s="12">
        <v>150249.82342481299</v>
      </c>
    </row>
    <row r="191" spans="1:18" ht="15.6">
      <c r="A191" s="7">
        <v>35</v>
      </c>
      <c r="B191" s="7">
        <v>3541</v>
      </c>
      <c r="C191" s="8" t="s">
        <v>209</v>
      </c>
      <c r="D191" s="12">
        <v>50501.394085150001</v>
      </c>
      <c r="E191" s="12">
        <v>50788.273077725797</v>
      </c>
      <c r="F191" s="12">
        <v>51151.7695683438</v>
      </c>
      <c r="G191" s="12">
        <v>51548.754132962596</v>
      </c>
      <c r="H191" s="12">
        <v>51835.005426593001</v>
      </c>
      <c r="I191" s="12">
        <v>52084.515612996598</v>
      </c>
      <c r="J191" s="12">
        <v>52313.482352246501</v>
      </c>
      <c r="K191" s="12">
        <v>52542.385629297001</v>
      </c>
      <c r="L191" s="12">
        <v>52770.619710448402</v>
      </c>
      <c r="M191" s="12">
        <v>53017.647543187501</v>
      </c>
      <c r="N191" s="12">
        <v>53259.570642795297</v>
      </c>
      <c r="O191" s="12">
        <v>53502.357596568298</v>
      </c>
      <c r="P191" s="12">
        <v>53747.863634266003</v>
      </c>
      <c r="Q191" s="12">
        <v>53992.449247695702</v>
      </c>
      <c r="R191" s="12">
        <v>54238.0987003064</v>
      </c>
    </row>
    <row r="192" spans="1:18" ht="15.6">
      <c r="A192" s="7">
        <v>35</v>
      </c>
      <c r="B192" s="7">
        <v>3542</v>
      </c>
      <c r="C192" s="8" t="s">
        <v>210</v>
      </c>
      <c r="D192" s="12">
        <v>7776.2483903099101</v>
      </c>
      <c r="E192" s="12">
        <v>7820.4222660847299</v>
      </c>
      <c r="F192" s="12">
        <v>7876.3937704462396</v>
      </c>
      <c r="G192" s="12">
        <v>7937.5217974686802</v>
      </c>
      <c r="H192" s="12">
        <v>7981.5990195136401</v>
      </c>
      <c r="I192" s="12">
        <v>8020.0188140744103</v>
      </c>
      <c r="J192" s="12">
        <v>8055.2753108522102</v>
      </c>
      <c r="K192" s="12">
        <v>8090.5220356643104</v>
      </c>
      <c r="L192" s="12">
        <v>8125.6657171120996</v>
      </c>
      <c r="M192" s="12">
        <v>8163.7032766781103</v>
      </c>
      <c r="N192" s="12">
        <v>8200.9548050397807</v>
      </c>
      <c r="O192" s="12">
        <v>8238.3393504143205</v>
      </c>
      <c r="P192" s="12">
        <v>8276.1425826851391</v>
      </c>
      <c r="Q192" s="12">
        <v>8313.8040872306792</v>
      </c>
      <c r="R192" s="12">
        <v>8351.6294026537107</v>
      </c>
    </row>
    <row r="193" spans="1:18" ht="15.6">
      <c r="A193" s="7">
        <v>35</v>
      </c>
      <c r="B193" s="7">
        <v>3543</v>
      </c>
      <c r="C193" s="8" t="s">
        <v>211</v>
      </c>
      <c r="D193" s="12">
        <v>41050.992134305299</v>
      </c>
      <c r="E193" s="12">
        <v>41284.187029226698</v>
      </c>
      <c r="F193" s="12">
        <v>41579.6618739146</v>
      </c>
      <c r="G193" s="12">
        <v>41902.3581190037</v>
      </c>
      <c r="H193" s="12">
        <v>42135.042776786802</v>
      </c>
      <c r="I193" s="12">
        <v>42337.861746183196</v>
      </c>
      <c r="J193" s="12">
        <v>42523.981594624398</v>
      </c>
      <c r="K193" s="12">
        <v>42710.049856636397</v>
      </c>
      <c r="L193" s="12">
        <v>42895.5741503803</v>
      </c>
      <c r="M193" s="12">
        <v>43096.375292562298</v>
      </c>
      <c r="N193" s="12">
        <v>43293.0269581139</v>
      </c>
      <c r="O193" s="12">
        <v>43490.380823501699</v>
      </c>
      <c r="P193" s="12">
        <v>43689.944946535899</v>
      </c>
      <c r="Q193" s="12">
        <v>43888.760885685697</v>
      </c>
      <c r="R193" s="12">
        <v>44088.441586180801</v>
      </c>
    </row>
    <row r="194" spans="1:18" ht="15.6">
      <c r="A194" s="7">
        <v>35</v>
      </c>
      <c r="B194" s="7">
        <v>3544</v>
      </c>
      <c r="C194" s="8" t="s">
        <v>212</v>
      </c>
      <c r="D194" s="12">
        <v>120549.865789086</v>
      </c>
      <c r="E194" s="12">
        <v>121234.663205262</v>
      </c>
      <c r="F194" s="12">
        <v>122102.351195469</v>
      </c>
      <c r="G194" s="12">
        <v>123049.977233759</v>
      </c>
      <c r="H194" s="12">
        <v>123733.276291847</v>
      </c>
      <c r="I194" s="12">
        <v>124328.872117265</v>
      </c>
      <c r="J194" s="12">
        <v>124875.42949839801</v>
      </c>
      <c r="K194" s="12">
        <v>125421.835391403</v>
      </c>
      <c r="L194" s="12">
        <v>125966.64387352701</v>
      </c>
      <c r="M194" s="12">
        <v>126556.314170642</v>
      </c>
      <c r="N194" s="12">
        <v>127133.799163301</v>
      </c>
      <c r="O194" s="12">
        <v>127713.34622783199</v>
      </c>
      <c r="P194" s="12">
        <v>128299.38390923799</v>
      </c>
      <c r="Q194" s="12">
        <v>128883.224482555</v>
      </c>
      <c r="R194" s="12">
        <v>129469.604503967</v>
      </c>
    </row>
    <row r="195" spans="1:18" ht="15.6">
      <c r="A195" s="7">
        <v>35</v>
      </c>
      <c r="B195" s="7">
        <v>3549</v>
      </c>
      <c r="C195" s="8" t="s">
        <v>213</v>
      </c>
      <c r="D195" s="12">
        <v>79285.632808318594</v>
      </c>
      <c r="E195" s="12">
        <v>79736.023989655907</v>
      </c>
      <c r="F195" s="12">
        <v>80306.702280653597</v>
      </c>
      <c r="G195" s="12">
        <v>80929.955816593807</v>
      </c>
      <c r="H195" s="12">
        <v>81379.361528211899</v>
      </c>
      <c r="I195" s="12">
        <v>81771.084833802306</v>
      </c>
      <c r="J195" s="12">
        <v>82130.555560254696</v>
      </c>
      <c r="K195" s="12">
        <v>82489.926652987095</v>
      </c>
      <c r="L195" s="12">
        <v>82848.247128769595</v>
      </c>
      <c r="M195" s="12">
        <v>83236.073215106095</v>
      </c>
      <c r="N195" s="12">
        <v>83615.885028096294</v>
      </c>
      <c r="O195" s="12">
        <v>83997.053065517903</v>
      </c>
      <c r="P195" s="12">
        <v>84382.489980914499</v>
      </c>
      <c r="Q195" s="12">
        <v>84766.481858576299</v>
      </c>
      <c r="R195" s="12">
        <v>85152.143930962004</v>
      </c>
    </row>
    <row r="196" spans="1:18" ht="15.6">
      <c r="A196" s="7">
        <v>35</v>
      </c>
      <c r="B196" s="7">
        <v>3551</v>
      </c>
      <c r="C196" s="8" t="s">
        <v>214</v>
      </c>
      <c r="D196" s="12">
        <v>79532.612222385505</v>
      </c>
      <c r="E196" s="12">
        <v>79984.406398348394</v>
      </c>
      <c r="F196" s="12">
        <v>80556.862385891902</v>
      </c>
      <c r="G196" s="12">
        <v>81182.0573932103</v>
      </c>
      <c r="H196" s="12">
        <v>81632.863030143199</v>
      </c>
      <c r="I196" s="12">
        <v>82025.806576848103</v>
      </c>
      <c r="J196" s="12">
        <v>82386.397075745102</v>
      </c>
      <c r="K196" s="12">
        <v>82746.887630563404</v>
      </c>
      <c r="L196" s="12">
        <v>83106.324295700993</v>
      </c>
      <c r="M196" s="12">
        <v>83495.358483234901</v>
      </c>
      <c r="N196" s="12">
        <v>83876.353432367294</v>
      </c>
      <c r="O196" s="12">
        <v>84258.708830649193</v>
      </c>
      <c r="P196" s="12">
        <v>84645.346404717202</v>
      </c>
      <c r="Q196" s="12">
        <v>85030.534439670606</v>
      </c>
      <c r="R196" s="12">
        <v>85417.397872110101</v>
      </c>
    </row>
    <row r="197" spans="1:18" ht="15.6">
      <c r="A197" s="7">
        <v>35</v>
      </c>
      <c r="B197" s="7">
        <v>3552</v>
      </c>
      <c r="C197" s="8" t="s">
        <v>215</v>
      </c>
      <c r="D197" s="12">
        <v>135740.737539953</v>
      </c>
      <c r="E197" s="12">
        <v>136511.82845320099</v>
      </c>
      <c r="F197" s="12">
        <v>137488.85656531199</v>
      </c>
      <c r="G197" s="12">
        <v>138555.89597239101</v>
      </c>
      <c r="H197" s="12">
        <v>139325.29971690601</v>
      </c>
      <c r="I197" s="12">
        <v>139995.94846521001</v>
      </c>
      <c r="J197" s="12">
        <v>140611.37927904099</v>
      </c>
      <c r="K197" s="12">
        <v>141226.639515271</v>
      </c>
      <c r="L197" s="12">
        <v>141840.101045802</v>
      </c>
      <c r="M197" s="12">
        <v>142504.07757169401</v>
      </c>
      <c r="N197" s="12">
        <v>143154.333283738</v>
      </c>
      <c r="O197" s="12">
        <v>143806.91091587499</v>
      </c>
      <c r="P197" s="12">
        <v>144466.797068171</v>
      </c>
      <c r="Q197" s="12">
        <v>145124.20924779499</v>
      </c>
      <c r="R197" s="12">
        <v>145784.48087946599</v>
      </c>
    </row>
    <row r="198" spans="1:18" ht="15.6">
      <c r="A198" s="7">
        <v>35</v>
      </c>
      <c r="B198" s="7">
        <v>3553</v>
      </c>
      <c r="C198" s="8" t="s">
        <v>216</v>
      </c>
      <c r="D198" s="12">
        <v>25978.696707468702</v>
      </c>
      <c r="E198" s="12">
        <v>26126.271690131001</v>
      </c>
      <c r="F198" s="12">
        <v>26313.259896141601</v>
      </c>
      <c r="G198" s="12">
        <v>26517.474884483199</v>
      </c>
      <c r="H198" s="12">
        <v>26664.7269687402</v>
      </c>
      <c r="I198" s="12">
        <v>26793.078860343299</v>
      </c>
      <c r="J198" s="12">
        <v>26910.862885595201</v>
      </c>
      <c r="K198" s="12">
        <v>27028.614264907701</v>
      </c>
      <c r="L198" s="12">
        <v>27146.0213995185</v>
      </c>
      <c r="M198" s="12">
        <v>27273.0963299748</v>
      </c>
      <c r="N198" s="12">
        <v>27397.545306992699</v>
      </c>
      <c r="O198" s="12">
        <v>27522.438663930199</v>
      </c>
      <c r="P198" s="12">
        <v>27648.730759610899</v>
      </c>
      <c r="Q198" s="12">
        <v>27774.549374841601</v>
      </c>
      <c r="R198" s="12">
        <v>27900.915245367702</v>
      </c>
    </row>
    <row r="199" spans="1:18" ht="15.6">
      <c r="A199" s="7">
        <v>35</v>
      </c>
      <c r="B199" s="7">
        <v>3554</v>
      </c>
      <c r="C199" s="8" t="s">
        <v>217</v>
      </c>
      <c r="D199" s="12">
        <v>154657.91938638801</v>
      </c>
      <c r="E199" s="12">
        <v>155536.47153311901</v>
      </c>
      <c r="F199" s="12">
        <v>156649.66082120399</v>
      </c>
      <c r="G199" s="12">
        <v>157865.405612342</v>
      </c>
      <c r="H199" s="12">
        <v>158742.03546157599</v>
      </c>
      <c r="I199" s="12">
        <v>159506.14756185401</v>
      </c>
      <c r="J199" s="12">
        <v>160207.346412838</v>
      </c>
      <c r="K199" s="12">
        <v>160908.350914084</v>
      </c>
      <c r="L199" s="12">
        <v>161607.306037331</v>
      </c>
      <c r="M199" s="12">
        <v>162363.81605684699</v>
      </c>
      <c r="N199" s="12">
        <v>163104.693094338</v>
      </c>
      <c r="O199" s="12">
        <v>163848.21564074399</v>
      </c>
      <c r="P199" s="12">
        <v>164600.06524166701</v>
      </c>
      <c r="Q199" s="12">
        <v>165349.096090665</v>
      </c>
      <c r="R199" s="12">
        <v>166101.384892373</v>
      </c>
    </row>
    <row r="200" spans="1:18" ht="15.6">
      <c r="A200" s="7">
        <v>35</v>
      </c>
      <c r="B200" s="7">
        <v>3555</v>
      </c>
      <c r="C200" s="8" t="s">
        <v>218</v>
      </c>
      <c r="D200" s="12">
        <v>59720.867011759598</v>
      </c>
      <c r="E200" s="12">
        <v>60060.118274565299</v>
      </c>
      <c r="F200" s="12">
        <v>60489.974242853197</v>
      </c>
      <c r="G200" s="12">
        <v>60959.4318242031</v>
      </c>
      <c r="H200" s="12">
        <v>61297.940806230297</v>
      </c>
      <c r="I200" s="12">
        <v>61593.001267304899</v>
      </c>
      <c r="J200" s="12">
        <v>61863.767894720499</v>
      </c>
      <c r="K200" s="12">
        <v>62134.459474491901</v>
      </c>
      <c r="L200" s="12">
        <v>62404.359690797501</v>
      </c>
      <c r="M200" s="12">
        <v>62696.484625369303</v>
      </c>
      <c r="N200" s="12">
        <v>62982.572910773699</v>
      </c>
      <c r="O200" s="12">
        <v>63269.682754472102</v>
      </c>
      <c r="P200" s="12">
        <v>63560.008074805803</v>
      </c>
      <c r="Q200" s="12">
        <v>63849.244939306896</v>
      </c>
      <c r="R200" s="12">
        <v>64139.739856250802</v>
      </c>
    </row>
    <row r="201" spans="1:18" ht="15.6">
      <c r="A201" s="7">
        <v>35</v>
      </c>
      <c r="B201" s="7">
        <v>3556</v>
      </c>
      <c r="C201" s="8" t="s">
        <v>219</v>
      </c>
      <c r="D201" s="12">
        <v>262318.99740584899</v>
      </c>
      <c r="E201" s="12">
        <v>263809.130722248</v>
      </c>
      <c r="F201" s="12">
        <v>265697.23770787002</v>
      </c>
      <c r="G201" s="12">
        <v>267759.29153599701</v>
      </c>
      <c r="H201" s="12">
        <v>269246.16439744999</v>
      </c>
      <c r="I201" s="12">
        <v>270542.193212857</v>
      </c>
      <c r="J201" s="12">
        <v>271731.51336089202</v>
      </c>
      <c r="K201" s="12">
        <v>272920.50386768201</v>
      </c>
      <c r="L201" s="12">
        <v>274106.01837542298</v>
      </c>
      <c r="M201" s="12">
        <v>275389.15311965602</v>
      </c>
      <c r="N201" s="12">
        <v>276645.77238915802</v>
      </c>
      <c r="O201" s="12">
        <v>277906.87876962899</v>
      </c>
      <c r="P201" s="12">
        <v>279182.10886650003</v>
      </c>
      <c r="Q201" s="12">
        <v>280452.55801079399</v>
      </c>
      <c r="R201" s="12">
        <v>281728.533046628</v>
      </c>
    </row>
    <row r="202" spans="1:18" ht="15.6">
      <c r="A202" s="7">
        <v>35</v>
      </c>
      <c r="B202" s="7">
        <v>3557</v>
      </c>
      <c r="C202" s="8" t="s">
        <v>220</v>
      </c>
      <c r="D202" s="12">
        <v>82021.732337369205</v>
      </c>
      <c r="E202" s="12">
        <v>82487.666246081804</v>
      </c>
      <c r="F202" s="12">
        <v>83078.038302087502</v>
      </c>
      <c r="G202" s="12">
        <v>83722.799942643003</v>
      </c>
      <c r="H202" s="12">
        <v>84187.714375449694</v>
      </c>
      <c r="I202" s="12">
        <v>84592.955816702102</v>
      </c>
      <c r="J202" s="12">
        <v>84964.831661739299</v>
      </c>
      <c r="K202" s="12">
        <v>85336.604434788998</v>
      </c>
      <c r="L202" s="12">
        <v>85707.290334739795</v>
      </c>
      <c r="M202" s="12">
        <v>86108.500066547494</v>
      </c>
      <c r="N202" s="12">
        <v>86501.418956859896</v>
      </c>
      <c r="O202" s="12">
        <v>86895.740874091105</v>
      </c>
      <c r="P202" s="12">
        <v>87294.478985730399</v>
      </c>
      <c r="Q202" s="12">
        <v>87691.722192243906</v>
      </c>
      <c r="R202" s="12">
        <v>88090.693230918696</v>
      </c>
    </row>
    <row r="203" spans="1:18" ht="15.6">
      <c r="A203" s="7">
        <v>35</v>
      </c>
      <c r="B203" s="7">
        <v>3560</v>
      </c>
      <c r="C203" s="8" t="s">
        <v>221</v>
      </c>
      <c r="D203" s="12">
        <v>149541.121740592</v>
      </c>
      <c r="E203" s="12">
        <v>150390.60732893299</v>
      </c>
      <c r="F203" s="12">
        <v>151466.967178416</v>
      </c>
      <c r="G203" s="12">
        <v>152642.48952195299</v>
      </c>
      <c r="H203" s="12">
        <v>153490.116410424</v>
      </c>
      <c r="I203" s="12">
        <v>154228.94815649401</v>
      </c>
      <c r="J203" s="12">
        <v>154906.94811384799</v>
      </c>
      <c r="K203" s="12">
        <v>155584.76015143201</v>
      </c>
      <c r="L203" s="12">
        <v>156260.590613901</v>
      </c>
      <c r="M203" s="12">
        <v>156992.071790833</v>
      </c>
      <c r="N203" s="12">
        <v>157708.43719716099</v>
      </c>
      <c r="O203" s="12">
        <v>158427.36058676301</v>
      </c>
      <c r="P203" s="12">
        <v>159154.33553348799</v>
      </c>
      <c r="Q203" s="12">
        <v>159878.58498561301</v>
      </c>
      <c r="R203" s="12">
        <v>160605.98460233101</v>
      </c>
    </row>
    <row r="204" spans="1:18" ht="15.6">
      <c r="A204" s="7">
        <v>35</v>
      </c>
      <c r="B204" s="7">
        <v>3571</v>
      </c>
      <c r="C204" s="8" t="s">
        <v>222</v>
      </c>
      <c r="D204" s="12">
        <v>163256.340625707</v>
      </c>
      <c r="E204" s="12">
        <v>164183.737098585</v>
      </c>
      <c r="F204" s="12">
        <v>165358.815686455</v>
      </c>
      <c r="G204" s="12">
        <v>166642.151493543</v>
      </c>
      <c r="H204" s="12">
        <v>167567.51879303801</v>
      </c>
      <c r="I204" s="12">
        <v>168374.11276408</v>
      </c>
      <c r="J204" s="12">
        <v>169114.295736545</v>
      </c>
      <c r="K204" s="12">
        <v>169854.27355408901</v>
      </c>
      <c r="L204" s="12">
        <v>170592.08805561901</v>
      </c>
      <c r="M204" s="12">
        <v>171390.65729692599</v>
      </c>
      <c r="N204" s="12">
        <v>172172.72441955301</v>
      </c>
      <c r="O204" s="12">
        <v>172957.58413183599</v>
      </c>
      <c r="P204" s="12">
        <v>173751.23385274399</v>
      </c>
      <c r="Q204" s="12">
        <v>174541.908109318</v>
      </c>
      <c r="R204" s="12">
        <v>175336.02144896801</v>
      </c>
    </row>
    <row r="205" spans="1:18" ht="15.6">
      <c r="A205" s="7">
        <v>35</v>
      </c>
      <c r="B205" s="7">
        <v>3572</v>
      </c>
      <c r="C205" s="8" t="s">
        <v>223</v>
      </c>
      <c r="D205" s="12">
        <v>34215.820476469496</v>
      </c>
      <c r="E205" s="12">
        <v>34410.187390106301</v>
      </c>
      <c r="F205" s="12">
        <v>34656.464367057102</v>
      </c>
      <c r="G205" s="12">
        <v>34925.430260749097</v>
      </c>
      <c r="H205" s="12">
        <v>35119.371894479104</v>
      </c>
      <c r="I205" s="12">
        <v>35288.4206088305</v>
      </c>
      <c r="J205" s="12">
        <v>35443.550679691703</v>
      </c>
      <c r="K205" s="12">
        <v>35598.6377535008</v>
      </c>
      <c r="L205" s="12">
        <v>35753.271432163798</v>
      </c>
      <c r="M205" s="12">
        <v>35920.638296667603</v>
      </c>
      <c r="N205" s="12">
        <v>36084.546590558297</v>
      </c>
      <c r="O205" s="12">
        <v>36249.040164903199</v>
      </c>
      <c r="P205" s="12">
        <v>36415.3759792337</v>
      </c>
      <c r="Q205" s="12">
        <v>36581.088185598899</v>
      </c>
      <c r="R205" s="12">
        <v>36747.521166731502</v>
      </c>
    </row>
    <row r="206" spans="1:18" ht="15.6">
      <c r="A206" s="7">
        <v>35</v>
      </c>
      <c r="B206" s="7">
        <v>3573</v>
      </c>
      <c r="C206" s="8" t="s">
        <v>224</v>
      </c>
      <c r="D206" s="12">
        <v>14610.10981267</v>
      </c>
      <c r="E206" s="12">
        <v>14693.104226402</v>
      </c>
      <c r="F206" s="12">
        <v>14798.264167802399</v>
      </c>
      <c r="G206" s="12">
        <v>14913.112246549799</v>
      </c>
      <c r="H206" s="12">
        <v>14995.9250660407</v>
      </c>
      <c r="I206" s="12">
        <v>15068.108642151899</v>
      </c>
      <c r="J206" s="12">
        <v>15134.348976011201</v>
      </c>
      <c r="K206" s="12">
        <v>15200.5709501824</v>
      </c>
      <c r="L206" s="12">
        <v>15266.59932523</v>
      </c>
      <c r="M206" s="12">
        <v>15338.064753583199</v>
      </c>
      <c r="N206" s="12">
        <v>15408.0533769834</v>
      </c>
      <c r="O206" s="12">
        <v>15478.2919143613</v>
      </c>
      <c r="P206" s="12">
        <v>15549.317085759099</v>
      </c>
      <c r="Q206" s="12">
        <v>15620.0759773873</v>
      </c>
      <c r="R206" s="12">
        <v>15691.142638879101</v>
      </c>
    </row>
    <row r="207" spans="1:18" ht="15.6">
      <c r="A207" s="7">
        <v>35</v>
      </c>
      <c r="B207" s="7">
        <v>3574</v>
      </c>
      <c r="C207" s="8" t="s">
        <v>225</v>
      </c>
      <c r="D207" s="12">
        <v>179069.24673589601</v>
      </c>
      <c r="E207" s="12">
        <v>180086.47024395899</v>
      </c>
      <c r="F207" s="12">
        <v>181375.366202568</v>
      </c>
      <c r="G207" s="12">
        <v>182783.00510568099</v>
      </c>
      <c r="H207" s="12">
        <v>183798.002898001</v>
      </c>
      <c r="I207" s="12">
        <v>184682.72305184501</v>
      </c>
      <c r="J207" s="12">
        <v>185494.59967974899</v>
      </c>
      <c r="K207" s="12">
        <v>186306.25128157999</v>
      </c>
      <c r="L207" s="12">
        <v>187115.530029986</v>
      </c>
      <c r="M207" s="12">
        <v>187991.44818432699</v>
      </c>
      <c r="N207" s="12">
        <v>188849.26583479601</v>
      </c>
      <c r="O207" s="12">
        <v>189710.14656338899</v>
      </c>
      <c r="P207" s="12">
        <v>190580.66869531001</v>
      </c>
      <c r="Q207" s="12">
        <v>191447.92716129799</v>
      </c>
      <c r="R207" s="12">
        <v>192318.95781780299</v>
      </c>
    </row>
    <row r="208" spans="1:18" ht="15.6">
      <c r="A208" s="7">
        <v>35</v>
      </c>
      <c r="B208" s="7">
        <v>3581</v>
      </c>
      <c r="C208" s="8" t="s">
        <v>226</v>
      </c>
      <c r="D208" s="12">
        <v>51315.377962228398</v>
      </c>
      <c r="E208" s="12">
        <v>51606.880884975399</v>
      </c>
      <c r="F208" s="12">
        <v>51976.236229200498</v>
      </c>
      <c r="G208" s="12">
        <v>52379.619410097002</v>
      </c>
      <c r="H208" s="12">
        <v>52670.484515588898</v>
      </c>
      <c r="I208" s="12">
        <v>52924.016319142698</v>
      </c>
      <c r="J208" s="12">
        <v>53156.673555263304</v>
      </c>
      <c r="K208" s="12">
        <v>53389.266306286001</v>
      </c>
      <c r="L208" s="12">
        <v>53621.179075274304</v>
      </c>
      <c r="M208" s="12">
        <v>53872.188514200898</v>
      </c>
      <c r="N208" s="12">
        <v>54118.010941886903</v>
      </c>
      <c r="O208" s="12">
        <v>54364.711147385198</v>
      </c>
      <c r="P208" s="12">
        <v>54614.174263125104</v>
      </c>
      <c r="Q208" s="12">
        <v>54862.702119159803</v>
      </c>
      <c r="R208" s="12">
        <v>55112.3109613794</v>
      </c>
    </row>
    <row r="209" spans="1:18" ht="15.6">
      <c r="A209" s="7">
        <v>35</v>
      </c>
      <c r="B209" s="7">
        <v>3582</v>
      </c>
      <c r="C209" s="8" t="s">
        <v>227</v>
      </c>
      <c r="D209" s="12">
        <v>72652.564994647604</v>
      </c>
      <c r="E209" s="12">
        <v>73065.276268527799</v>
      </c>
      <c r="F209" s="12">
        <v>73588.211385123897</v>
      </c>
      <c r="G209" s="12">
        <v>74159.323280356606</v>
      </c>
      <c r="H209" s="12">
        <v>74571.131530149505</v>
      </c>
      <c r="I209" s="12">
        <v>74930.083106937396</v>
      </c>
      <c r="J209" s="12">
        <v>75259.480368302597</v>
      </c>
      <c r="K209" s="12">
        <v>75588.786331359195</v>
      </c>
      <c r="L209" s="12">
        <v>75917.129572505393</v>
      </c>
      <c r="M209" s="12">
        <v>76272.509973221197</v>
      </c>
      <c r="N209" s="12">
        <v>76620.546577705696</v>
      </c>
      <c r="O209" s="12">
        <v>76969.825944340206</v>
      </c>
      <c r="P209" s="12">
        <v>77323.017052917407</v>
      </c>
      <c r="Q209" s="12">
        <v>77674.884016192693</v>
      </c>
      <c r="R209" s="12">
        <v>78028.281445042507</v>
      </c>
    </row>
    <row r="210" spans="1:18" ht="15.6">
      <c r="A210" s="7">
        <v>41</v>
      </c>
      <c r="B210" s="7">
        <v>4111</v>
      </c>
      <c r="C210" s="8" t="s">
        <v>228</v>
      </c>
      <c r="D210" s="12">
        <v>225627.99765979801</v>
      </c>
      <c r="E210" s="12">
        <v>224975.11197341199</v>
      </c>
      <c r="F210" s="12">
        <v>224577.09175704801</v>
      </c>
      <c r="G210" s="12">
        <v>224320.46731558099</v>
      </c>
      <c r="H210" s="12">
        <v>223571.38709635899</v>
      </c>
      <c r="I210" s="12">
        <v>222614.50722875801</v>
      </c>
      <c r="J210" s="12">
        <v>221546.07866259399</v>
      </c>
      <c r="K210" s="12">
        <v>220445.101710266</v>
      </c>
      <c r="L210" s="12">
        <v>219314.930239426</v>
      </c>
      <c r="M210" s="12">
        <v>218228.88089398801</v>
      </c>
      <c r="N210" s="12">
        <v>217098.19298139299</v>
      </c>
      <c r="O210" s="12">
        <v>215943.759872127</v>
      </c>
      <c r="P210" s="12">
        <v>214775.89660302</v>
      </c>
      <c r="Q210" s="12">
        <v>213577.73440418</v>
      </c>
      <c r="R210" s="12">
        <v>212356.57020060401</v>
      </c>
    </row>
    <row r="211" spans="1:18" ht="15.6">
      <c r="A211" s="7">
        <v>41</v>
      </c>
      <c r="B211" s="7">
        <v>4112</v>
      </c>
      <c r="C211" s="8" t="s">
        <v>229</v>
      </c>
      <c r="D211" s="12">
        <v>148810.20840801601</v>
      </c>
      <c r="E211" s="12">
        <v>148379.60557444399</v>
      </c>
      <c r="F211" s="12">
        <v>148117.09616973301</v>
      </c>
      <c r="G211" s="12">
        <v>147947.84263286999</v>
      </c>
      <c r="H211" s="12">
        <v>147453.795862553</v>
      </c>
      <c r="I211" s="12">
        <v>146822.69735529399</v>
      </c>
      <c r="J211" s="12">
        <v>146118.028257272</v>
      </c>
      <c r="K211" s="12">
        <v>145391.89226604899</v>
      </c>
      <c r="L211" s="12">
        <v>144646.501384353</v>
      </c>
      <c r="M211" s="12">
        <v>143930.21071514901</v>
      </c>
      <c r="N211" s="12">
        <v>143184.479220554</v>
      </c>
      <c r="O211" s="12">
        <v>142423.08686958801</v>
      </c>
      <c r="P211" s="12">
        <v>141652.83681964001</v>
      </c>
      <c r="Q211" s="12">
        <v>140862.60347818799</v>
      </c>
      <c r="R211" s="12">
        <v>140057.19944358899</v>
      </c>
    </row>
    <row r="212" spans="1:18" ht="15.6">
      <c r="A212" s="7">
        <v>41</v>
      </c>
      <c r="B212" s="7">
        <v>4113</v>
      </c>
      <c r="C212" s="8" t="s">
        <v>230</v>
      </c>
      <c r="D212" s="12">
        <v>57355.367183689501</v>
      </c>
      <c r="E212" s="12">
        <v>57189.401529144598</v>
      </c>
      <c r="F212" s="12">
        <v>57088.223502056499</v>
      </c>
      <c r="G212" s="12">
        <v>57022.988738542001</v>
      </c>
      <c r="H212" s="12">
        <v>56832.570122638703</v>
      </c>
      <c r="I212" s="12">
        <v>56589.328163637103</v>
      </c>
      <c r="J212" s="12">
        <v>56317.7301644666</v>
      </c>
      <c r="K212" s="12">
        <v>56037.858260198896</v>
      </c>
      <c r="L212" s="12">
        <v>55750.565014847998</v>
      </c>
      <c r="M212" s="12">
        <v>55474.487756561597</v>
      </c>
      <c r="N212" s="12">
        <v>55187.063230043001</v>
      </c>
      <c r="O212" s="12">
        <v>54893.602597687197</v>
      </c>
      <c r="P212" s="12">
        <v>54596.727975236397</v>
      </c>
      <c r="Q212" s="12">
        <v>54292.1512667934</v>
      </c>
      <c r="R212" s="12">
        <v>53981.727374307797</v>
      </c>
    </row>
    <row r="213" spans="1:18" ht="15.6">
      <c r="A213" s="7">
        <v>41</v>
      </c>
      <c r="B213" s="7">
        <v>4121</v>
      </c>
      <c r="C213" s="8" t="s">
        <v>231</v>
      </c>
      <c r="D213" s="12">
        <v>51504.218889941701</v>
      </c>
      <c r="E213" s="12">
        <v>51355.1843385674</v>
      </c>
      <c r="F213" s="12">
        <v>51264.328059351799</v>
      </c>
      <c r="G213" s="12">
        <v>51205.748266304399</v>
      </c>
      <c r="H213" s="12">
        <v>51034.755339994197</v>
      </c>
      <c r="I213" s="12">
        <v>50816.327881242098</v>
      </c>
      <c r="J213" s="12">
        <v>50572.4371437882</v>
      </c>
      <c r="K213" s="12">
        <v>50321.116569510501</v>
      </c>
      <c r="L213" s="12">
        <v>50063.1317475006</v>
      </c>
      <c r="M213" s="12">
        <v>49815.2187057142</v>
      </c>
      <c r="N213" s="12">
        <v>49557.115995279702</v>
      </c>
      <c r="O213" s="12">
        <v>49293.592956607397</v>
      </c>
      <c r="P213" s="12">
        <v>49027.004208452199</v>
      </c>
      <c r="Q213" s="12">
        <v>48753.499108047698</v>
      </c>
      <c r="R213" s="12">
        <v>48474.743328210097</v>
      </c>
    </row>
    <row r="214" spans="1:18" ht="15.6">
      <c r="A214" s="7">
        <v>41</v>
      </c>
      <c r="B214" s="7">
        <v>4122</v>
      </c>
      <c r="C214" s="8" t="s">
        <v>232</v>
      </c>
      <c r="D214" s="12">
        <v>544236.00202669599</v>
      </c>
      <c r="E214" s="12">
        <v>542661.180193846</v>
      </c>
      <c r="F214" s="12">
        <v>541701.117907195</v>
      </c>
      <c r="G214" s="12">
        <v>541082.11556029494</v>
      </c>
      <c r="H214" s="12">
        <v>539275.26345001103</v>
      </c>
      <c r="I214" s="12">
        <v>536967.17899700499</v>
      </c>
      <c r="J214" s="12">
        <v>534390.02856653102</v>
      </c>
      <c r="K214" s="12">
        <v>531734.36836004804</v>
      </c>
      <c r="L214" s="12">
        <v>529008.288222517</v>
      </c>
      <c r="M214" s="12">
        <v>526388.63481119997</v>
      </c>
      <c r="N214" s="12">
        <v>523661.30896748003</v>
      </c>
      <c r="O214" s="12">
        <v>520876.707470742</v>
      </c>
      <c r="P214" s="12">
        <v>518059.71116231801</v>
      </c>
      <c r="Q214" s="12">
        <v>515169.630978867</v>
      </c>
      <c r="R214" s="12">
        <v>512224.06779141497</v>
      </c>
    </row>
    <row r="215" spans="1:18" ht="15.6">
      <c r="A215" s="7">
        <v>41</v>
      </c>
      <c r="B215" s="7">
        <v>4123</v>
      </c>
      <c r="C215" s="8" t="s">
        <v>233</v>
      </c>
      <c r="D215" s="12">
        <v>97568.104832950296</v>
      </c>
      <c r="E215" s="12">
        <v>97285.778082831894</v>
      </c>
      <c r="F215" s="12">
        <v>97113.662571378707</v>
      </c>
      <c r="G215" s="12">
        <v>97002.690703192799</v>
      </c>
      <c r="H215" s="12">
        <v>96678.766641836002</v>
      </c>
      <c r="I215" s="12">
        <v>96264.983972114002</v>
      </c>
      <c r="J215" s="12">
        <v>95802.964402595797</v>
      </c>
      <c r="K215" s="12">
        <v>95326.869964775498</v>
      </c>
      <c r="L215" s="12">
        <v>94838.150968495203</v>
      </c>
      <c r="M215" s="12">
        <v>94368.511661807599</v>
      </c>
      <c r="N215" s="12">
        <v>93879.569341117502</v>
      </c>
      <c r="O215" s="12">
        <v>93380.358907141694</v>
      </c>
      <c r="P215" s="12">
        <v>92875.340881665601</v>
      </c>
      <c r="Q215" s="12">
        <v>92357.2207182368</v>
      </c>
      <c r="R215" s="12">
        <v>91829.153819320301</v>
      </c>
    </row>
    <row r="216" spans="1:18" ht="15.6">
      <c r="A216" s="7">
        <v>41</v>
      </c>
      <c r="B216" s="7">
        <v>4124</v>
      </c>
      <c r="C216" s="8" t="s">
        <v>234</v>
      </c>
      <c r="D216" s="12">
        <v>53432.638695507703</v>
      </c>
      <c r="E216" s="12">
        <v>53278.023995972202</v>
      </c>
      <c r="F216" s="12">
        <v>53183.765878007303</v>
      </c>
      <c r="G216" s="12">
        <v>53122.992741670598</v>
      </c>
      <c r="H216" s="12">
        <v>52945.597502059099</v>
      </c>
      <c r="I216" s="12">
        <v>52718.991687308102</v>
      </c>
      <c r="J216" s="12">
        <v>52465.969198346502</v>
      </c>
      <c r="K216" s="12">
        <v>52205.238684776697</v>
      </c>
      <c r="L216" s="12">
        <v>51937.594400863403</v>
      </c>
      <c r="M216" s="12">
        <v>51680.399004540603</v>
      </c>
      <c r="N216" s="12">
        <v>51412.632418224901</v>
      </c>
      <c r="O216" s="12">
        <v>51139.242555864701</v>
      </c>
      <c r="P216" s="12">
        <v>50862.6721977946</v>
      </c>
      <c r="Q216" s="12">
        <v>50578.926525569303</v>
      </c>
      <c r="R216" s="12">
        <v>50289.733578090898</v>
      </c>
    </row>
    <row r="217" spans="1:18" ht="15.6">
      <c r="A217" s="7">
        <v>41</v>
      </c>
      <c r="B217" s="7">
        <v>4129</v>
      </c>
      <c r="C217" s="8" t="s">
        <v>235</v>
      </c>
      <c r="D217" s="12">
        <v>213041.781987881</v>
      </c>
      <c r="E217" s="12">
        <v>212425.31624830101</v>
      </c>
      <c r="F217" s="12">
        <v>212049.49880955199</v>
      </c>
      <c r="G217" s="12">
        <v>211807.18965958201</v>
      </c>
      <c r="H217" s="12">
        <v>211099.895412365</v>
      </c>
      <c r="I217" s="12">
        <v>210196.39321291901</v>
      </c>
      <c r="J217" s="12">
        <v>209187.564840459</v>
      </c>
      <c r="K217" s="12">
        <v>208148.00372977101</v>
      </c>
      <c r="L217" s="12">
        <v>207080.87665956499</v>
      </c>
      <c r="M217" s="12">
        <v>206055.41044847001</v>
      </c>
      <c r="N217" s="12">
        <v>204987.795745207</v>
      </c>
      <c r="O217" s="12">
        <v>203897.760424532</v>
      </c>
      <c r="P217" s="12">
        <v>202795.04411916499</v>
      </c>
      <c r="Q217" s="12">
        <v>201663.71905048599</v>
      </c>
      <c r="R217" s="12">
        <v>200510.675098821</v>
      </c>
    </row>
    <row r="218" spans="1:18" ht="15.6">
      <c r="A218" s="7">
        <v>41</v>
      </c>
      <c r="B218" s="7">
        <v>4131</v>
      </c>
      <c r="C218" s="8" t="s">
        <v>236</v>
      </c>
      <c r="D218" s="12">
        <v>129638.705534177</v>
      </c>
      <c r="E218" s="12">
        <v>129263.578084034</v>
      </c>
      <c r="F218" s="12">
        <v>129034.888266371</v>
      </c>
      <c r="G218" s="12">
        <v>128887.43998534299</v>
      </c>
      <c r="H218" s="12">
        <v>128457.042202403</v>
      </c>
      <c r="I218" s="12">
        <v>127907.249319098</v>
      </c>
      <c r="J218" s="12">
        <v>127293.364084512</v>
      </c>
      <c r="K218" s="12">
        <v>126660.777577509</v>
      </c>
      <c r="L218" s="12">
        <v>126011.416824272</v>
      </c>
      <c r="M218" s="12">
        <v>125387.407247675</v>
      </c>
      <c r="N218" s="12">
        <v>124737.74976336</v>
      </c>
      <c r="O218" s="12">
        <v>124074.44904065201</v>
      </c>
      <c r="P218" s="12">
        <v>123403.431773216</v>
      </c>
      <c r="Q218" s="12">
        <v>122715.00569982499</v>
      </c>
      <c r="R218" s="12">
        <v>122013.36340260399</v>
      </c>
    </row>
    <row r="219" spans="1:18" ht="15.6">
      <c r="A219" s="7">
        <v>41</v>
      </c>
      <c r="B219" s="7">
        <v>4132</v>
      </c>
      <c r="C219" s="8" t="s">
        <v>237</v>
      </c>
      <c r="D219" s="12">
        <v>98332.487813869302</v>
      </c>
      <c r="E219" s="12">
        <v>98047.949216368797</v>
      </c>
      <c r="F219" s="12">
        <v>97874.485291285993</v>
      </c>
      <c r="G219" s="12">
        <v>97762.644030328796</v>
      </c>
      <c r="H219" s="12">
        <v>97436.182233511296</v>
      </c>
      <c r="I219" s="12">
        <v>97019.157844273999</v>
      </c>
      <c r="J219" s="12">
        <v>96553.518650333295</v>
      </c>
      <c r="K219" s="12">
        <v>96073.694320596507</v>
      </c>
      <c r="L219" s="12">
        <v>95581.1465271817</v>
      </c>
      <c r="M219" s="12">
        <v>95107.827900368196</v>
      </c>
      <c r="N219" s="12">
        <v>94615.055032912001</v>
      </c>
      <c r="O219" s="12">
        <v>94111.933608162493</v>
      </c>
      <c r="P219" s="12">
        <v>93602.959093177706</v>
      </c>
      <c r="Q219" s="12">
        <v>93080.779793456502</v>
      </c>
      <c r="R219" s="12">
        <v>92548.575832023998</v>
      </c>
    </row>
    <row r="220" spans="1:18" ht="15.6">
      <c r="A220" s="7">
        <v>41</v>
      </c>
      <c r="B220" s="7">
        <v>4133</v>
      </c>
      <c r="C220" s="8" t="s">
        <v>238</v>
      </c>
      <c r="D220" s="12">
        <v>77699.187999200003</v>
      </c>
      <c r="E220" s="12">
        <v>77474.354696599796</v>
      </c>
      <c r="F220" s="12">
        <v>77337.289048914507</v>
      </c>
      <c r="G220" s="12">
        <v>77248.915660259605</v>
      </c>
      <c r="H220" s="12">
        <v>76990.955985996698</v>
      </c>
      <c r="I220" s="12">
        <v>76661.436646655406</v>
      </c>
      <c r="J220" s="12">
        <v>76293.503442945395</v>
      </c>
      <c r="K220" s="12">
        <v>75914.361598456904</v>
      </c>
      <c r="L220" s="12">
        <v>75525.166079751099</v>
      </c>
      <c r="M220" s="12">
        <v>75151.164833708506</v>
      </c>
      <c r="N220" s="12">
        <v>74761.791468703406</v>
      </c>
      <c r="O220" s="12">
        <v>74364.241004581098</v>
      </c>
      <c r="P220" s="12">
        <v>73962.065615693806</v>
      </c>
      <c r="Q220" s="12">
        <v>73549.456228093302</v>
      </c>
      <c r="R220" s="12">
        <v>73128.925673310005</v>
      </c>
    </row>
    <row r="221" spans="1:18" ht="15.6">
      <c r="A221" s="7">
        <v>41</v>
      </c>
      <c r="B221" s="7">
        <v>4134</v>
      </c>
      <c r="C221" s="8" t="s">
        <v>239</v>
      </c>
      <c r="D221" s="12">
        <v>62677.244172342398</v>
      </c>
      <c r="E221" s="12">
        <v>62495.878933399297</v>
      </c>
      <c r="F221" s="12">
        <v>62385.312822115302</v>
      </c>
      <c r="G221" s="12">
        <v>62314.025069931602</v>
      </c>
      <c r="H221" s="12">
        <v>62105.937934059803</v>
      </c>
      <c r="I221" s="12">
        <v>61840.1260945377</v>
      </c>
      <c r="J221" s="12">
        <v>61543.327120932103</v>
      </c>
      <c r="K221" s="12">
        <v>61237.486524975502</v>
      </c>
      <c r="L221" s="12">
        <v>60923.535978191903</v>
      </c>
      <c r="M221" s="12">
        <v>60621.842124977396</v>
      </c>
      <c r="N221" s="12">
        <v>60307.748115745497</v>
      </c>
      <c r="O221" s="12">
        <v>59987.057923834604</v>
      </c>
      <c r="P221" s="12">
        <v>59662.636965281497</v>
      </c>
      <c r="Q221" s="12">
        <v>59329.799261305197</v>
      </c>
      <c r="R221" s="12">
        <v>58990.571826077903</v>
      </c>
    </row>
    <row r="222" spans="1:18" ht="15.6">
      <c r="A222" s="7">
        <v>41</v>
      </c>
      <c r="B222" s="7">
        <v>4135</v>
      </c>
      <c r="C222" s="8" t="s">
        <v>240</v>
      </c>
      <c r="D222" s="12">
        <v>33847.440084891998</v>
      </c>
      <c r="E222" s="12">
        <v>33749.497855812202</v>
      </c>
      <c r="F222" s="12">
        <v>33689.789107093799</v>
      </c>
      <c r="G222" s="12">
        <v>33651.291755286598</v>
      </c>
      <c r="H222" s="12">
        <v>33538.918964227298</v>
      </c>
      <c r="I222" s="12">
        <v>33395.373241523797</v>
      </c>
      <c r="J222" s="12">
        <v>33235.093611987999</v>
      </c>
      <c r="K222" s="12">
        <v>33069.931257069897</v>
      </c>
      <c r="L222" s="12">
        <v>32900.3893050935</v>
      </c>
      <c r="M222" s="12">
        <v>32737.466305599199</v>
      </c>
      <c r="N222" s="12">
        <v>32567.8468799357</v>
      </c>
      <c r="O222" s="12">
        <v>32394.665333749199</v>
      </c>
      <c r="P222" s="12">
        <v>32219.4690707021</v>
      </c>
      <c r="Q222" s="12">
        <v>32039.727533044701</v>
      </c>
      <c r="R222" s="12">
        <v>31856.535364327701</v>
      </c>
    </row>
    <row r="223" spans="1:18" ht="15.6">
      <c r="A223" s="7">
        <v>41</v>
      </c>
      <c r="B223" s="7">
        <v>4136</v>
      </c>
      <c r="C223" s="8" t="s">
        <v>241</v>
      </c>
      <c r="D223" s="12">
        <v>64026.705977964899</v>
      </c>
      <c r="E223" s="12">
        <v>63841.435885577099</v>
      </c>
      <c r="F223" s="12">
        <v>63728.489249349303</v>
      </c>
      <c r="G223" s="12">
        <v>63655.666648280603</v>
      </c>
      <c r="H223" s="12">
        <v>63443.099327523698</v>
      </c>
      <c r="I223" s="12">
        <v>63171.564471146499</v>
      </c>
      <c r="J223" s="12">
        <v>62868.375317435901</v>
      </c>
      <c r="K223" s="12">
        <v>62555.9498722524</v>
      </c>
      <c r="L223" s="12">
        <v>62235.239866318901</v>
      </c>
      <c r="M223" s="12">
        <v>61927.050444620902</v>
      </c>
      <c r="N223" s="12">
        <v>61606.193887443202</v>
      </c>
      <c r="O223" s="12">
        <v>61278.599129590701</v>
      </c>
      <c r="P223" s="12">
        <v>60947.193280455896</v>
      </c>
      <c r="Q223" s="12">
        <v>60607.189470583398</v>
      </c>
      <c r="R223" s="12">
        <v>60260.658356431697</v>
      </c>
    </row>
    <row r="224" spans="1:18" ht="15.6">
      <c r="A224" s="7">
        <v>41</v>
      </c>
      <c r="B224" s="7">
        <v>4141</v>
      </c>
      <c r="C224" s="8" t="s">
        <v>242</v>
      </c>
      <c r="D224" s="12">
        <v>230468.12974722401</v>
      </c>
      <c r="E224" s="12">
        <v>229801.238470129</v>
      </c>
      <c r="F224" s="12">
        <v>229394.67999399599</v>
      </c>
      <c r="G224" s="12">
        <v>229132.55049013</v>
      </c>
      <c r="H224" s="12">
        <v>228367.40113390199</v>
      </c>
      <c r="I224" s="12">
        <v>227389.99444782399</v>
      </c>
      <c r="J224" s="12">
        <v>226298.64614014601</v>
      </c>
      <c r="K224" s="12">
        <v>225174.05122405401</v>
      </c>
      <c r="L224" s="12">
        <v>224019.63551377601</v>
      </c>
      <c r="M224" s="12">
        <v>222910.28842897</v>
      </c>
      <c r="N224" s="12">
        <v>221755.34519832401</v>
      </c>
      <c r="O224" s="12">
        <v>220576.14739322601</v>
      </c>
      <c r="P224" s="12">
        <v>219383.231326865</v>
      </c>
      <c r="Q224" s="12">
        <v>218159.36636346599</v>
      </c>
      <c r="R224" s="12">
        <v>216912.00596037199</v>
      </c>
    </row>
    <row r="225" spans="1:18" ht="15.6">
      <c r="A225" s="7">
        <v>41</v>
      </c>
      <c r="B225" s="7">
        <v>4142</v>
      </c>
      <c r="C225" s="8" t="s">
        <v>243</v>
      </c>
      <c r="D225" s="12">
        <v>25454.709379147102</v>
      </c>
      <c r="E225" s="12">
        <v>25381.052672049798</v>
      </c>
      <c r="F225" s="12">
        <v>25336.1491624751</v>
      </c>
      <c r="G225" s="12">
        <v>25307.197522423201</v>
      </c>
      <c r="H225" s="12">
        <v>25222.688421458701</v>
      </c>
      <c r="I225" s="12">
        <v>25114.7359546853</v>
      </c>
      <c r="J225" s="12">
        <v>24994.198880812201</v>
      </c>
      <c r="K225" s="12">
        <v>24869.989790631102</v>
      </c>
      <c r="L225" s="12">
        <v>24742.487057420702</v>
      </c>
      <c r="M225" s="12">
        <v>24619.962057177501</v>
      </c>
      <c r="N225" s="12">
        <v>24492.401060870401</v>
      </c>
      <c r="O225" s="12">
        <v>24362.161198646601</v>
      </c>
      <c r="P225" s="12">
        <v>24230.406184180702</v>
      </c>
      <c r="Q225" s="12">
        <v>24095.232930786002</v>
      </c>
      <c r="R225" s="12">
        <v>23957.464656262498</v>
      </c>
    </row>
    <row r="226" spans="1:18" ht="15.6">
      <c r="A226" s="7">
        <v>41</v>
      </c>
      <c r="B226" s="7">
        <v>4143</v>
      </c>
      <c r="C226" s="8" t="s">
        <v>244</v>
      </c>
      <c r="D226" s="12">
        <v>74150.189861400097</v>
      </c>
      <c r="E226" s="12">
        <v>73935.626073803898</v>
      </c>
      <c r="F226" s="12">
        <v>73804.8210543483</v>
      </c>
      <c r="G226" s="12">
        <v>73720.484220004102</v>
      </c>
      <c r="H226" s="12">
        <v>73474.307145112907</v>
      </c>
      <c r="I226" s="12">
        <v>73159.838973639897</v>
      </c>
      <c r="J226" s="12">
        <v>72808.711534423594</v>
      </c>
      <c r="K226" s="12">
        <v>72446.887421749707</v>
      </c>
      <c r="L226" s="12">
        <v>72075.468847784097</v>
      </c>
      <c r="M226" s="12">
        <v>71718.550530920402</v>
      </c>
      <c r="N226" s="12">
        <v>71346.962233981496</v>
      </c>
      <c r="O226" s="12">
        <v>70967.570336162404</v>
      </c>
      <c r="P226" s="12">
        <v>70583.764762237406</v>
      </c>
      <c r="Q226" s="12">
        <v>70190.001774268894</v>
      </c>
      <c r="R226" s="12">
        <v>69788.679427374402</v>
      </c>
    </row>
    <row r="227" spans="1:18" ht="15.6">
      <c r="A227" s="7">
        <v>41</v>
      </c>
      <c r="B227" s="7">
        <v>4151</v>
      </c>
      <c r="C227" s="8" t="s">
        <v>245</v>
      </c>
      <c r="D227" s="12">
        <v>59585.1475907067</v>
      </c>
      <c r="E227" s="12">
        <v>59412.729758989</v>
      </c>
      <c r="F227" s="12">
        <v>59307.618276393499</v>
      </c>
      <c r="G227" s="12">
        <v>59239.847408489302</v>
      </c>
      <c r="H227" s="12">
        <v>59042.025968404501</v>
      </c>
      <c r="I227" s="12">
        <v>58789.327594403498</v>
      </c>
      <c r="J227" s="12">
        <v>58507.170794427599</v>
      </c>
      <c r="K227" s="12">
        <v>58216.418428239602</v>
      </c>
      <c r="L227" s="12">
        <v>57917.956204620103</v>
      </c>
      <c r="M227" s="12">
        <v>57631.146007263</v>
      </c>
      <c r="N227" s="12">
        <v>57332.547398716801</v>
      </c>
      <c r="O227" s="12">
        <v>57027.678021192602</v>
      </c>
      <c r="P227" s="12">
        <v>56719.261929322798</v>
      </c>
      <c r="Q227" s="12">
        <v>56402.844320714503</v>
      </c>
      <c r="R227" s="12">
        <v>56080.3522095562</v>
      </c>
    </row>
    <row r="228" spans="1:18" ht="15.6">
      <c r="A228" s="7">
        <v>41</v>
      </c>
      <c r="B228" s="7">
        <v>4152</v>
      </c>
      <c r="C228" s="8" t="s">
        <v>246</v>
      </c>
      <c r="D228" s="12">
        <v>29631.272066157399</v>
      </c>
      <c r="E228" s="12">
        <v>29545.529897133802</v>
      </c>
      <c r="F228" s="12">
        <v>29493.258700770399</v>
      </c>
      <c r="G228" s="12">
        <v>29459.556727880699</v>
      </c>
      <c r="H228" s="12">
        <v>29361.181526176399</v>
      </c>
      <c r="I228" s="12">
        <v>29235.516413767898</v>
      </c>
      <c r="J228" s="12">
        <v>29095.201834673699</v>
      </c>
      <c r="K228" s="12">
        <v>28950.6127413537</v>
      </c>
      <c r="L228" s="12">
        <v>28802.189590530299</v>
      </c>
      <c r="M228" s="12">
        <v>28659.5609098678</v>
      </c>
      <c r="N228" s="12">
        <v>28511.069935769901</v>
      </c>
      <c r="O228" s="12">
        <v>28359.460552659599</v>
      </c>
      <c r="P228" s="12">
        <v>28206.0874136081</v>
      </c>
      <c r="Q228" s="12">
        <v>28048.735176925398</v>
      </c>
      <c r="R228" s="12">
        <v>27888.362133133101</v>
      </c>
    </row>
    <row r="229" spans="1:18" ht="15.6">
      <c r="A229" s="7">
        <v>41</v>
      </c>
      <c r="B229" s="7">
        <v>4159</v>
      </c>
      <c r="C229" s="8" t="s">
        <v>247</v>
      </c>
      <c r="D229" s="12">
        <v>575191.53250052896</v>
      </c>
      <c r="E229" s="12">
        <v>573527.13657707802</v>
      </c>
      <c r="F229" s="12">
        <v>572512.467029511</v>
      </c>
      <c r="G229" s="12">
        <v>571858.25652670604</v>
      </c>
      <c r="H229" s="12">
        <v>569948.63270460605</v>
      </c>
      <c r="I229" s="12">
        <v>567509.26700898295</v>
      </c>
      <c r="J229" s="12">
        <v>564785.53116631496</v>
      </c>
      <c r="K229" s="12">
        <v>561978.82000006002</v>
      </c>
      <c r="L229" s="12">
        <v>559097.68349642004</v>
      </c>
      <c r="M229" s="12">
        <v>556329.02715124504</v>
      </c>
      <c r="N229" s="12">
        <v>553446.57408706902</v>
      </c>
      <c r="O229" s="12">
        <v>550503.58759526198</v>
      </c>
      <c r="P229" s="12">
        <v>547526.36371138995</v>
      </c>
      <c r="Q229" s="12">
        <v>544471.89902405394</v>
      </c>
      <c r="R229" s="12">
        <v>541358.79552195605</v>
      </c>
    </row>
    <row r="230" spans="1:18" ht="15.6">
      <c r="A230" s="7">
        <v>42</v>
      </c>
      <c r="B230" s="7">
        <v>4211</v>
      </c>
      <c r="C230" s="8" t="s">
        <v>248</v>
      </c>
      <c r="D230" s="12">
        <v>92368.671808601197</v>
      </c>
      <c r="E230" s="12">
        <v>90993.532400921395</v>
      </c>
      <c r="F230" s="12">
        <v>89686.901518846105</v>
      </c>
      <c r="G230" s="12">
        <v>88432.485375929493</v>
      </c>
      <c r="H230" s="12">
        <v>86975.502651429706</v>
      </c>
      <c r="I230" s="12">
        <v>85413.204722959897</v>
      </c>
      <c r="J230" s="12">
        <v>83797.944145292306</v>
      </c>
      <c r="K230" s="12">
        <v>82154.857185894507</v>
      </c>
      <c r="L230" s="12">
        <v>80488.419927269206</v>
      </c>
      <c r="M230" s="12">
        <v>78821.789006246298</v>
      </c>
      <c r="N230" s="12">
        <v>77127.294722247301</v>
      </c>
      <c r="O230" s="12">
        <v>75410.548184329804</v>
      </c>
      <c r="P230" s="12">
        <v>73676.433310446897</v>
      </c>
      <c r="Q230" s="12">
        <v>71918.138246579707</v>
      </c>
      <c r="R230" s="12">
        <v>70137.764982192093</v>
      </c>
    </row>
    <row r="231" spans="1:18" ht="15.6">
      <c r="A231" s="7">
        <v>42</v>
      </c>
      <c r="B231" s="7">
        <v>4212</v>
      </c>
      <c r="C231" s="8" t="s">
        <v>249</v>
      </c>
      <c r="D231" s="12">
        <v>60130.249480276703</v>
      </c>
      <c r="E231" s="12">
        <v>59235.059864937197</v>
      </c>
      <c r="F231" s="12">
        <v>58384.468000159701</v>
      </c>
      <c r="G231" s="12">
        <v>57567.866936680301</v>
      </c>
      <c r="H231" s="12">
        <v>56619.398879249296</v>
      </c>
      <c r="I231" s="12">
        <v>55602.372625992102</v>
      </c>
      <c r="J231" s="12">
        <v>54550.8686949439</v>
      </c>
      <c r="K231" s="12">
        <v>53481.250318307597</v>
      </c>
      <c r="L231" s="12">
        <v>52396.431340797397</v>
      </c>
      <c r="M231" s="12">
        <v>51311.4862927453</v>
      </c>
      <c r="N231" s="12">
        <v>50208.402725058098</v>
      </c>
      <c r="O231" s="12">
        <v>49090.833363076898</v>
      </c>
      <c r="P231" s="12">
        <v>47961.957544543802</v>
      </c>
      <c r="Q231" s="12">
        <v>46817.340881979602</v>
      </c>
      <c r="R231" s="12">
        <v>45658.3517305758</v>
      </c>
    </row>
    <row r="232" spans="1:18" ht="15.6">
      <c r="A232" s="7">
        <v>42</v>
      </c>
      <c r="B232" s="7">
        <v>4213</v>
      </c>
      <c r="C232" s="8" t="s">
        <v>250</v>
      </c>
      <c r="D232" s="12">
        <v>68066.505738428896</v>
      </c>
      <c r="E232" s="12">
        <v>67053.165041784901</v>
      </c>
      <c r="F232" s="12">
        <v>66090.308298092306</v>
      </c>
      <c r="G232" s="12">
        <v>65165.928614909899</v>
      </c>
      <c r="H232" s="12">
        <v>64092.277548669997</v>
      </c>
      <c r="I232" s="12">
        <v>62941.019672722097</v>
      </c>
      <c r="J232" s="12">
        <v>61750.733602477201</v>
      </c>
      <c r="K232" s="12">
        <v>60539.942262107499</v>
      </c>
      <c r="L232" s="12">
        <v>59311.944078213099</v>
      </c>
      <c r="M232" s="12">
        <v>58083.8031844828</v>
      </c>
      <c r="N232" s="12">
        <v>56835.129769078398</v>
      </c>
      <c r="O232" s="12">
        <v>55570.058660146598</v>
      </c>
      <c r="P232" s="12">
        <v>54292.188818554503</v>
      </c>
      <c r="Q232" s="12">
        <v>52996.500586689202</v>
      </c>
      <c r="R232" s="12">
        <v>51684.542921361797</v>
      </c>
    </row>
    <row r="233" spans="1:18" ht="15.6">
      <c r="A233" s="7">
        <v>42</v>
      </c>
      <c r="B233" s="7">
        <v>4214</v>
      </c>
      <c r="C233" s="8" t="s">
        <v>251</v>
      </c>
      <c r="D233" s="12">
        <v>31025.291533874799</v>
      </c>
      <c r="E233" s="12">
        <v>30563.402228414801</v>
      </c>
      <c r="F233" s="12">
        <v>30124.523952650601</v>
      </c>
      <c r="G233" s="12">
        <v>29703.183840508002</v>
      </c>
      <c r="H233" s="12">
        <v>29213.804564212001</v>
      </c>
      <c r="I233" s="12">
        <v>28689.051444531899</v>
      </c>
      <c r="J233" s="12">
        <v>28146.508942656801</v>
      </c>
      <c r="K233" s="12">
        <v>27594.619963867</v>
      </c>
      <c r="L233" s="12">
        <v>27034.8879602667</v>
      </c>
      <c r="M233" s="12">
        <v>26475.090908008999</v>
      </c>
      <c r="N233" s="12">
        <v>25905.934957706399</v>
      </c>
      <c r="O233" s="12">
        <v>25329.304799833801</v>
      </c>
      <c r="P233" s="12">
        <v>24746.8408704129</v>
      </c>
      <c r="Q233" s="12">
        <v>24156.255167900501</v>
      </c>
      <c r="R233" s="12">
        <v>23558.2537188725</v>
      </c>
    </row>
    <row r="234" spans="1:18" ht="15.6">
      <c r="A234" s="7">
        <v>42</v>
      </c>
      <c r="B234" s="7">
        <v>4215</v>
      </c>
      <c r="C234" s="8" t="s">
        <v>252</v>
      </c>
      <c r="D234" s="12">
        <v>233482.25483681099</v>
      </c>
      <c r="E234" s="12">
        <v>230006.28570599799</v>
      </c>
      <c r="F234" s="12">
        <v>226703.48707878901</v>
      </c>
      <c r="G234" s="12">
        <v>223532.67273444799</v>
      </c>
      <c r="H234" s="12">
        <v>219849.826537182</v>
      </c>
      <c r="I234" s="12">
        <v>215900.77286009499</v>
      </c>
      <c r="J234" s="12">
        <v>211817.84437027</v>
      </c>
      <c r="K234" s="12">
        <v>207664.578541867</v>
      </c>
      <c r="L234" s="12">
        <v>203452.28966851899</v>
      </c>
      <c r="M234" s="12">
        <v>199239.51127011699</v>
      </c>
      <c r="N234" s="12">
        <v>194956.302055387</v>
      </c>
      <c r="O234" s="12">
        <v>190616.845346724</v>
      </c>
      <c r="P234" s="12">
        <v>186233.48632411601</v>
      </c>
      <c r="Q234" s="12">
        <v>181789.00652491601</v>
      </c>
      <c r="R234" s="12">
        <v>177288.71918533201</v>
      </c>
    </row>
    <row r="235" spans="1:18" ht="15.6">
      <c r="A235" s="7">
        <v>42</v>
      </c>
      <c r="B235" s="7">
        <v>4216</v>
      </c>
      <c r="C235" s="8" t="s">
        <v>253</v>
      </c>
      <c r="D235" s="12">
        <v>258334.98961753701</v>
      </c>
      <c r="E235" s="12">
        <v>254489.02520455499</v>
      </c>
      <c r="F235" s="12">
        <v>250834.66416721401</v>
      </c>
      <c r="G235" s="12">
        <v>247326.33634429399</v>
      </c>
      <c r="H235" s="12">
        <v>243251.474059767</v>
      </c>
      <c r="I235" s="12">
        <v>238882.06816446301</v>
      </c>
      <c r="J235" s="12">
        <v>234364.53731332501</v>
      </c>
      <c r="K235" s="12">
        <v>229769.18215354299</v>
      </c>
      <c r="L235" s="12">
        <v>225108.521309492</v>
      </c>
      <c r="M235" s="12">
        <v>220447.31883423499</v>
      </c>
      <c r="N235" s="12">
        <v>215708.18862170901</v>
      </c>
      <c r="O235" s="12">
        <v>210906.82371773801</v>
      </c>
      <c r="P235" s="12">
        <v>206056.88337366501</v>
      </c>
      <c r="Q235" s="12">
        <v>201139.31632225201</v>
      </c>
      <c r="R235" s="12">
        <v>196160.00136883499</v>
      </c>
    </row>
    <row r="236" spans="1:18" ht="15.6">
      <c r="A236" s="7">
        <v>42</v>
      </c>
      <c r="B236" s="7">
        <v>4217</v>
      </c>
      <c r="C236" s="8" t="s">
        <v>254</v>
      </c>
      <c r="D236" s="12">
        <v>7858.3308147129901</v>
      </c>
      <c r="E236" s="12">
        <v>7741.33984574847</v>
      </c>
      <c r="F236" s="12">
        <v>7630.17728933322</v>
      </c>
      <c r="G236" s="12">
        <v>7523.4569388406399</v>
      </c>
      <c r="H236" s="12">
        <v>7399.5030915520501</v>
      </c>
      <c r="I236" s="12">
        <v>7266.5894779577802</v>
      </c>
      <c r="J236" s="12">
        <v>7129.1700291229499</v>
      </c>
      <c r="K236" s="12">
        <v>6989.3832309282598</v>
      </c>
      <c r="L236" s="12">
        <v>6847.6098893704802</v>
      </c>
      <c r="M236" s="12">
        <v>6705.8200718417602</v>
      </c>
      <c r="N236" s="12">
        <v>6561.6597587522101</v>
      </c>
      <c r="O236" s="12">
        <v>6415.6063192574602</v>
      </c>
      <c r="P236" s="12">
        <v>6268.0752561127902</v>
      </c>
      <c r="Q236" s="12">
        <v>6118.4870460423799</v>
      </c>
      <c r="R236" s="12">
        <v>5967.0205172489004</v>
      </c>
    </row>
    <row r="237" spans="1:18" ht="15.6">
      <c r="A237" s="7">
        <v>51</v>
      </c>
      <c r="B237" s="7">
        <v>5111</v>
      </c>
      <c r="C237" s="8" t="s">
        <v>255</v>
      </c>
      <c r="D237" s="12">
        <v>128449.77900711499</v>
      </c>
      <c r="E237" s="12">
        <v>129631.547528967</v>
      </c>
      <c r="F237" s="12">
        <v>131300.44158550299</v>
      </c>
      <c r="G237" s="12">
        <v>133063.109402703</v>
      </c>
      <c r="H237" s="12">
        <v>134429.30436123101</v>
      </c>
      <c r="I237" s="12">
        <v>135709.01762995101</v>
      </c>
      <c r="J237" s="12">
        <v>136940.175474919</v>
      </c>
      <c r="K237" s="12">
        <v>138174.25049399401</v>
      </c>
      <c r="L237" s="12">
        <v>139409.91520076501</v>
      </c>
      <c r="M237" s="12">
        <v>140713.86104258199</v>
      </c>
      <c r="N237" s="12">
        <v>142021.615198919</v>
      </c>
      <c r="O237" s="12">
        <v>143347.05528406199</v>
      </c>
      <c r="P237" s="12">
        <v>144689.42016676199</v>
      </c>
      <c r="Q237" s="12">
        <v>146039.27380761199</v>
      </c>
      <c r="R237" s="12">
        <v>147401.40266327001</v>
      </c>
    </row>
    <row r="238" spans="1:18" ht="15.6">
      <c r="A238" s="7">
        <v>51</v>
      </c>
      <c r="B238" s="7">
        <v>5112</v>
      </c>
      <c r="C238" s="8" t="s">
        <v>256</v>
      </c>
      <c r="D238" s="12">
        <v>8256.2617926935</v>
      </c>
      <c r="E238" s="12">
        <v>8332.2213652271894</v>
      </c>
      <c r="F238" s="12">
        <v>8439.4915087591799</v>
      </c>
      <c r="G238" s="12">
        <v>8552.7890719643201</v>
      </c>
      <c r="H238" s="12">
        <v>8640.6028722303909</v>
      </c>
      <c r="I238" s="12">
        <v>8722.8579593807299</v>
      </c>
      <c r="J238" s="12">
        <v>8801.9920891342208</v>
      </c>
      <c r="K238" s="12">
        <v>8881.3137237063493</v>
      </c>
      <c r="L238" s="12">
        <v>8960.7375373229406</v>
      </c>
      <c r="M238" s="12">
        <v>9044.5502018133102</v>
      </c>
      <c r="N238" s="12">
        <v>9128.6076502711694</v>
      </c>
      <c r="O238" s="12">
        <v>9213.8018827260403</v>
      </c>
      <c r="P238" s="12">
        <v>9300.0839766314402</v>
      </c>
      <c r="Q238" s="12">
        <v>9386.8474193369893</v>
      </c>
      <c r="R238" s="12">
        <v>9474.3998660055495</v>
      </c>
    </row>
    <row r="239" spans="1:18" ht="15.6">
      <c r="A239" s="7">
        <v>51</v>
      </c>
      <c r="B239" s="7">
        <v>5113</v>
      </c>
      <c r="C239" s="8" t="s">
        <v>257</v>
      </c>
      <c r="D239" s="12">
        <v>164046.91229711799</v>
      </c>
      <c r="E239" s="12">
        <v>165556.182913378</v>
      </c>
      <c r="F239" s="12">
        <v>167687.575579536</v>
      </c>
      <c r="G239" s="12">
        <v>169938.72941610799</v>
      </c>
      <c r="H239" s="12">
        <v>171683.53634610999</v>
      </c>
      <c r="I239" s="12">
        <v>173317.89501917001</v>
      </c>
      <c r="J239" s="12">
        <v>174890.242162059</v>
      </c>
      <c r="K239" s="12">
        <v>176466.31491200099</v>
      </c>
      <c r="L239" s="12">
        <v>178044.417897885</v>
      </c>
      <c r="M239" s="12">
        <v>179709.72468792301</v>
      </c>
      <c r="N239" s="12">
        <v>181379.89518610699</v>
      </c>
      <c r="O239" s="12">
        <v>183072.65289335101</v>
      </c>
      <c r="P239" s="12">
        <v>184787.02574699701</v>
      </c>
      <c r="Q239" s="12">
        <v>186510.962709368</v>
      </c>
      <c r="R239" s="12">
        <v>188250.576702099</v>
      </c>
    </row>
    <row r="240" spans="1:18" ht="15.6">
      <c r="A240" s="7">
        <v>51</v>
      </c>
      <c r="B240" s="7">
        <v>5114</v>
      </c>
      <c r="C240" s="8" t="s">
        <v>258</v>
      </c>
      <c r="D240" s="12">
        <v>30324.3567381182</v>
      </c>
      <c r="E240" s="12">
        <v>30603.348033577498</v>
      </c>
      <c r="F240" s="12">
        <v>30997.339670797199</v>
      </c>
      <c r="G240" s="12">
        <v>31413.469368436101</v>
      </c>
      <c r="H240" s="12">
        <v>31735.999960703601</v>
      </c>
      <c r="I240" s="12">
        <v>32038.1140007986</v>
      </c>
      <c r="J240" s="12">
        <v>32328.765101809699</v>
      </c>
      <c r="K240" s="12">
        <v>32620.104887757901</v>
      </c>
      <c r="L240" s="12">
        <v>32911.819966347597</v>
      </c>
      <c r="M240" s="12">
        <v>33219.654819634103</v>
      </c>
      <c r="N240" s="12">
        <v>33528.388737822097</v>
      </c>
      <c r="O240" s="12">
        <v>33841.297940845499</v>
      </c>
      <c r="P240" s="12">
        <v>34158.202741234199</v>
      </c>
      <c r="Q240" s="12">
        <v>34476.875483736199</v>
      </c>
      <c r="R240" s="12">
        <v>34798.446152536999</v>
      </c>
    </row>
    <row r="241" spans="1:18" ht="15.6">
      <c r="A241" s="7">
        <v>51</v>
      </c>
      <c r="B241" s="7">
        <v>5119</v>
      </c>
      <c r="C241" s="8" t="s">
        <v>259</v>
      </c>
      <c r="D241" s="12">
        <v>37966.213140789798</v>
      </c>
      <c r="E241" s="12">
        <v>38315.511332911199</v>
      </c>
      <c r="F241" s="12">
        <v>38808.790402368599</v>
      </c>
      <c r="G241" s="12">
        <v>39329.786410003901</v>
      </c>
      <c r="H241" s="12">
        <v>39733.595971913899</v>
      </c>
      <c r="I241" s="12">
        <v>40111.843930729898</v>
      </c>
      <c r="J241" s="12">
        <v>40475.740245023197</v>
      </c>
      <c r="K241" s="12">
        <v>40840.498795550498</v>
      </c>
      <c r="L241" s="12">
        <v>41205.727213932099</v>
      </c>
      <c r="M241" s="12">
        <v>41591.137653228798</v>
      </c>
      <c r="N241" s="12">
        <v>41977.6737252971</v>
      </c>
      <c r="O241" s="12">
        <v>42369.437270296599</v>
      </c>
      <c r="P241" s="12">
        <v>42766.203318812397</v>
      </c>
      <c r="Q241" s="12">
        <v>43165.182837762797</v>
      </c>
      <c r="R241" s="12">
        <v>43567.790571766098</v>
      </c>
    </row>
    <row r="242" spans="1:18" ht="15.6">
      <c r="A242" s="7">
        <v>52</v>
      </c>
      <c r="B242" s="7">
        <v>5211</v>
      </c>
      <c r="C242" s="8" t="s">
        <v>260</v>
      </c>
      <c r="D242" s="12">
        <v>16782.7651437807</v>
      </c>
      <c r="E242" s="12">
        <v>16702.395640705799</v>
      </c>
      <c r="F242" s="12">
        <v>16659.695811633901</v>
      </c>
      <c r="G242" s="12">
        <v>16623.229851405798</v>
      </c>
      <c r="H242" s="12">
        <v>16544.164344458899</v>
      </c>
      <c r="I242" s="12">
        <v>16455.200385362001</v>
      </c>
      <c r="J242" s="12">
        <v>16358.341882241801</v>
      </c>
      <c r="K242" s="12">
        <v>16262.3160050322</v>
      </c>
      <c r="L242" s="12">
        <v>16165.817594915199</v>
      </c>
      <c r="M242" s="12">
        <v>16076.2557003287</v>
      </c>
      <c r="N242" s="12">
        <v>15984.8142216794</v>
      </c>
      <c r="O242" s="12">
        <v>15893.7256168149</v>
      </c>
      <c r="P242" s="12">
        <v>15803.1076740506</v>
      </c>
      <c r="Q242" s="12">
        <v>15712.0361983682</v>
      </c>
      <c r="R242" s="12">
        <v>15621.1716535797</v>
      </c>
    </row>
    <row r="243" spans="1:18" ht="15.6">
      <c r="A243" s="7">
        <v>52</v>
      </c>
      <c r="B243" s="7">
        <v>5212</v>
      </c>
      <c r="C243" s="8" t="s">
        <v>261</v>
      </c>
      <c r="D243" s="12">
        <v>10802.062994905</v>
      </c>
      <c r="E243" s="12">
        <v>10750.3339486199</v>
      </c>
      <c r="F243" s="12">
        <v>10722.850620441601</v>
      </c>
      <c r="G243" s="12">
        <v>10699.3796611709</v>
      </c>
      <c r="H243" s="12">
        <v>10648.4899192705</v>
      </c>
      <c r="I243" s="12">
        <v>10591.229135236101</v>
      </c>
      <c r="J243" s="12">
        <v>10528.887104970199</v>
      </c>
      <c r="K243" s="12">
        <v>10467.0809861421</v>
      </c>
      <c r="L243" s="12">
        <v>10404.970726228201</v>
      </c>
      <c r="M243" s="12">
        <v>10347.325086879</v>
      </c>
      <c r="N243" s="12">
        <v>10288.46967167</v>
      </c>
      <c r="O243" s="12">
        <v>10229.8413801272</v>
      </c>
      <c r="P243" s="12">
        <v>10171.5160256576</v>
      </c>
      <c r="Q243" s="12">
        <v>10112.898759088101</v>
      </c>
      <c r="R243" s="12">
        <v>10054.414681631401</v>
      </c>
    </row>
    <row r="244" spans="1:18" ht="15.6">
      <c r="A244" s="7">
        <v>52</v>
      </c>
      <c r="B244" s="7">
        <v>5213</v>
      </c>
      <c r="C244" s="8" t="s">
        <v>262</v>
      </c>
      <c r="D244" s="12">
        <v>53198.708541203901</v>
      </c>
      <c r="E244" s="12">
        <v>52943.9499402211</v>
      </c>
      <c r="F244" s="12">
        <v>52808.598242575797</v>
      </c>
      <c r="G244" s="12">
        <v>52693.006922669003</v>
      </c>
      <c r="H244" s="12">
        <v>52442.3817829951</v>
      </c>
      <c r="I244" s="12">
        <v>52160.380117018103</v>
      </c>
      <c r="J244" s="12">
        <v>51853.353996196798</v>
      </c>
      <c r="K244" s="12">
        <v>51548.967167041897</v>
      </c>
      <c r="L244" s="12">
        <v>51243.082484063598</v>
      </c>
      <c r="M244" s="12">
        <v>50959.185457416803</v>
      </c>
      <c r="N244" s="12">
        <v>50669.330447361303</v>
      </c>
      <c r="O244" s="12">
        <v>50380.593990695197</v>
      </c>
      <c r="P244" s="12">
        <v>50093.3494584086</v>
      </c>
      <c r="Q244" s="12">
        <v>49804.6672981636</v>
      </c>
      <c r="R244" s="12">
        <v>49516.641076496802</v>
      </c>
    </row>
    <row r="245" spans="1:18" ht="15.6">
      <c r="A245" s="7">
        <v>52</v>
      </c>
      <c r="B245" s="7">
        <v>5214</v>
      </c>
      <c r="C245" s="8" t="s">
        <v>263</v>
      </c>
      <c r="D245" s="12">
        <v>10965.802229557001</v>
      </c>
      <c r="E245" s="12">
        <v>10913.289066911901</v>
      </c>
      <c r="F245" s="12">
        <v>10885.389142558501</v>
      </c>
      <c r="G245" s="12">
        <v>10861.562407259</v>
      </c>
      <c r="H245" s="12">
        <v>10809.9012712975</v>
      </c>
      <c r="I245" s="12">
        <v>10751.772520013499</v>
      </c>
      <c r="J245" s="12">
        <v>10688.4855002104</v>
      </c>
      <c r="K245" s="12">
        <v>10625.7425151478</v>
      </c>
      <c r="L245" s="12">
        <v>10562.690778911599</v>
      </c>
      <c r="M245" s="12">
        <v>10504.171338652</v>
      </c>
      <c r="N245" s="12">
        <v>10444.423784668001</v>
      </c>
      <c r="O245" s="12">
        <v>10384.9067970048</v>
      </c>
      <c r="P245" s="12">
        <v>10325.6973383853</v>
      </c>
      <c r="Q245" s="12">
        <v>10266.1915427448</v>
      </c>
      <c r="R245" s="12">
        <v>10206.8209551933</v>
      </c>
    </row>
    <row r="246" spans="1:18" ht="15.6">
      <c r="A246" s="7">
        <v>52</v>
      </c>
      <c r="B246" s="7">
        <v>5221</v>
      </c>
      <c r="C246" s="8" t="s">
        <v>264</v>
      </c>
      <c r="D246" s="12">
        <v>27768.8237734779</v>
      </c>
      <c r="E246" s="12">
        <v>27635.8441036892</v>
      </c>
      <c r="F246" s="12">
        <v>27565.1928127303</v>
      </c>
      <c r="G246" s="12">
        <v>27504.8561039253</v>
      </c>
      <c r="H246" s="12">
        <v>27374.034030855099</v>
      </c>
      <c r="I246" s="12">
        <v>27226.833943093901</v>
      </c>
      <c r="J246" s="12">
        <v>27066.5715142271</v>
      </c>
      <c r="K246" s="12">
        <v>26907.6867507641</v>
      </c>
      <c r="L246" s="12">
        <v>26748.020133098998</v>
      </c>
      <c r="M246" s="12">
        <v>26599.830699233898</v>
      </c>
      <c r="N246" s="12">
        <v>26448.531299138998</v>
      </c>
      <c r="O246" s="12">
        <v>26297.815764847801</v>
      </c>
      <c r="P246" s="12">
        <v>26147.878989792702</v>
      </c>
      <c r="Q246" s="12">
        <v>25997.191797252799</v>
      </c>
      <c r="R246" s="12">
        <v>25846.846993596399</v>
      </c>
    </row>
    <row r="247" spans="1:18" ht="15.6">
      <c r="A247" s="7">
        <v>52</v>
      </c>
      <c r="B247" s="7">
        <v>5222</v>
      </c>
      <c r="C247" s="8" t="s">
        <v>265</v>
      </c>
      <c r="D247" s="12">
        <v>10192.682956598501</v>
      </c>
      <c r="E247" s="12">
        <v>10143.872116601</v>
      </c>
      <c r="F247" s="12">
        <v>10117.939213670201</v>
      </c>
      <c r="G247" s="12">
        <v>10095.7923286486</v>
      </c>
      <c r="H247" s="12">
        <v>10047.7734451091</v>
      </c>
      <c r="I247" s="12">
        <v>9993.7429309624204</v>
      </c>
      <c r="J247" s="12">
        <v>9934.9178204652308</v>
      </c>
      <c r="K247" s="12">
        <v>9876.5983889064591</v>
      </c>
      <c r="L247" s="12">
        <v>9817.9919738263798</v>
      </c>
      <c r="M247" s="12">
        <v>9763.5983153120906</v>
      </c>
      <c r="N247" s="12">
        <v>9708.0631283677103</v>
      </c>
      <c r="O247" s="12">
        <v>9652.7422523252499</v>
      </c>
      <c r="P247" s="12">
        <v>9597.7072236737295</v>
      </c>
      <c r="Q247" s="12">
        <v>9542.3967506619192</v>
      </c>
      <c r="R247" s="12">
        <v>9487.2119531101307</v>
      </c>
    </row>
    <row r="248" spans="1:18" ht="15.6">
      <c r="A248" s="7">
        <v>52</v>
      </c>
      <c r="B248" s="7">
        <v>5223</v>
      </c>
      <c r="C248" s="8" t="s">
        <v>266</v>
      </c>
      <c r="D248" s="12">
        <v>162675.098448673</v>
      </c>
      <c r="E248" s="12">
        <v>161896.078024502</v>
      </c>
      <c r="F248" s="12">
        <v>161482.18920417101</v>
      </c>
      <c r="G248" s="12">
        <v>161128.72518553399</v>
      </c>
      <c r="H248" s="12">
        <v>160362.344377</v>
      </c>
      <c r="I248" s="12">
        <v>159500.018015523</v>
      </c>
      <c r="J248" s="12">
        <v>158561.16995318199</v>
      </c>
      <c r="K248" s="12">
        <v>157630.392519102</v>
      </c>
      <c r="L248" s="12">
        <v>156695.034833101</v>
      </c>
      <c r="M248" s="12">
        <v>155826.91269226701</v>
      </c>
      <c r="N248" s="12">
        <v>154940.57177250701</v>
      </c>
      <c r="O248" s="12">
        <v>154057.651250664</v>
      </c>
      <c r="P248" s="12">
        <v>153179.292849847</v>
      </c>
      <c r="Q248" s="12">
        <v>152296.53835935099</v>
      </c>
      <c r="R248" s="12">
        <v>151415.78964867201</v>
      </c>
    </row>
    <row r="249" spans="1:18" ht="15.6">
      <c r="A249" s="7">
        <v>52</v>
      </c>
      <c r="B249" s="7">
        <v>5224</v>
      </c>
      <c r="C249" s="8" t="s">
        <v>267</v>
      </c>
      <c r="D249" s="12">
        <v>26608.1320439419</v>
      </c>
      <c r="E249" s="12">
        <v>26480.710708373201</v>
      </c>
      <c r="F249" s="12">
        <v>26413.012526755399</v>
      </c>
      <c r="G249" s="12">
        <v>26355.197794661999</v>
      </c>
      <c r="H249" s="12">
        <v>26229.843871749501</v>
      </c>
      <c r="I249" s="12">
        <v>26088.796508553201</v>
      </c>
      <c r="J249" s="12">
        <v>25935.2327888404</v>
      </c>
      <c r="K249" s="12">
        <v>25782.989150218498</v>
      </c>
      <c r="L249" s="12">
        <v>25629.996337803201</v>
      </c>
      <c r="M249" s="12">
        <v>25488.000981601501</v>
      </c>
      <c r="N249" s="12">
        <v>25343.025650793701</v>
      </c>
      <c r="O249" s="12">
        <v>25198.609781050902</v>
      </c>
      <c r="P249" s="12">
        <v>25054.9401196625</v>
      </c>
      <c r="Q249" s="12">
        <v>24910.551406948402</v>
      </c>
      <c r="R249" s="12">
        <v>24766.490771877801</v>
      </c>
    </row>
    <row r="250" spans="1:18" ht="15.6">
      <c r="A250" s="7">
        <v>52</v>
      </c>
      <c r="B250" s="7">
        <v>5225</v>
      </c>
      <c r="C250" s="8" t="s">
        <v>268</v>
      </c>
      <c r="D250" s="12">
        <v>17207.811940501801</v>
      </c>
      <c r="E250" s="12">
        <v>17125.406968377702</v>
      </c>
      <c r="F250" s="12">
        <v>17081.625707294501</v>
      </c>
      <c r="G250" s="12">
        <v>17044.2361967492</v>
      </c>
      <c r="H250" s="12">
        <v>16963.168246262201</v>
      </c>
      <c r="I250" s="12">
        <v>16871.951151564601</v>
      </c>
      <c r="J250" s="12">
        <v>16772.639572479002</v>
      </c>
      <c r="K250" s="12">
        <v>16674.1817062419</v>
      </c>
      <c r="L250" s="12">
        <v>16575.239340047101</v>
      </c>
      <c r="M250" s="12">
        <v>16483.4091664404</v>
      </c>
      <c r="N250" s="12">
        <v>16389.651806060199</v>
      </c>
      <c r="O250" s="12">
        <v>16296.2562560313</v>
      </c>
      <c r="P250" s="12">
        <v>16203.343288292701</v>
      </c>
      <c r="Q250" s="12">
        <v>16109.965300989399</v>
      </c>
      <c r="R250" s="12">
        <v>16016.799485682701</v>
      </c>
    </row>
    <row r="251" spans="1:18" ht="15.6">
      <c r="A251" s="7">
        <v>52</v>
      </c>
      <c r="B251" s="7">
        <v>5231</v>
      </c>
      <c r="C251" s="8" t="s">
        <v>269</v>
      </c>
      <c r="D251" s="12">
        <v>159010.04044646901</v>
      </c>
      <c r="E251" s="12">
        <v>158248.57129443399</v>
      </c>
      <c r="F251" s="12">
        <v>157844.007353836</v>
      </c>
      <c r="G251" s="12">
        <v>157498.506844749</v>
      </c>
      <c r="H251" s="12">
        <v>156749.392539041</v>
      </c>
      <c r="I251" s="12">
        <v>155906.494327177</v>
      </c>
      <c r="J251" s="12">
        <v>154988.798443771</v>
      </c>
      <c r="K251" s="12">
        <v>154078.99136368901</v>
      </c>
      <c r="L251" s="12">
        <v>153164.70721817299</v>
      </c>
      <c r="M251" s="12">
        <v>152316.14380371699</v>
      </c>
      <c r="N251" s="12">
        <v>151449.77207383499</v>
      </c>
      <c r="O251" s="12">
        <v>150586.743686086</v>
      </c>
      <c r="P251" s="12">
        <v>149728.174634839</v>
      </c>
      <c r="Q251" s="12">
        <v>148865.308540839</v>
      </c>
      <c r="R251" s="12">
        <v>148004.403033212</v>
      </c>
    </row>
    <row r="252" spans="1:18" ht="15.6">
      <c r="A252" s="7">
        <v>52</v>
      </c>
      <c r="B252" s="7">
        <v>5232</v>
      </c>
      <c r="C252" s="8" t="s">
        <v>270</v>
      </c>
      <c r="D252" s="12">
        <v>28703.994247976399</v>
      </c>
      <c r="E252" s="12">
        <v>28566.536222686002</v>
      </c>
      <c r="F252" s="12">
        <v>28493.505607770599</v>
      </c>
      <c r="G252" s="12">
        <v>28431.136938400199</v>
      </c>
      <c r="H252" s="12">
        <v>28295.9091712507</v>
      </c>
      <c r="I252" s="12">
        <v>28143.751827235301</v>
      </c>
      <c r="J252" s="12">
        <v>27978.0922419378</v>
      </c>
      <c r="K252" s="12">
        <v>27813.856718772699</v>
      </c>
      <c r="L252" s="12">
        <v>27648.813009711099</v>
      </c>
      <c r="M252" s="12">
        <v>27495.633001056602</v>
      </c>
      <c r="N252" s="12">
        <v>27339.2382910372</v>
      </c>
      <c r="O252" s="12">
        <v>27183.4471107428</v>
      </c>
      <c r="P252" s="12">
        <v>27028.4609158934</v>
      </c>
      <c r="Q252" s="12">
        <v>26872.699032407701</v>
      </c>
      <c r="R252" s="12">
        <v>26717.291067778599</v>
      </c>
    </row>
    <row r="253" spans="1:18" ht="15.6">
      <c r="A253" s="7">
        <v>52</v>
      </c>
      <c r="B253" s="7">
        <v>5233</v>
      </c>
      <c r="C253" s="8" t="s">
        <v>271</v>
      </c>
      <c r="D253" s="12">
        <v>16730.773716772001</v>
      </c>
      <c r="E253" s="12">
        <v>16650.6531907973</v>
      </c>
      <c r="F253" s="12">
        <v>16608.085641410798</v>
      </c>
      <c r="G253" s="12">
        <v>16571.732648662899</v>
      </c>
      <c r="H253" s="12">
        <v>16492.912079207701</v>
      </c>
      <c r="I253" s="12">
        <v>16404.223722111401</v>
      </c>
      <c r="J253" s="12">
        <v>16307.665277616001</v>
      </c>
      <c r="K253" s="12">
        <v>16211.9368800141</v>
      </c>
      <c r="L253" s="12">
        <v>16115.737412938601</v>
      </c>
      <c r="M253" s="12">
        <v>16026.452972576501</v>
      </c>
      <c r="N253" s="12">
        <v>15935.2947706624</v>
      </c>
      <c r="O253" s="12">
        <v>15844.488349720499</v>
      </c>
      <c r="P253" s="12">
        <v>15754.1511327958</v>
      </c>
      <c r="Q253" s="12">
        <v>15663.3617881543</v>
      </c>
      <c r="R253" s="12">
        <v>15572.778733150501</v>
      </c>
    </row>
    <row r="254" spans="1:18" ht="15.6">
      <c r="A254" s="7">
        <v>52</v>
      </c>
      <c r="B254" s="7">
        <v>5234</v>
      </c>
      <c r="C254" s="8" t="s">
        <v>272</v>
      </c>
      <c r="D254" s="12">
        <v>30319.442160909799</v>
      </c>
      <c r="E254" s="12">
        <v>30174.248059823301</v>
      </c>
      <c r="F254" s="12">
        <v>30097.1073158623</v>
      </c>
      <c r="G254" s="12">
        <v>30031.228567904502</v>
      </c>
      <c r="H254" s="12">
        <v>29888.3902428111</v>
      </c>
      <c r="I254" s="12">
        <v>29727.669551744599</v>
      </c>
      <c r="J254" s="12">
        <v>29552.686719054502</v>
      </c>
      <c r="K254" s="12">
        <v>29379.208092699799</v>
      </c>
      <c r="L254" s="12">
        <v>29204.8757976179</v>
      </c>
      <c r="M254" s="12">
        <v>29043.074887213599</v>
      </c>
      <c r="N254" s="12">
        <v>28877.878354520199</v>
      </c>
      <c r="O254" s="12">
        <v>28713.3193166243</v>
      </c>
      <c r="P254" s="12">
        <v>28549.610568452801</v>
      </c>
      <c r="Q254" s="12">
        <v>28385.082475413401</v>
      </c>
      <c r="R254" s="12">
        <v>28220.9282204339</v>
      </c>
    </row>
    <row r="255" spans="1:18" ht="15.6">
      <c r="A255" s="7">
        <v>52</v>
      </c>
      <c r="B255" s="7">
        <v>5235</v>
      </c>
      <c r="C255" s="8" t="s">
        <v>273</v>
      </c>
      <c r="D255" s="12">
        <v>12563.694595930299</v>
      </c>
      <c r="E255" s="12">
        <v>12503.5294275371</v>
      </c>
      <c r="F255" s="12">
        <v>12471.5640390221</v>
      </c>
      <c r="G255" s="12">
        <v>12444.265368218201</v>
      </c>
      <c r="H255" s="12">
        <v>12385.0763803845</v>
      </c>
      <c r="I255" s="12">
        <v>12318.477342472601</v>
      </c>
      <c r="J255" s="12">
        <v>12245.9683940006</v>
      </c>
      <c r="K255" s="12">
        <v>12174.0827548041</v>
      </c>
      <c r="L255" s="12">
        <v>12101.843374476501</v>
      </c>
      <c r="M255" s="12">
        <v>12034.796717974599</v>
      </c>
      <c r="N255" s="12">
        <v>11966.3429919841</v>
      </c>
      <c r="O255" s="12">
        <v>11898.1534295081</v>
      </c>
      <c r="P255" s="12">
        <v>11830.3162079619</v>
      </c>
      <c r="Q255" s="12">
        <v>11762.1394683583</v>
      </c>
      <c r="R255" s="12">
        <v>11694.1176388194</v>
      </c>
    </row>
    <row r="256" spans="1:18" ht="15.6">
      <c r="A256" s="7">
        <v>52</v>
      </c>
      <c r="B256" s="7">
        <v>5236</v>
      </c>
      <c r="C256" s="8" t="s">
        <v>274</v>
      </c>
      <c r="D256" s="12">
        <v>16492.085801376099</v>
      </c>
      <c r="E256" s="12">
        <v>16413.1083069735</v>
      </c>
      <c r="F256" s="12">
        <v>16371.148043801701</v>
      </c>
      <c r="G256" s="12">
        <v>16335.3136783096</v>
      </c>
      <c r="H256" s="12">
        <v>16257.6175946895</v>
      </c>
      <c r="I256" s="12">
        <v>16170.194501182699</v>
      </c>
      <c r="J256" s="12">
        <v>16075.0135979885</v>
      </c>
      <c r="K256" s="12">
        <v>15980.650899320101</v>
      </c>
      <c r="L256" s="12">
        <v>15885.823852286199</v>
      </c>
      <c r="M256" s="12">
        <v>15797.813179651799</v>
      </c>
      <c r="N256" s="12">
        <v>15707.955477724299</v>
      </c>
      <c r="O256" s="12">
        <v>15618.444537559801</v>
      </c>
      <c r="P256" s="12">
        <v>15529.396107588</v>
      </c>
      <c r="Q256" s="12">
        <v>15439.901999801201</v>
      </c>
      <c r="R256" s="12">
        <v>15350.611238978599</v>
      </c>
    </row>
    <row r="257" spans="1:18" ht="15.6">
      <c r="A257" s="7">
        <v>52</v>
      </c>
      <c r="B257" s="7">
        <v>5241</v>
      </c>
      <c r="C257" s="8" t="s">
        <v>275</v>
      </c>
      <c r="D257" s="12">
        <v>245411.014497258</v>
      </c>
      <c r="E257" s="12">
        <v>244235.78734582901</v>
      </c>
      <c r="F257" s="12">
        <v>243611.396299582</v>
      </c>
      <c r="G257" s="12">
        <v>243078.16187358301</v>
      </c>
      <c r="H257" s="12">
        <v>241922.00279644699</v>
      </c>
      <c r="I257" s="12">
        <v>240621.10063482</v>
      </c>
      <c r="J257" s="12">
        <v>239204.758135385</v>
      </c>
      <c r="K257" s="12">
        <v>237800.590951555</v>
      </c>
      <c r="L257" s="12">
        <v>236389.51402044101</v>
      </c>
      <c r="M257" s="12">
        <v>235079.86836960301</v>
      </c>
      <c r="N257" s="12">
        <v>233742.73794219299</v>
      </c>
      <c r="O257" s="12">
        <v>232410.76751128901</v>
      </c>
      <c r="P257" s="12">
        <v>231085.67947835001</v>
      </c>
      <c r="Q257" s="12">
        <v>229753.95952044101</v>
      </c>
      <c r="R257" s="12">
        <v>228425.265475458</v>
      </c>
    </row>
    <row r="258" spans="1:18" ht="15.6">
      <c r="A258" s="7">
        <v>52</v>
      </c>
      <c r="B258" s="7">
        <v>5242</v>
      </c>
      <c r="C258" s="8" t="s">
        <v>276</v>
      </c>
      <c r="D258" s="12">
        <v>85888.487127742701</v>
      </c>
      <c r="E258" s="12">
        <v>85477.183330895801</v>
      </c>
      <c r="F258" s="12">
        <v>85258.660122680201</v>
      </c>
      <c r="G258" s="12">
        <v>85072.039738241903</v>
      </c>
      <c r="H258" s="12">
        <v>84667.409350212605</v>
      </c>
      <c r="I258" s="12">
        <v>84212.122048600198</v>
      </c>
      <c r="J258" s="12">
        <v>83716.433153603604</v>
      </c>
      <c r="K258" s="12">
        <v>83225.005352325199</v>
      </c>
      <c r="L258" s="12">
        <v>82731.159291236807</v>
      </c>
      <c r="M258" s="12">
        <v>82272.811959790197</v>
      </c>
      <c r="N258" s="12">
        <v>81804.8455579984</v>
      </c>
      <c r="O258" s="12">
        <v>81338.685041828096</v>
      </c>
      <c r="P258" s="12">
        <v>80874.933214361299</v>
      </c>
      <c r="Q258" s="12">
        <v>80408.860357983795</v>
      </c>
      <c r="R258" s="12">
        <v>79943.846505114299</v>
      </c>
    </row>
    <row r="259" spans="1:18" ht="15.6">
      <c r="A259" s="7">
        <v>52</v>
      </c>
      <c r="B259" s="7">
        <v>5243</v>
      </c>
      <c r="C259" s="8" t="s">
        <v>277</v>
      </c>
      <c r="D259" s="12">
        <v>6185.6293966980302</v>
      </c>
      <c r="E259" s="12">
        <v>6156.0075819077201</v>
      </c>
      <c r="F259" s="12">
        <v>6140.2696915774104</v>
      </c>
      <c r="G259" s="12">
        <v>6126.8294212599803</v>
      </c>
      <c r="H259" s="12">
        <v>6097.6882206540404</v>
      </c>
      <c r="I259" s="12">
        <v>6064.8987443849201</v>
      </c>
      <c r="J259" s="12">
        <v>6029.19957290397</v>
      </c>
      <c r="K259" s="12">
        <v>5993.8072826096704</v>
      </c>
      <c r="L259" s="12">
        <v>5958.2408310628098</v>
      </c>
      <c r="M259" s="12">
        <v>5925.23097352886</v>
      </c>
      <c r="N259" s="12">
        <v>5891.5283572942099</v>
      </c>
      <c r="O259" s="12">
        <v>5857.9558000453799</v>
      </c>
      <c r="P259" s="12">
        <v>5824.5567146595604</v>
      </c>
      <c r="Q259" s="12">
        <v>5790.9904701085297</v>
      </c>
      <c r="R259" s="12">
        <v>5757.50049427048</v>
      </c>
    </row>
    <row r="260" spans="1:18" ht="15.6">
      <c r="A260" s="7">
        <v>52</v>
      </c>
      <c r="B260" s="7">
        <v>5244</v>
      </c>
      <c r="C260" s="8" t="s">
        <v>278</v>
      </c>
      <c r="D260" s="12">
        <v>53500.528903305101</v>
      </c>
      <c r="E260" s="12">
        <v>53244.324941606501</v>
      </c>
      <c r="F260" s="12">
        <v>53108.205333837097</v>
      </c>
      <c r="G260" s="12">
        <v>52991.958214534803</v>
      </c>
      <c r="H260" s="12">
        <v>52739.911165016601</v>
      </c>
      <c r="I260" s="12">
        <v>52456.309575820698</v>
      </c>
      <c r="J260" s="12">
        <v>52147.541556346499</v>
      </c>
      <c r="K260" s="12">
        <v>51841.427801017999</v>
      </c>
      <c r="L260" s="12">
        <v>51533.807695522097</v>
      </c>
      <c r="M260" s="12">
        <v>51248.299992829903</v>
      </c>
      <c r="N260" s="12">
        <v>50956.800505342399</v>
      </c>
      <c r="O260" s="12">
        <v>50666.425916070402</v>
      </c>
      <c r="P260" s="12">
        <v>50377.5517155618</v>
      </c>
      <c r="Q260" s="12">
        <v>50087.231730044201</v>
      </c>
      <c r="R260" s="12">
        <v>49797.571405253701</v>
      </c>
    </row>
    <row r="261" spans="1:18" ht="15.6">
      <c r="A261" s="7">
        <v>52</v>
      </c>
      <c r="B261" s="7">
        <v>5245</v>
      </c>
      <c r="C261" s="8" t="s">
        <v>279</v>
      </c>
      <c r="D261" s="12">
        <v>20687.861488903302</v>
      </c>
      <c r="E261" s="12">
        <v>20588.7912146001</v>
      </c>
      <c r="F261" s="12">
        <v>20536.1557797879</v>
      </c>
      <c r="G261" s="12">
        <v>20491.204741525798</v>
      </c>
      <c r="H261" s="12">
        <v>20393.741883574301</v>
      </c>
      <c r="I261" s="12">
        <v>20284.0773528832</v>
      </c>
      <c r="J261" s="12">
        <v>20164.681336710299</v>
      </c>
      <c r="K261" s="12">
        <v>20046.311685295401</v>
      </c>
      <c r="L261" s="12">
        <v>19927.359550387599</v>
      </c>
      <c r="M261" s="12">
        <v>19816.957953814999</v>
      </c>
      <c r="N261" s="12">
        <v>19704.239422802199</v>
      </c>
      <c r="O261" s="12">
        <v>19591.955873361301</v>
      </c>
      <c r="P261" s="12">
        <v>19480.252502023501</v>
      </c>
      <c r="Q261" s="12">
        <v>19367.990067103499</v>
      </c>
      <c r="R261" s="12">
        <v>19255.982713164001</v>
      </c>
    </row>
    <row r="262" spans="1:18" ht="15.6">
      <c r="A262" s="7">
        <v>52</v>
      </c>
      <c r="B262" s="7">
        <v>5246</v>
      </c>
      <c r="C262" s="8" t="s">
        <v>280</v>
      </c>
      <c r="D262" s="12">
        <v>27162.144588452</v>
      </c>
      <c r="E262" s="12">
        <v>27032.070191107599</v>
      </c>
      <c r="F262" s="12">
        <v>26962.962453959601</v>
      </c>
      <c r="G262" s="12">
        <v>26903.943951426802</v>
      </c>
      <c r="H262" s="12">
        <v>26775.9800127085</v>
      </c>
      <c r="I262" s="12">
        <v>26631.995877847501</v>
      </c>
      <c r="J262" s="12">
        <v>26475.234781218802</v>
      </c>
      <c r="K262" s="12">
        <v>26319.8212511895</v>
      </c>
      <c r="L262" s="12">
        <v>26163.642948814701</v>
      </c>
      <c r="M262" s="12">
        <v>26018.691082653299</v>
      </c>
      <c r="N262" s="12">
        <v>25870.697195426601</v>
      </c>
      <c r="O262" s="12">
        <v>25723.274417761299</v>
      </c>
      <c r="P262" s="12">
        <v>25576.613385396799</v>
      </c>
      <c r="Q262" s="12">
        <v>25429.2183301228</v>
      </c>
      <c r="R262" s="12">
        <v>25282.158183548399</v>
      </c>
    </row>
    <row r="263" spans="1:18" ht="15.6">
      <c r="A263" s="7">
        <v>52</v>
      </c>
      <c r="B263" s="7">
        <v>5249</v>
      </c>
      <c r="C263" s="8" t="s">
        <v>281</v>
      </c>
      <c r="D263" s="12">
        <v>21239.5107868179</v>
      </c>
      <c r="E263" s="12">
        <v>21137.798767820201</v>
      </c>
      <c r="F263" s="12">
        <v>21083.759789751701</v>
      </c>
      <c r="G263" s="12">
        <v>21037.6101151449</v>
      </c>
      <c r="H263" s="12">
        <v>20937.548374844599</v>
      </c>
      <c r="I263" s="12">
        <v>20824.959599836598</v>
      </c>
      <c r="J263" s="12">
        <v>20702.379845854299</v>
      </c>
      <c r="K263" s="12">
        <v>20580.853825474998</v>
      </c>
      <c r="L263" s="12">
        <v>20458.7297889775</v>
      </c>
      <c r="M263" s="12">
        <v>20345.3842938302</v>
      </c>
      <c r="N263" s="12">
        <v>20229.660082005099</v>
      </c>
      <c r="O263" s="12">
        <v>20114.382451138201</v>
      </c>
      <c r="P263" s="12">
        <v>19999.7004690088</v>
      </c>
      <c r="Q263" s="12">
        <v>19884.444515939202</v>
      </c>
      <c r="R263" s="12">
        <v>19769.450445401999</v>
      </c>
    </row>
    <row r="264" spans="1:18" ht="15.6">
      <c r="A264" s="7">
        <v>52</v>
      </c>
      <c r="B264" s="7">
        <v>5250</v>
      </c>
      <c r="C264" s="8" t="s">
        <v>282</v>
      </c>
      <c r="D264" s="12">
        <v>46668.382734609899</v>
      </c>
      <c r="E264" s="12">
        <v>46444.8966345808</v>
      </c>
      <c r="F264" s="12">
        <v>46326.159826445299</v>
      </c>
      <c r="G264" s="12">
        <v>46224.757740920002</v>
      </c>
      <c r="H264" s="12">
        <v>46004.897705517898</v>
      </c>
      <c r="I264" s="12">
        <v>45757.512721172498</v>
      </c>
      <c r="J264" s="12">
        <v>45488.1751206064</v>
      </c>
      <c r="K264" s="12">
        <v>45221.152829953302</v>
      </c>
      <c r="L264" s="12">
        <v>44952.816551745404</v>
      </c>
      <c r="M264" s="12">
        <v>44703.768868695603</v>
      </c>
      <c r="N264" s="12">
        <v>44449.494565016001</v>
      </c>
      <c r="O264" s="12">
        <v>44196.201508850798</v>
      </c>
      <c r="P264" s="12">
        <v>43944.217238158402</v>
      </c>
      <c r="Q264" s="12">
        <v>43690.971813583099</v>
      </c>
      <c r="R264" s="12">
        <v>43438.301808591401</v>
      </c>
    </row>
    <row r="265" spans="1:18" ht="15.6">
      <c r="A265" s="7">
        <v>53</v>
      </c>
      <c r="B265" s="7">
        <v>5311</v>
      </c>
      <c r="C265" s="8" t="s">
        <v>283</v>
      </c>
      <c r="D265" s="12">
        <v>6652.2073668483399</v>
      </c>
      <c r="E265" s="12">
        <v>6617.4131859057097</v>
      </c>
      <c r="F265" s="12">
        <v>6605.9724172356</v>
      </c>
      <c r="G265" s="12">
        <v>6595.9846239749104</v>
      </c>
      <c r="H265" s="12">
        <v>6564.0011284411203</v>
      </c>
      <c r="I265" s="12">
        <v>6527.1953013585098</v>
      </c>
      <c r="J265" s="12">
        <v>6486.70525965448</v>
      </c>
      <c r="K265" s="12">
        <v>6445.9603049305897</v>
      </c>
      <c r="L265" s="12">
        <v>6404.4341016025501</v>
      </c>
      <c r="M265" s="12">
        <v>6365.3939704119102</v>
      </c>
      <c r="N265" s="12">
        <v>6325.4531526069904</v>
      </c>
      <c r="O265" s="12">
        <v>6285.3750765418599</v>
      </c>
      <c r="P265" s="12">
        <v>6245.0499661645599</v>
      </c>
      <c r="Q265" s="12">
        <v>6204.1086086969799</v>
      </c>
      <c r="R265" s="12">
        <v>6162.7792540804003</v>
      </c>
    </row>
    <row r="266" spans="1:18" ht="15.6">
      <c r="A266" s="7">
        <v>53</v>
      </c>
      <c r="B266" s="7">
        <v>5312</v>
      </c>
      <c r="C266" s="8" t="s">
        <v>284</v>
      </c>
      <c r="D266" s="12">
        <v>13408.370748769799</v>
      </c>
      <c r="E266" s="12">
        <v>13338.2386473927</v>
      </c>
      <c r="F266" s="12">
        <v>13315.1783217461</v>
      </c>
      <c r="G266" s="12">
        <v>13295.0466531398</v>
      </c>
      <c r="H266" s="12">
        <v>13230.5798466869</v>
      </c>
      <c r="I266" s="12">
        <v>13156.3930171966</v>
      </c>
      <c r="J266" s="12">
        <v>13074.7801834744</v>
      </c>
      <c r="K266" s="12">
        <v>12992.6535409758</v>
      </c>
      <c r="L266" s="12">
        <v>12908.952191803901</v>
      </c>
      <c r="M266" s="12">
        <v>12830.2618375037</v>
      </c>
      <c r="N266" s="12">
        <v>12749.7560354219</v>
      </c>
      <c r="O266" s="12">
        <v>12668.973571214699</v>
      </c>
      <c r="P266" s="12">
        <v>12587.693177892699</v>
      </c>
      <c r="Q266" s="12">
        <v>12505.170660089199</v>
      </c>
      <c r="R266" s="12">
        <v>12421.866085206801</v>
      </c>
    </row>
    <row r="267" spans="1:18" ht="15.6">
      <c r="A267" s="7">
        <v>53</v>
      </c>
      <c r="B267" s="7">
        <v>5313</v>
      </c>
      <c r="C267" s="8" t="s">
        <v>285</v>
      </c>
      <c r="D267" s="12">
        <v>46205.353141086198</v>
      </c>
      <c r="E267" s="12">
        <v>45963.677358563997</v>
      </c>
      <c r="F267" s="12">
        <v>45884.211290300402</v>
      </c>
      <c r="G267" s="12">
        <v>45814.837398797397</v>
      </c>
      <c r="H267" s="12">
        <v>45592.684266674099</v>
      </c>
      <c r="I267" s="12">
        <v>45337.035857196199</v>
      </c>
      <c r="J267" s="12">
        <v>45055.797377777497</v>
      </c>
      <c r="K267" s="12">
        <v>44772.7883089194</v>
      </c>
      <c r="L267" s="12">
        <v>44484.352788448399</v>
      </c>
      <c r="M267" s="12">
        <v>44213.1851964948</v>
      </c>
      <c r="N267" s="12">
        <v>43935.761556646001</v>
      </c>
      <c r="O267" s="12">
        <v>43657.384537124199</v>
      </c>
      <c r="P267" s="12">
        <v>43377.291649884603</v>
      </c>
      <c r="Q267" s="12">
        <v>43092.918391728497</v>
      </c>
      <c r="R267" s="12">
        <v>42805.850158378802</v>
      </c>
    </row>
    <row r="268" spans="1:18" ht="15.6">
      <c r="A268" s="7">
        <v>53</v>
      </c>
      <c r="B268" s="7">
        <v>5314</v>
      </c>
      <c r="C268" s="8" t="s">
        <v>286</v>
      </c>
      <c r="D268" s="12">
        <v>33459.824197734699</v>
      </c>
      <c r="E268" s="12">
        <v>33284.813541967502</v>
      </c>
      <c r="F268" s="12">
        <v>33227.267812954597</v>
      </c>
      <c r="G268" s="12">
        <v>33177.030382580298</v>
      </c>
      <c r="H268" s="12">
        <v>33016.157145262303</v>
      </c>
      <c r="I268" s="12">
        <v>32831.0281450619</v>
      </c>
      <c r="J268" s="12">
        <v>32627.3679747186</v>
      </c>
      <c r="K268" s="12">
        <v>32422.425624223699</v>
      </c>
      <c r="L268" s="12">
        <v>32213.553682814101</v>
      </c>
      <c r="M268" s="12">
        <v>32017.1863932128</v>
      </c>
      <c r="N268" s="12">
        <v>31816.288757511898</v>
      </c>
      <c r="O268" s="12">
        <v>31614.7007270373</v>
      </c>
      <c r="P268" s="12">
        <v>31411.870142861899</v>
      </c>
      <c r="Q268" s="12">
        <v>31205.939907902401</v>
      </c>
      <c r="R268" s="12">
        <v>30998.0580943114</v>
      </c>
    </row>
    <row r="269" spans="1:18" ht="15.6">
      <c r="A269" s="7">
        <v>53</v>
      </c>
      <c r="B269" s="7">
        <v>5315</v>
      </c>
      <c r="C269" s="8" t="s">
        <v>287</v>
      </c>
      <c r="D269" s="12">
        <v>150754.14631605899</v>
      </c>
      <c r="E269" s="12">
        <v>149965.63105839101</v>
      </c>
      <c r="F269" s="12">
        <v>149706.35721093701</v>
      </c>
      <c r="G269" s="12">
        <v>149480.01110444299</v>
      </c>
      <c r="H269" s="12">
        <v>148755.19236615699</v>
      </c>
      <c r="I269" s="12">
        <v>147921.08862968601</v>
      </c>
      <c r="J269" s="12">
        <v>147003.492203092</v>
      </c>
      <c r="K269" s="12">
        <v>146080.11887896201</v>
      </c>
      <c r="L269" s="12">
        <v>145139.04067632099</v>
      </c>
      <c r="M269" s="12">
        <v>144254.30252188901</v>
      </c>
      <c r="N269" s="12">
        <v>143349.15277009699</v>
      </c>
      <c r="O269" s="12">
        <v>142440.89242592201</v>
      </c>
      <c r="P269" s="12">
        <v>141527.03372231501</v>
      </c>
      <c r="Q269" s="12">
        <v>140599.209457944</v>
      </c>
      <c r="R269" s="12">
        <v>139662.592303076</v>
      </c>
    </row>
    <row r="270" spans="1:18" ht="15.6">
      <c r="A270" s="7">
        <v>53</v>
      </c>
      <c r="B270" s="7">
        <v>5316</v>
      </c>
      <c r="C270" s="8" t="s">
        <v>288</v>
      </c>
      <c r="D270" s="12">
        <v>203247.371947971</v>
      </c>
      <c r="E270" s="12">
        <v>202184.29236811801</v>
      </c>
      <c r="F270" s="12">
        <v>201834.73828564701</v>
      </c>
      <c r="G270" s="12">
        <v>201529.577515938</v>
      </c>
      <c r="H270" s="12">
        <v>200552.37385454201</v>
      </c>
      <c r="I270" s="12">
        <v>199427.83170039399</v>
      </c>
      <c r="J270" s="12">
        <v>198190.72435283201</v>
      </c>
      <c r="K270" s="12">
        <v>196945.828566057</v>
      </c>
      <c r="L270" s="12">
        <v>195677.06298919299</v>
      </c>
      <c r="M270" s="12">
        <v>194484.25530144601</v>
      </c>
      <c r="N270" s="12">
        <v>193263.92861112001</v>
      </c>
      <c r="O270" s="12">
        <v>192039.408208348</v>
      </c>
      <c r="P270" s="12">
        <v>190807.34007394401</v>
      </c>
      <c r="Q270" s="12">
        <v>189556.44351203099</v>
      </c>
      <c r="R270" s="12">
        <v>188293.692337202</v>
      </c>
    </row>
    <row r="271" spans="1:18" ht="15.6">
      <c r="A271" s="7">
        <v>53</v>
      </c>
      <c r="B271" s="7">
        <v>5317</v>
      </c>
      <c r="C271" s="8" t="s">
        <v>289</v>
      </c>
      <c r="D271" s="12">
        <v>33944.409136051399</v>
      </c>
      <c r="E271" s="12">
        <v>33766.863871139598</v>
      </c>
      <c r="F271" s="12">
        <v>33708.4847320669</v>
      </c>
      <c r="G271" s="12">
        <v>33657.519733673398</v>
      </c>
      <c r="H271" s="12">
        <v>33494.316635227602</v>
      </c>
      <c r="I271" s="12">
        <v>33306.5064876213</v>
      </c>
      <c r="J271" s="12">
        <v>33099.896790240899</v>
      </c>
      <c r="K271" s="12">
        <v>32891.986343743803</v>
      </c>
      <c r="L271" s="12">
        <v>32680.0893954272</v>
      </c>
      <c r="M271" s="12">
        <v>32480.878198680599</v>
      </c>
      <c r="N271" s="12">
        <v>32277.071044934299</v>
      </c>
      <c r="O271" s="12">
        <v>32072.563497497202</v>
      </c>
      <c r="P271" s="12">
        <v>31866.795400960698</v>
      </c>
      <c r="Q271" s="12">
        <v>31657.8827626606</v>
      </c>
      <c r="R271" s="12">
        <v>31446.9902819825</v>
      </c>
    </row>
    <row r="272" spans="1:18" ht="15.6">
      <c r="A272" s="7">
        <v>53</v>
      </c>
      <c r="B272" s="7">
        <v>5319</v>
      </c>
      <c r="C272" s="8" t="s">
        <v>290</v>
      </c>
      <c r="D272" s="12">
        <v>221581.10702858499</v>
      </c>
      <c r="E272" s="12">
        <v>220422.13335727999</v>
      </c>
      <c r="F272" s="12">
        <v>220041.04809454799</v>
      </c>
      <c r="G272" s="12">
        <v>219708.36058951201</v>
      </c>
      <c r="H272" s="12">
        <v>218643.00920555601</v>
      </c>
      <c r="I272" s="12">
        <v>217417.028800887</v>
      </c>
      <c r="J272" s="12">
        <v>216068.32936577999</v>
      </c>
      <c r="K272" s="12">
        <v>214711.138944279</v>
      </c>
      <c r="L272" s="12">
        <v>213327.92557992099</v>
      </c>
      <c r="M272" s="12">
        <v>212027.52181357099</v>
      </c>
      <c r="N272" s="12">
        <v>210697.116720433</v>
      </c>
      <c r="O272" s="12">
        <v>209362.139624059</v>
      </c>
      <c r="P272" s="12">
        <v>208018.933960125</v>
      </c>
      <c r="Q272" s="12">
        <v>206655.201468346</v>
      </c>
      <c r="R272" s="12">
        <v>205278.54503031701</v>
      </c>
    </row>
    <row r="273" spans="1:18" ht="15.6">
      <c r="A273" s="7">
        <v>53</v>
      </c>
      <c r="B273" s="7">
        <v>5321</v>
      </c>
      <c r="C273" s="8" t="s">
        <v>291</v>
      </c>
      <c r="D273" s="12">
        <v>54833.376568759799</v>
      </c>
      <c r="E273" s="12">
        <v>54546.572156620001</v>
      </c>
      <c r="F273" s="12">
        <v>54452.267219956302</v>
      </c>
      <c r="G273" s="12">
        <v>54369.9389948237</v>
      </c>
      <c r="H273" s="12">
        <v>54106.302738029299</v>
      </c>
      <c r="I273" s="12">
        <v>53802.916559848702</v>
      </c>
      <c r="J273" s="12">
        <v>53469.161823455601</v>
      </c>
      <c r="K273" s="12">
        <v>53133.3058721298</v>
      </c>
      <c r="L273" s="12">
        <v>52791.010176064498</v>
      </c>
      <c r="M273" s="12">
        <v>52469.206885373103</v>
      </c>
      <c r="N273" s="12">
        <v>52139.979342094499</v>
      </c>
      <c r="O273" s="12">
        <v>51809.620392218101</v>
      </c>
      <c r="P273" s="12">
        <v>51477.225167003802</v>
      </c>
      <c r="Q273" s="12">
        <v>51139.750288134099</v>
      </c>
      <c r="R273" s="12">
        <v>50799.077195949001</v>
      </c>
    </row>
    <row r="274" spans="1:18" ht="15.6">
      <c r="A274" s="7">
        <v>53</v>
      </c>
      <c r="B274" s="7">
        <v>5322</v>
      </c>
      <c r="C274" s="8" t="s">
        <v>292</v>
      </c>
      <c r="D274" s="12">
        <v>45941.389589419399</v>
      </c>
      <c r="E274" s="12">
        <v>45701.094461895598</v>
      </c>
      <c r="F274" s="12">
        <v>45622.0823685285</v>
      </c>
      <c r="G274" s="12">
        <v>45553.104798690903</v>
      </c>
      <c r="H274" s="12">
        <v>45332.220790874897</v>
      </c>
      <c r="I274" s="12">
        <v>45078.032858756902</v>
      </c>
      <c r="J274" s="12">
        <v>44798.401047921303</v>
      </c>
      <c r="K274" s="12">
        <v>44517.008763530299</v>
      </c>
      <c r="L274" s="12">
        <v>44230.221027338499</v>
      </c>
      <c r="M274" s="12">
        <v>43960.602570852003</v>
      </c>
      <c r="N274" s="12">
        <v>43684.7638069186</v>
      </c>
      <c r="O274" s="12">
        <v>43407.977109237603</v>
      </c>
      <c r="P274" s="12">
        <v>43129.484346299098</v>
      </c>
      <c r="Q274" s="12">
        <v>42846.7356654752</v>
      </c>
      <c r="R274" s="12">
        <v>42561.307405910302</v>
      </c>
    </row>
    <row r="275" spans="1:18" ht="15.6">
      <c r="A275" s="7">
        <v>53</v>
      </c>
      <c r="B275" s="7">
        <v>5323</v>
      </c>
      <c r="C275" s="8" t="s">
        <v>293</v>
      </c>
      <c r="D275" s="12">
        <v>86858.347043915099</v>
      </c>
      <c r="E275" s="12">
        <v>86404.036938420395</v>
      </c>
      <c r="F275" s="12">
        <v>86254.653998413007</v>
      </c>
      <c r="G275" s="12">
        <v>86124.242668771898</v>
      </c>
      <c r="H275" s="12">
        <v>85706.631882906702</v>
      </c>
      <c r="I275" s="12">
        <v>85226.055569829594</v>
      </c>
      <c r="J275" s="12">
        <v>84697.374198187594</v>
      </c>
      <c r="K275" s="12">
        <v>84165.364415312099</v>
      </c>
      <c r="L275" s="12">
        <v>83623.153808765899</v>
      </c>
      <c r="M275" s="12">
        <v>83113.404023886993</v>
      </c>
      <c r="N275" s="12">
        <v>82591.893914854794</v>
      </c>
      <c r="O275" s="12">
        <v>82068.591610375501</v>
      </c>
      <c r="P275" s="12">
        <v>81542.0637611399</v>
      </c>
      <c r="Q275" s="12">
        <v>81007.489529419297</v>
      </c>
      <c r="R275" s="12">
        <v>80467.849195237606</v>
      </c>
    </row>
    <row r="276" spans="1:18" ht="15.6">
      <c r="A276" s="7">
        <v>53</v>
      </c>
      <c r="B276" s="7">
        <v>5330</v>
      </c>
      <c r="C276" s="8" t="s">
        <v>294</v>
      </c>
      <c r="D276" s="12">
        <v>62490.274837014098</v>
      </c>
      <c r="E276" s="12">
        <v>62163.421236039198</v>
      </c>
      <c r="F276" s="12">
        <v>62055.947620497398</v>
      </c>
      <c r="G276" s="12">
        <v>61962.123133255896</v>
      </c>
      <c r="H276" s="12">
        <v>61661.672874397198</v>
      </c>
      <c r="I276" s="12">
        <v>61315.922039717399</v>
      </c>
      <c r="J276" s="12">
        <v>60935.562003601401</v>
      </c>
      <c r="K276" s="12">
        <v>60552.807336126098</v>
      </c>
      <c r="L276" s="12">
        <v>60162.7136851377</v>
      </c>
      <c r="M276" s="12">
        <v>59795.9739860931</v>
      </c>
      <c r="N276" s="12">
        <v>59420.773312973099</v>
      </c>
      <c r="O276" s="12">
        <v>59044.283247334701</v>
      </c>
      <c r="P276" s="12">
        <v>58665.472562210103</v>
      </c>
      <c r="Q276" s="12">
        <v>58280.8729039104</v>
      </c>
      <c r="R276" s="12">
        <v>57892.628433105499</v>
      </c>
    </row>
    <row r="277" spans="1:18" ht="15.6">
      <c r="A277" s="7">
        <v>54</v>
      </c>
      <c r="B277" s="7">
        <v>5411</v>
      </c>
      <c r="C277" s="8" t="s">
        <v>295</v>
      </c>
      <c r="D277" s="12">
        <v>24577.452877603999</v>
      </c>
      <c r="E277" s="12">
        <v>24599.600573825901</v>
      </c>
      <c r="F277" s="12">
        <v>24672.660317469101</v>
      </c>
      <c r="G277" s="12">
        <v>24762.893603355798</v>
      </c>
      <c r="H277" s="12">
        <v>24794.767417540301</v>
      </c>
      <c r="I277" s="12">
        <v>24807.903673832301</v>
      </c>
      <c r="J277" s="12">
        <v>24810.4997644576</v>
      </c>
      <c r="K277" s="12">
        <v>24811.560485138802</v>
      </c>
      <c r="L277" s="12">
        <v>24811.3073756226</v>
      </c>
      <c r="M277" s="12">
        <v>24819.407314185501</v>
      </c>
      <c r="N277" s="12">
        <v>24824.914944864599</v>
      </c>
      <c r="O277" s="12">
        <v>24830.352953440699</v>
      </c>
      <c r="P277" s="12">
        <v>24836.4502822955</v>
      </c>
      <c r="Q277" s="12">
        <v>24841.380985725998</v>
      </c>
      <c r="R277" s="12">
        <v>24846.016119674401</v>
      </c>
    </row>
    <row r="278" spans="1:18" ht="15.6">
      <c r="A278" s="7">
        <v>54</v>
      </c>
      <c r="B278" s="7">
        <v>5412</v>
      </c>
      <c r="C278" s="8" t="s">
        <v>296</v>
      </c>
      <c r="D278" s="12">
        <v>6050.6434270007603</v>
      </c>
      <c r="E278" s="12">
        <v>6056.0958965148802</v>
      </c>
      <c r="F278" s="12">
        <v>6074.0822378916901</v>
      </c>
      <c r="G278" s="12">
        <v>6096.2964779447902</v>
      </c>
      <c r="H278" s="12">
        <v>6104.1433888990196</v>
      </c>
      <c r="I278" s="12">
        <v>6107.3773612381401</v>
      </c>
      <c r="J278" s="12">
        <v>6108.0164843696402</v>
      </c>
      <c r="K278" s="12">
        <v>6108.2776197556896</v>
      </c>
      <c r="L278" s="12">
        <v>6108.2153075442002</v>
      </c>
      <c r="M278" s="12">
        <v>6110.2094051541999</v>
      </c>
      <c r="N278" s="12">
        <v>6111.5653108903798</v>
      </c>
      <c r="O278" s="12">
        <v>6112.9040765879399</v>
      </c>
      <c r="P278" s="12">
        <v>6114.4051582069997</v>
      </c>
      <c r="Q278" s="12">
        <v>6115.6190320958003</v>
      </c>
      <c r="R278" s="12">
        <v>6116.7601406911699</v>
      </c>
    </row>
    <row r="279" spans="1:18" ht="15.6">
      <c r="A279" s="7">
        <v>54</v>
      </c>
      <c r="B279" s="7">
        <v>5413</v>
      </c>
      <c r="C279" s="8" t="s">
        <v>297</v>
      </c>
      <c r="D279" s="12">
        <v>12261.8979103396</v>
      </c>
      <c r="E279" s="12">
        <v>12272.947582223</v>
      </c>
      <c r="F279" s="12">
        <v>12309.3977026801</v>
      </c>
      <c r="G279" s="12">
        <v>12354.4158477731</v>
      </c>
      <c r="H279" s="12">
        <v>12370.3179616955</v>
      </c>
      <c r="I279" s="12">
        <v>12376.8717504205</v>
      </c>
      <c r="J279" s="12">
        <v>12378.166961864101</v>
      </c>
      <c r="K279" s="12">
        <v>12378.6961643308</v>
      </c>
      <c r="L279" s="12">
        <v>12378.569885864999</v>
      </c>
      <c r="M279" s="12">
        <v>12382.6110133251</v>
      </c>
      <c r="N279" s="12">
        <v>12385.3588165847</v>
      </c>
      <c r="O279" s="12">
        <v>12388.071884790899</v>
      </c>
      <c r="P279" s="12">
        <v>12391.113893428301</v>
      </c>
      <c r="Q279" s="12">
        <v>12393.573862831399</v>
      </c>
      <c r="R279" s="12">
        <v>12395.8863701352</v>
      </c>
    </row>
    <row r="280" spans="1:18" ht="15.6">
      <c r="A280" s="7">
        <v>54</v>
      </c>
      <c r="B280" s="7">
        <v>5419</v>
      </c>
      <c r="C280" s="8" t="s">
        <v>298</v>
      </c>
      <c r="D280" s="12">
        <v>9919.7133579501406</v>
      </c>
      <c r="E280" s="12">
        <v>9928.6523964727003</v>
      </c>
      <c r="F280" s="12">
        <v>9958.1400622024903</v>
      </c>
      <c r="G280" s="12">
        <v>9994.5591466287005</v>
      </c>
      <c r="H280" s="12">
        <v>10007.4237466306</v>
      </c>
      <c r="I280" s="12">
        <v>10012.7256750948</v>
      </c>
      <c r="J280" s="12">
        <v>10013.7734840347</v>
      </c>
      <c r="K280" s="12">
        <v>10014.201601836299</v>
      </c>
      <c r="L280" s="12">
        <v>10014.0994442257</v>
      </c>
      <c r="M280" s="12">
        <v>10017.368662934199</v>
      </c>
      <c r="N280" s="12">
        <v>10019.5915994557</v>
      </c>
      <c r="O280" s="12">
        <v>10021.7864357784</v>
      </c>
      <c r="P280" s="12">
        <v>10024.2473805629</v>
      </c>
      <c r="Q280" s="12">
        <v>10026.237463298699</v>
      </c>
      <c r="R280" s="12">
        <v>10028.1082511443</v>
      </c>
    </row>
    <row r="281" spans="1:18" ht="15.6">
      <c r="A281" s="7">
        <v>54</v>
      </c>
      <c r="B281" s="7">
        <v>5421</v>
      </c>
      <c r="C281" s="8" t="s">
        <v>299</v>
      </c>
      <c r="D281" s="12">
        <v>2042.56930829984</v>
      </c>
      <c r="E281" s="12">
        <v>2044.40994674082</v>
      </c>
      <c r="F281" s="12">
        <v>2050.48175535261</v>
      </c>
      <c r="G281" s="12">
        <v>2057.9808131782102</v>
      </c>
      <c r="H281" s="12">
        <v>2060.6297644318302</v>
      </c>
      <c r="I281" s="12">
        <v>2061.7214851256199</v>
      </c>
      <c r="J281" s="12">
        <v>2061.9372395843998</v>
      </c>
      <c r="K281" s="12">
        <v>2062.0253933694098</v>
      </c>
      <c r="L281" s="12">
        <v>2062.00435808468</v>
      </c>
      <c r="M281" s="12">
        <v>2062.6775232812402</v>
      </c>
      <c r="N281" s="12">
        <v>2063.1352483944402</v>
      </c>
      <c r="O281" s="12">
        <v>2063.58718739184</v>
      </c>
      <c r="P281" s="12">
        <v>2064.0939208127802</v>
      </c>
      <c r="Q281" s="12">
        <v>2064.5036989754999</v>
      </c>
      <c r="R281" s="12">
        <v>2064.8889131146898</v>
      </c>
    </row>
    <row r="282" spans="1:18" ht="15.6">
      <c r="A282" s="7">
        <v>54</v>
      </c>
      <c r="B282" s="7">
        <v>5422</v>
      </c>
      <c r="C282" s="8" t="s">
        <v>300</v>
      </c>
      <c r="D282" s="12">
        <v>22469.342734654601</v>
      </c>
      <c r="E282" s="12">
        <v>22489.590731044798</v>
      </c>
      <c r="F282" s="12">
        <v>22556.383837236201</v>
      </c>
      <c r="G282" s="12">
        <v>22638.877439673099</v>
      </c>
      <c r="H282" s="12">
        <v>22668.017304512599</v>
      </c>
      <c r="I282" s="12">
        <v>22680.026809578601</v>
      </c>
      <c r="J282" s="12">
        <v>22682.400222731801</v>
      </c>
      <c r="K282" s="12">
        <v>22683.369961000699</v>
      </c>
      <c r="L282" s="12">
        <v>22683.138561736101</v>
      </c>
      <c r="M282" s="12">
        <v>22690.543734951301</v>
      </c>
      <c r="N282" s="12">
        <v>22695.578953282999</v>
      </c>
      <c r="O282" s="12">
        <v>22700.550521291701</v>
      </c>
      <c r="P282" s="12">
        <v>22706.124856943399</v>
      </c>
      <c r="Q282" s="12">
        <v>22710.632633475601</v>
      </c>
      <c r="R282" s="12">
        <v>22714.870192741801</v>
      </c>
    </row>
    <row r="283" spans="1:18" ht="15.6">
      <c r="A283" s="7">
        <v>54</v>
      </c>
      <c r="B283" s="7">
        <v>5423</v>
      </c>
      <c r="C283" s="8" t="s">
        <v>301</v>
      </c>
      <c r="D283" s="12">
        <v>11854.2483234143</v>
      </c>
      <c r="E283" s="12">
        <v>11864.9306464401</v>
      </c>
      <c r="F283" s="12">
        <v>11900.168974345201</v>
      </c>
      <c r="G283" s="12">
        <v>11943.690480956901</v>
      </c>
      <c r="H283" s="12">
        <v>11959.0639254772</v>
      </c>
      <c r="I283" s="12">
        <v>11965.399832004499</v>
      </c>
      <c r="J283" s="12">
        <v>11966.651983847099</v>
      </c>
      <c r="K283" s="12">
        <v>11967.163592859601</v>
      </c>
      <c r="L283" s="12">
        <v>11967.0415125493</v>
      </c>
      <c r="M283" s="12">
        <v>11970.9482918089</v>
      </c>
      <c r="N283" s="12">
        <v>11973.6047437217</v>
      </c>
      <c r="O283" s="12">
        <v>11976.2276153578</v>
      </c>
      <c r="P283" s="12">
        <v>11979.168491725901</v>
      </c>
      <c r="Q283" s="12">
        <v>11981.5466788866</v>
      </c>
      <c r="R283" s="12">
        <v>11983.782306356799</v>
      </c>
    </row>
    <row r="284" spans="1:18" ht="15.6">
      <c r="A284" s="7">
        <v>54</v>
      </c>
      <c r="B284" s="7">
        <v>5431</v>
      </c>
      <c r="C284" s="8" t="s">
        <v>302</v>
      </c>
      <c r="D284" s="12">
        <v>30341.085067178701</v>
      </c>
      <c r="E284" s="12">
        <v>30368.426595958401</v>
      </c>
      <c r="F284" s="12">
        <v>30458.619501951402</v>
      </c>
      <c r="G284" s="12">
        <v>30570.0132992129</v>
      </c>
      <c r="H284" s="12">
        <v>30609.3618074843</v>
      </c>
      <c r="I284" s="12">
        <v>30625.5786331948</v>
      </c>
      <c r="J284" s="12">
        <v>30628.7835302608</v>
      </c>
      <c r="K284" s="12">
        <v>30630.092999414301</v>
      </c>
      <c r="L284" s="12">
        <v>30629.780533460598</v>
      </c>
      <c r="M284" s="12">
        <v>30639.779979954699</v>
      </c>
      <c r="N284" s="12">
        <v>30646.579199226198</v>
      </c>
      <c r="O284" s="12">
        <v>30653.292469387699</v>
      </c>
      <c r="P284" s="12">
        <v>30660.8196763208</v>
      </c>
      <c r="Q284" s="12">
        <v>30666.906673749301</v>
      </c>
      <c r="R284" s="12">
        <v>30672.628788024402</v>
      </c>
    </row>
    <row r="285" spans="1:18" ht="15.6">
      <c r="A285" s="7">
        <v>54</v>
      </c>
      <c r="B285" s="7">
        <v>5432</v>
      </c>
      <c r="C285" s="8" t="s">
        <v>303</v>
      </c>
      <c r="D285" s="12">
        <v>35056.784131392698</v>
      </c>
      <c r="E285" s="12">
        <v>35088.375159535899</v>
      </c>
      <c r="F285" s="12">
        <v>35192.586107451403</v>
      </c>
      <c r="G285" s="12">
        <v>35321.293050382199</v>
      </c>
      <c r="H285" s="12">
        <v>35366.7572174542</v>
      </c>
      <c r="I285" s="12">
        <v>35385.494509048498</v>
      </c>
      <c r="J285" s="12">
        <v>35389.1975204747</v>
      </c>
      <c r="K285" s="12">
        <v>35390.7105111005</v>
      </c>
      <c r="L285" s="12">
        <v>35390.349480785299</v>
      </c>
      <c r="M285" s="12">
        <v>35401.903070128297</v>
      </c>
      <c r="N285" s="12">
        <v>35409.7590436963</v>
      </c>
      <c r="O285" s="12">
        <v>35417.515709692903</v>
      </c>
      <c r="P285" s="12">
        <v>35426.212816864201</v>
      </c>
      <c r="Q285" s="12">
        <v>35433.245873009801</v>
      </c>
      <c r="R285" s="12">
        <v>35439.857334812397</v>
      </c>
    </row>
    <row r="286" spans="1:18" ht="15.6">
      <c r="A286" s="7">
        <v>54</v>
      </c>
      <c r="B286" s="7">
        <v>5433</v>
      </c>
      <c r="C286" s="8" t="s">
        <v>304</v>
      </c>
      <c r="D286" s="12">
        <v>4690.8511657970103</v>
      </c>
      <c r="E286" s="12">
        <v>4695.0782737340996</v>
      </c>
      <c r="F286" s="12">
        <v>4709.0224519630601</v>
      </c>
      <c r="G286" s="12">
        <v>4726.2443714176698</v>
      </c>
      <c r="H286" s="12">
        <v>4732.3278057131402</v>
      </c>
      <c r="I286" s="12">
        <v>4734.8349907294696</v>
      </c>
      <c r="J286" s="12">
        <v>4735.3304804619202</v>
      </c>
      <c r="K286" s="12">
        <v>4735.5329295147403</v>
      </c>
      <c r="L286" s="12">
        <v>4735.4846210865198</v>
      </c>
      <c r="M286" s="12">
        <v>4737.0305748417404</v>
      </c>
      <c r="N286" s="12">
        <v>4738.0817609508404</v>
      </c>
      <c r="O286" s="12">
        <v>4739.1196589294595</v>
      </c>
      <c r="P286" s="12">
        <v>4740.2833947274303</v>
      </c>
      <c r="Q286" s="12">
        <v>4741.2244684621501</v>
      </c>
      <c r="R286" s="12">
        <v>4742.1091298802103</v>
      </c>
    </row>
    <row r="287" spans="1:18" ht="15.6">
      <c r="A287" s="7">
        <v>54</v>
      </c>
      <c r="B287" s="7">
        <v>5434</v>
      </c>
      <c r="C287" s="8" t="s">
        <v>305</v>
      </c>
      <c r="D287" s="12">
        <v>219710.52334066399</v>
      </c>
      <c r="E287" s="12">
        <v>219908.513016451</v>
      </c>
      <c r="F287" s="12">
        <v>220561.631734205</v>
      </c>
      <c r="G287" s="12">
        <v>221368.27360071</v>
      </c>
      <c r="H287" s="12">
        <v>221653.21005946101</v>
      </c>
      <c r="I287" s="12">
        <v>221770.64182747601</v>
      </c>
      <c r="J287" s="12">
        <v>221793.84961999601</v>
      </c>
      <c r="K287" s="12">
        <v>221803.33194919501</v>
      </c>
      <c r="L287" s="12">
        <v>221801.06927267101</v>
      </c>
      <c r="M287" s="12">
        <v>221873.47879987801</v>
      </c>
      <c r="N287" s="12">
        <v>221922.71435011199</v>
      </c>
      <c r="O287" s="12">
        <v>221971.327512588</v>
      </c>
      <c r="P287" s="12">
        <v>222025.83467900401</v>
      </c>
      <c r="Q287" s="12">
        <v>222069.91277924299</v>
      </c>
      <c r="R287" s="12">
        <v>222111.34863133001</v>
      </c>
    </row>
    <row r="288" spans="1:18" ht="15.6">
      <c r="A288" s="7">
        <v>54</v>
      </c>
      <c r="B288" s="7">
        <v>5435</v>
      </c>
      <c r="C288" s="8" t="s">
        <v>306</v>
      </c>
      <c r="D288" s="12">
        <v>72243.285274078095</v>
      </c>
      <c r="E288" s="12">
        <v>72308.386500963796</v>
      </c>
      <c r="F288" s="12">
        <v>72523.139263497098</v>
      </c>
      <c r="G288" s="12">
        <v>72788.372159901803</v>
      </c>
      <c r="H288" s="12">
        <v>72882.062464592105</v>
      </c>
      <c r="I288" s="12">
        <v>72920.675347525495</v>
      </c>
      <c r="J288" s="12">
        <v>72928.306330105304</v>
      </c>
      <c r="K288" s="12">
        <v>72931.424226337302</v>
      </c>
      <c r="L288" s="12">
        <v>72930.680232910905</v>
      </c>
      <c r="M288" s="12">
        <v>72954.489297905704</v>
      </c>
      <c r="N288" s="12">
        <v>72970.678499258793</v>
      </c>
      <c r="O288" s="12">
        <v>72986.663052532705</v>
      </c>
      <c r="P288" s="12">
        <v>73004.585620432394</v>
      </c>
      <c r="Q288" s="12">
        <v>73019.078994356605</v>
      </c>
      <c r="R288" s="12">
        <v>73032.7035674457</v>
      </c>
    </row>
    <row r="289" spans="1:18" ht="15.6">
      <c r="A289" s="7">
        <v>54</v>
      </c>
      <c r="B289" s="7">
        <v>5436</v>
      </c>
      <c r="C289" s="8" t="s">
        <v>307</v>
      </c>
      <c r="D289" s="12">
        <v>69691.153982143107</v>
      </c>
      <c r="E289" s="12">
        <v>69753.955384517394</v>
      </c>
      <c r="F289" s="12">
        <v>69961.121597750607</v>
      </c>
      <c r="G289" s="12">
        <v>70216.984638231093</v>
      </c>
      <c r="H289" s="12">
        <v>70307.365154926098</v>
      </c>
      <c r="I289" s="12">
        <v>70344.613964417294</v>
      </c>
      <c r="J289" s="12">
        <v>70351.975368041007</v>
      </c>
      <c r="K289" s="12">
        <v>70354.983118665798</v>
      </c>
      <c r="L289" s="12">
        <v>70354.265408219493</v>
      </c>
      <c r="M289" s="12">
        <v>70377.233372764007</v>
      </c>
      <c r="N289" s="12">
        <v>70392.850659823802</v>
      </c>
      <c r="O289" s="12">
        <v>70408.270528387002</v>
      </c>
      <c r="P289" s="12">
        <v>70425.5599475278</v>
      </c>
      <c r="Q289" s="12">
        <v>70439.541315483599</v>
      </c>
      <c r="R289" s="12">
        <v>70452.684574644998</v>
      </c>
    </row>
    <row r="290" spans="1:18" ht="15.6">
      <c r="A290" s="7">
        <v>54</v>
      </c>
      <c r="B290" s="7">
        <v>5441</v>
      </c>
      <c r="C290" s="8" t="s">
        <v>308</v>
      </c>
      <c r="D290" s="12">
        <v>7811.9633294839596</v>
      </c>
      <c r="E290" s="12">
        <v>7819.0029926898196</v>
      </c>
      <c r="F290" s="12">
        <v>7842.22509145812</v>
      </c>
      <c r="G290" s="12">
        <v>7870.9058145561003</v>
      </c>
      <c r="H290" s="12">
        <v>7881.0369322439101</v>
      </c>
      <c r="I290" s="12">
        <v>7885.2123019596202</v>
      </c>
      <c r="J290" s="12">
        <v>7886.0374714701502</v>
      </c>
      <c r="K290" s="12">
        <v>7886.3746223991902</v>
      </c>
      <c r="L290" s="12">
        <v>7886.2941713344399</v>
      </c>
      <c r="M290" s="12">
        <v>7888.8687433759196</v>
      </c>
      <c r="N290" s="12">
        <v>7890.6193482543003</v>
      </c>
      <c r="O290" s="12">
        <v>7892.3478236909004</v>
      </c>
      <c r="P290" s="12">
        <v>7894.2858646127697</v>
      </c>
      <c r="Q290" s="12">
        <v>7895.8530926972699</v>
      </c>
      <c r="R290" s="12">
        <v>7897.3263737828702</v>
      </c>
    </row>
    <row r="291" spans="1:18" ht="15.6">
      <c r="A291" s="7">
        <v>54</v>
      </c>
      <c r="B291" s="7">
        <v>5442</v>
      </c>
      <c r="C291" s="8" t="s">
        <v>309</v>
      </c>
      <c r="D291" s="12">
        <v>33667.102368212698</v>
      </c>
      <c r="E291" s="12">
        <v>33697.441100206699</v>
      </c>
      <c r="F291" s="12">
        <v>33797.521034467602</v>
      </c>
      <c r="G291" s="12">
        <v>33921.125920952603</v>
      </c>
      <c r="H291" s="12">
        <v>33964.787848434898</v>
      </c>
      <c r="I291" s="12">
        <v>33982.782377304597</v>
      </c>
      <c r="J291" s="12">
        <v>33986.338598097202</v>
      </c>
      <c r="K291" s="12">
        <v>33987.791612446599</v>
      </c>
      <c r="L291" s="12">
        <v>33987.4448936892</v>
      </c>
      <c r="M291" s="12">
        <v>33998.540488586797</v>
      </c>
      <c r="N291" s="12">
        <v>34006.085044443098</v>
      </c>
      <c r="O291" s="12">
        <v>34013.534229369099</v>
      </c>
      <c r="P291" s="12">
        <v>34021.886575554701</v>
      </c>
      <c r="Q291" s="12">
        <v>34028.640835161597</v>
      </c>
      <c r="R291" s="12">
        <v>34034.990212787699</v>
      </c>
    </row>
    <row r="292" spans="1:18" ht="15.6">
      <c r="A292" s="7">
        <v>54</v>
      </c>
      <c r="B292" s="7">
        <v>5443</v>
      </c>
      <c r="C292" s="8" t="s">
        <v>310</v>
      </c>
      <c r="D292" s="12">
        <v>15751.767298000101</v>
      </c>
      <c r="E292" s="12">
        <v>15765.961826574399</v>
      </c>
      <c r="F292" s="12">
        <v>15812.7860473988</v>
      </c>
      <c r="G292" s="12">
        <v>15870.6168457734</v>
      </c>
      <c r="H292" s="12">
        <v>15891.044874134301</v>
      </c>
      <c r="I292" s="12">
        <v>15899.4639423505</v>
      </c>
      <c r="J292" s="12">
        <v>15901.127785055</v>
      </c>
      <c r="K292" s="12">
        <v>15901.8076042917</v>
      </c>
      <c r="L292" s="12">
        <v>15901.6453856106</v>
      </c>
      <c r="M292" s="12">
        <v>15906.836661858701</v>
      </c>
      <c r="N292" s="12">
        <v>15910.366519802799</v>
      </c>
      <c r="O292" s="12">
        <v>15913.8517567136</v>
      </c>
      <c r="P292" s="12">
        <v>15917.759554075101</v>
      </c>
      <c r="Q292" s="12">
        <v>15920.919657511</v>
      </c>
      <c r="R292" s="12">
        <v>15923.890329550601</v>
      </c>
    </row>
    <row r="293" spans="1:18" ht="15.6">
      <c r="A293" s="7">
        <v>54</v>
      </c>
      <c r="B293" s="7">
        <v>5449</v>
      </c>
      <c r="C293" s="8" t="s">
        <v>311</v>
      </c>
      <c r="D293" s="12">
        <v>62466.177248817403</v>
      </c>
      <c r="E293" s="12">
        <v>62522.467944386699</v>
      </c>
      <c r="F293" s="12">
        <v>62708.156954507198</v>
      </c>
      <c r="G293" s="12">
        <v>62937.4943255502</v>
      </c>
      <c r="H293" s="12">
        <v>63018.504971209601</v>
      </c>
      <c r="I293" s="12">
        <v>63051.892145950398</v>
      </c>
      <c r="J293" s="12">
        <v>63058.490382874901</v>
      </c>
      <c r="K293" s="12">
        <v>63061.186315869898</v>
      </c>
      <c r="L293" s="12">
        <v>63060.543011455797</v>
      </c>
      <c r="M293" s="12">
        <v>63081.129855850799</v>
      </c>
      <c r="N293" s="12">
        <v>63095.128077549401</v>
      </c>
      <c r="O293" s="12">
        <v>63108.949347364702</v>
      </c>
      <c r="P293" s="12">
        <v>63124.4463489017</v>
      </c>
      <c r="Q293" s="12">
        <v>63136.978249420499</v>
      </c>
      <c r="R293" s="12">
        <v>63148.758929062002</v>
      </c>
    </row>
    <row r="294" spans="1:18" ht="15.6">
      <c r="A294" s="7">
        <v>61</v>
      </c>
      <c r="B294" s="7">
        <v>6111</v>
      </c>
      <c r="C294" s="8" t="s">
        <v>312</v>
      </c>
      <c r="D294" s="12">
        <v>154448.53960322699</v>
      </c>
      <c r="E294" s="12">
        <v>156096.28115401501</v>
      </c>
      <c r="F294" s="12">
        <v>157948.19734775001</v>
      </c>
      <c r="G294" s="12">
        <v>159953.33648432701</v>
      </c>
      <c r="H294" s="12">
        <v>161647.79241959701</v>
      </c>
      <c r="I294" s="12">
        <v>163208.17291471499</v>
      </c>
      <c r="J294" s="12">
        <v>164716.719040853</v>
      </c>
      <c r="K294" s="12">
        <v>166220.68275452501</v>
      </c>
      <c r="L294" s="12">
        <v>167727.54427641199</v>
      </c>
      <c r="M294" s="12">
        <v>169289.35544337699</v>
      </c>
      <c r="N294" s="12">
        <v>170845.73590801001</v>
      </c>
      <c r="O294" s="12">
        <v>172410.00078487501</v>
      </c>
      <c r="P294" s="12">
        <v>173992.06424711799</v>
      </c>
      <c r="Q294" s="12">
        <v>175577.60371196299</v>
      </c>
      <c r="R294" s="12">
        <v>177171.98354035601</v>
      </c>
    </row>
    <row r="295" spans="1:18" ht="15.6">
      <c r="A295" s="7">
        <v>61</v>
      </c>
      <c r="B295" s="7">
        <v>6112</v>
      </c>
      <c r="C295" s="8" t="s">
        <v>313</v>
      </c>
      <c r="D295" s="12">
        <v>332466.597185547</v>
      </c>
      <c r="E295" s="12">
        <v>336013.532757357</v>
      </c>
      <c r="F295" s="12">
        <v>339999.97560100199</v>
      </c>
      <c r="G295" s="12">
        <v>344316.24681193498</v>
      </c>
      <c r="H295" s="12">
        <v>347963.74001790601</v>
      </c>
      <c r="I295" s="12">
        <v>351322.62185034499</v>
      </c>
      <c r="J295" s="12">
        <v>354569.92479019699</v>
      </c>
      <c r="K295" s="12">
        <v>357807.36361310002</v>
      </c>
      <c r="L295" s="12">
        <v>361051.04027135199</v>
      </c>
      <c r="M295" s="12">
        <v>364413.00177470699</v>
      </c>
      <c r="N295" s="12">
        <v>367763.27311865601</v>
      </c>
      <c r="O295" s="12">
        <v>371130.51648893702</v>
      </c>
      <c r="P295" s="12">
        <v>374536.07316548203</v>
      </c>
      <c r="Q295" s="12">
        <v>377949.11230694602</v>
      </c>
      <c r="R295" s="12">
        <v>381381.18124690303</v>
      </c>
    </row>
    <row r="296" spans="1:18" ht="15.6">
      <c r="A296" s="7">
        <v>61</v>
      </c>
      <c r="B296" s="7">
        <v>6113</v>
      </c>
      <c r="C296" s="8" t="s">
        <v>314</v>
      </c>
      <c r="D296" s="12">
        <v>163804.84811289399</v>
      </c>
      <c r="E296" s="12">
        <v>165552.40786342</v>
      </c>
      <c r="F296" s="12">
        <v>167516.510934297</v>
      </c>
      <c r="G296" s="12">
        <v>169643.119009221</v>
      </c>
      <c r="H296" s="12">
        <v>171440.22306617899</v>
      </c>
      <c r="I296" s="12">
        <v>173095.129553109</v>
      </c>
      <c r="J296" s="12">
        <v>174695.06160472601</v>
      </c>
      <c r="K296" s="12">
        <v>176290.13364847199</v>
      </c>
      <c r="L296" s="12">
        <v>177888.27904653101</v>
      </c>
      <c r="M296" s="12">
        <v>179544.70287388199</v>
      </c>
      <c r="N296" s="12">
        <v>181195.36701090899</v>
      </c>
      <c r="O296" s="12">
        <v>182854.39319112201</v>
      </c>
      <c r="P296" s="12">
        <v>184532.29617131801</v>
      </c>
      <c r="Q296" s="12">
        <v>186213.88572899299</v>
      </c>
      <c r="R296" s="12">
        <v>187904.851186188</v>
      </c>
    </row>
    <row r="297" spans="1:18" ht="15.6">
      <c r="A297" s="7">
        <v>61</v>
      </c>
      <c r="B297" s="7">
        <v>6114</v>
      </c>
      <c r="C297" s="8" t="s">
        <v>315</v>
      </c>
      <c r="D297" s="12">
        <v>63625.857934166801</v>
      </c>
      <c r="E297" s="12">
        <v>64304.653410608698</v>
      </c>
      <c r="F297" s="12">
        <v>65067.559663624597</v>
      </c>
      <c r="G297" s="12">
        <v>65893.586883896205</v>
      </c>
      <c r="H297" s="12">
        <v>66591.626586198894</v>
      </c>
      <c r="I297" s="12">
        <v>67234.433232024705</v>
      </c>
      <c r="J297" s="12">
        <v>67855.886447160607</v>
      </c>
      <c r="K297" s="12">
        <v>68475.451914232093</v>
      </c>
      <c r="L297" s="12">
        <v>69096.211148067494</v>
      </c>
      <c r="M297" s="12">
        <v>69739.607166432703</v>
      </c>
      <c r="N297" s="12">
        <v>70380.765979531294</v>
      </c>
      <c r="O297" s="12">
        <v>71025.172816115301</v>
      </c>
      <c r="P297" s="12">
        <v>71676.911870112599</v>
      </c>
      <c r="Q297" s="12">
        <v>72330.082880936898</v>
      </c>
      <c r="R297" s="12">
        <v>72986.895724321206</v>
      </c>
    </row>
    <row r="298" spans="1:18" ht="15.6">
      <c r="A298" s="7">
        <v>61</v>
      </c>
      <c r="B298" s="7">
        <v>6116</v>
      </c>
      <c r="C298" s="8" t="s">
        <v>316</v>
      </c>
      <c r="D298" s="12">
        <v>27125.097347219002</v>
      </c>
      <c r="E298" s="12">
        <v>27414.482733124401</v>
      </c>
      <c r="F298" s="12">
        <v>27739.7263848242</v>
      </c>
      <c r="G298" s="12">
        <v>28091.879888026899</v>
      </c>
      <c r="H298" s="12">
        <v>28389.4695079019</v>
      </c>
      <c r="I298" s="12">
        <v>28663.5120655582</v>
      </c>
      <c r="J298" s="12">
        <v>28928.4511879495</v>
      </c>
      <c r="K298" s="12">
        <v>29192.585521896701</v>
      </c>
      <c r="L298" s="12">
        <v>29457.2287847554</v>
      </c>
      <c r="M298" s="12">
        <v>29731.5226048443</v>
      </c>
      <c r="N298" s="12">
        <v>30004.862655455599</v>
      </c>
      <c r="O298" s="12">
        <v>30279.5874094885</v>
      </c>
      <c r="P298" s="12">
        <v>30557.438048615</v>
      </c>
      <c r="Q298" s="12">
        <v>30835.8991621399</v>
      </c>
      <c r="R298" s="12">
        <v>31115.9128688567</v>
      </c>
    </row>
    <row r="299" spans="1:18" ht="15.6">
      <c r="A299" s="7">
        <v>61</v>
      </c>
      <c r="B299" s="7">
        <v>6117</v>
      </c>
      <c r="C299" s="8" t="s">
        <v>317</v>
      </c>
      <c r="D299" s="12">
        <v>25401.3870698186</v>
      </c>
      <c r="E299" s="12">
        <v>25672.382968921</v>
      </c>
      <c r="F299" s="12">
        <v>25976.9584617166</v>
      </c>
      <c r="G299" s="12">
        <v>26306.7337737003</v>
      </c>
      <c r="H299" s="12">
        <v>26585.412556913001</v>
      </c>
      <c r="I299" s="12">
        <v>26842.040615921898</v>
      </c>
      <c r="J299" s="12">
        <v>27090.143732710902</v>
      </c>
      <c r="K299" s="12">
        <v>27337.493202828999</v>
      </c>
      <c r="L299" s="12">
        <v>27585.3192611304</v>
      </c>
      <c r="M299" s="12">
        <v>27842.18261566</v>
      </c>
      <c r="N299" s="12">
        <v>28098.152809407198</v>
      </c>
      <c r="O299" s="12">
        <v>28355.419713464798</v>
      </c>
      <c r="P299" s="12">
        <v>28615.613862750601</v>
      </c>
      <c r="Q299" s="12">
        <v>28876.379693026902</v>
      </c>
      <c r="R299" s="12">
        <v>29138.599454110099</v>
      </c>
    </row>
    <row r="300" spans="1:18" ht="15.6">
      <c r="A300" s="7">
        <v>61</v>
      </c>
      <c r="B300" s="7">
        <v>6121</v>
      </c>
      <c r="C300" s="8" t="s">
        <v>318</v>
      </c>
      <c r="D300" s="12">
        <v>8914.5650464520095</v>
      </c>
      <c r="E300" s="12">
        <v>9009.6705056520495</v>
      </c>
      <c r="F300" s="12">
        <v>9116.5606543574995</v>
      </c>
      <c r="G300" s="12">
        <v>9232.2946283119909</v>
      </c>
      <c r="H300" s="12">
        <v>9330.0963795634598</v>
      </c>
      <c r="I300" s="12">
        <v>9420.1594740688506</v>
      </c>
      <c r="J300" s="12">
        <v>9507.2307574996103</v>
      </c>
      <c r="K300" s="12">
        <v>9594.0375501496401</v>
      </c>
      <c r="L300" s="12">
        <v>9681.0116004498996</v>
      </c>
      <c r="M300" s="12">
        <v>9771.1572714507092</v>
      </c>
      <c r="N300" s="12">
        <v>9860.9894895259804</v>
      </c>
      <c r="O300" s="12">
        <v>9951.2767854097401</v>
      </c>
      <c r="P300" s="12">
        <v>10042.591392074301</v>
      </c>
      <c r="Q300" s="12">
        <v>10134.106628984</v>
      </c>
      <c r="R300" s="12">
        <v>10226.1321199825</v>
      </c>
    </row>
    <row r="301" spans="1:18" ht="15.6">
      <c r="A301" s="7">
        <v>61</v>
      </c>
      <c r="B301" s="7">
        <v>6129</v>
      </c>
      <c r="C301" s="8" t="s">
        <v>319</v>
      </c>
      <c r="D301" s="12">
        <v>109432.45289664</v>
      </c>
      <c r="E301" s="12">
        <v>110599.93820004399</v>
      </c>
      <c r="F301" s="12">
        <v>111912.088720322</v>
      </c>
      <c r="G301" s="12">
        <v>113332.803313489</v>
      </c>
      <c r="H301" s="12">
        <v>114533.387467787</v>
      </c>
      <c r="I301" s="12">
        <v>115638.97425704201</v>
      </c>
      <c r="J301" s="12">
        <v>116707.83449561401</v>
      </c>
      <c r="K301" s="12">
        <v>117773.447926879</v>
      </c>
      <c r="L301" s="12">
        <v>118841.11456151999</v>
      </c>
      <c r="M301" s="12">
        <v>119947.715034352</v>
      </c>
      <c r="N301" s="12">
        <v>121050.46765557599</v>
      </c>
      <c r="O301" s="12">
        <v>122158.80667184399</v>
      </c>
      <c r="P301" s="12">
        <v>123279.75663850299</v>
      </c>
      <c r="Q301" s="12">
        <v>124403.16948035599</v>
      </c>
      <c r="R301" s="12">
        <v>125532.846043982</v>
      </c>
    </row>
    <row r="302" spans="1:18" ht="15.6">
      <c r="A302" s="7">
        <v>61</v>
      </c>
      <c r="B302" s="7">
        <v>6131</v>
      </c>
      <c r="C302" s="8" t="s">
        <v>320</v>
      </c>
      <c r="D302" s="12">
        <v>288151.83509620797</v>
      </c>
      <c r="E302" s="12">
        <v>291225.99661747803</v>
      </c>
      <c r="F302" s="12">
        <v>294681.08302216802</v>
      </c>
      <c r="G302" s="12">
        <v>298422.03469208698</v>
      </c>
      <c r="H302" s="12">
        <v>301583.35035378399</v>
      </c>
      <c r="I302" s="12">
        <v>304494.52390115702</v>
      </c>
      <c r="J302" s="12">
        <v>307308.99101118301</v>
      </c>
      <c r="K302" s="12">
        <v>310114.90879500197</v>
      </c>
      <c r="L302" s="12">
        <v>312926.23296649102</v>
      </c>
      <c r="M302" s="12">
        <v>315840.07569250098</v>
      </c>
      <c r="N302" s="12">
        <v>318743.78645990801</v>
      </c>
      <c r="O302" s="12">
        <v>321662.207027653</v>
      </c>
      <c r="P302" s="12">
        <v>324613.83409698098</v>
      </c>
      <c r="Q302" s="12">
        <v>327571.94627664197</v>
      </c>
      <c r="R302" s="12">
        <v>330546.55176653998</v>
      </c>
    </row>
    <row r="303" spans="1:18" ht="15.6">
      <c r="A303" s="7">
        <v>61</v>
      </c>
      <c r="B303" s="7">
        <v>6132</v>
      </c>
      <c r="C303" s="8" t="s">
        <v>321</v>
      </c>
      <c r="D303" s="12">
        <v>40545.142010305797</v>
      </c>
      <c r="E303" s="12">
        <v>40977.699781167001</v>
      </c>
      <c r="F303" s="12">
        <v>41463.856563368099</v>
      </c>
      <c r="G303" s="12">
        <v>41990.236749916097</v>
      </c>
      <c r="H303" s="12">
        <v>42435.057767282196</v>
      </c>
      <c r="I303" s="12">
        <v>42844.681897752998</v>
      </c>
      <c r="J303" s="12">
        <v>43240.698701264599</v>
      </c>
      <c r="K303" s="12">
        <v>43635.512549928797</v>
      </c>
      <c r="L303" s="12">
        <v>44031.087118216798</v>
      </c>
      <c r="M303" s="12">
        <v>44441.086822301899</v>
      </c>
      <c r="N303" s="12">
        <v>44849.660883208802</v>
      </c>
      <c r="O303" s="12">
        <v>45260.304724240203</v>
      </c>
      <c r="P303" s="12">
        <v>45675.620971138203</v>
      </c>
      <c r="Q303" s="12">
        <v>46091.849722086299</v>
      </c>
      <c r="R303" s="12">
        <v>46510.399206506198</v>
      </c>
    </row>
    <row r="304" spans="1:18" ht="15.6">
      <c r="A304" s="7">
        <v>61</v>
      </c>
      <c r="B304" s="7">
        <v>6133</v>
      </c>
      <c r="C304" s="8" t="s">
        <v>322</v>
      </c>
      <c r="D304" s="12">
        <v>57381.1083423522</v>
      </c>
      <c r="E304" s="12">
        <v>57993.281418409897</v>
      </c>
      <c r="F304" s="12">
        <v>58681.309961609899</v>
      </c>
      <c r="G304" s="12">
        <v>59426.264277103401</v>
      </c>
      <c r="H304" s="12">
        <v>60055.792790875297</v>
      </c>
      <c r="I304" s="12">
        <v>60635.509261086801</v>
      </c>
      <c r="J304" s="12">
        <v>61195.968097344303</v>
      </c>
      <c r="K304" s="12">
        <v>61754.724463756902</v>
      </c>
      <c r="L304" s="12">
        <v>62314.5574310433</v>
      </c>
      <c r="M304" s="12">
        <v>62894.805428074404</v>
      </c>
      <c r="N304" s="12">
        <v>63473.035797767203</v>
      </c>
      <c r="O304" s="12">
        <v>64054.195403196602</v>
      </c>
      <c r="P304" s="12">
        <v>64641.9675844542</v>
      </c>
      <c r="Q304" s="12">
        <v>65231.0311780134</v>
      </c>
      <c r="R304" s="12">
        <v>65823.379166464205</v>
      </c>
    </row>
    <row r="305" spans="1:18" ht="15.6">
      <c r="A305" s="7">
        <v>61</v>
      </c>
      <c r="B305" s="7">
        <v>6134</v>
      </c>
      <c r="C305" s="8" t="s">
        <v>323</v>
      </c>
      <c r="D305" s="12">
        <v>24321.316735645902</v>
      </c>
      <c r="E305" s="12">
        <v>24580.789855606901</v>
      </c>
      <c r="F305" s="12">
        <v>24872.4147581098</v>
      </c>
      <c r="G305" s="12">
        <v>25188.1679803892</v>
      </c>
      <c r="H305" s="12">
        <v>25454.997304899101</v>
      </c>
      <c r="I305" s="12">
        <v>25700.7135048581</v>
      </c>
      <c r="J305" s="12">
        <v>25938.2672444739</v>
      </c>
      <c r="K305" s="12">
        <v>26175.099382414501</v>
      </c>
      <c r="L305" s="12">
        <v>26412.3878439174</v>
      </c>
      <c r="M305" s="12">
        <v>26658.329334604801</v>
      </c>
      <c r="N305" s="12">
        <v>26903.415642067099</v>
      </c>
      <c r="O305" s="12">
        <v>27149.7435232838</v>
      </c>
      <c r="P305" s="12">
        <v>27398.874183116299</v>
      </c>
      <c r="Q305" s="12">
        <v>27648.552215719599</v>
      </c>
      <c r="R305" s="12">
        <v>27899.622358061901</v>
      </c>
    </row>
    <row r="306" spans="1:18" ht="15.6">
      <c r="A306" s="7">
        <v>61</v>
      </c>
      <c r="B306" s="7">
        <v>6135</v>
      </c>
      <c r="C306" s="8" t="s">
        <v>324</v>
      </c>
      <c r="D306" s="12">
        <v>1022596.62547223</v>
      </c>
      <c r="E306" s="12">
        <v>1033506.24606337</v>
      </c>
      <c r="F306" s="12">
        <v>1045767.6973817</v>
      </c>
      <c r="G306" s="12">
        <v>1059043.6307179399</v>
      </c>
      <c r="H306" s="12">
        <v>1070262.5449638001</v>
      </c>
      <c r="I306" s="12">
        <v>1080593.7519292</v>
      </c>
      <c r="J306" s="12">
        <v>1090581.7659495799</v>
      </c>
      <c r="K306" s="12">
        <v>1100539.44002152</v>
      </c>
      <c r="L306" s="12">
        <v>1110516.30034588</v>
      </c>
      <c r="M306" s="12">
        <v>1120856.97972384</v>
      </c>
      <c r="N306" s="12">
        <v>1131161.70268605</v>
      </c>
      <c r="O306" s="12">
        <v>1141518.6279627699</v>
      </c>
      <c r="P306" s="12">
        <v>1151993.3968615599</v>
      </c>
      <c r="Q306" s="12">
        <v>1162491.1801982301</v>
      </c>
      <c r="R306" s="12">
        <v>1173047.49518649</v>
      </c>
    </row>
    <row r="307" spans="1:18" ht="15.6">
      <c r="A307" s="7">
        <v>61</v>
      </c>
      <c r="B307" s="7">
        <v>6136</v>
      </c>
      <c r="C307" s="8" t="s">
        <v>325</v>
      </c>
      <c r="D307" s="12">
        <v>87547.556233235795</v>
      </c>
      <c r="E307" s="12">
        <v>88481.561488444102</v>
      </c>
      <c r="F307" s="12">
        <v>89531.301016281097</v>
      </c>
      <c r="G307" s="12">
        <v>90667.893384516094</v>
      </c>
      <c r="H307" s="12">
        <v>91628.378194798905</v>
      </c>
      <c r="I307" s="12">
        <v>92512.863729200501</v>
      </c>
      <c r="J307" s="12">
        <v>93367.967488898794</v>
      </c>
      <c r="K307" s="12">
        <v>94220.473754852297</v>
      </c>
      <c r="L307" s="12">
        <v>95074.622613273707</v>
      </c>
      <c r="M307" s="12">
        <v>95959.919109249298</v>
      </c>
      <c r="N307" s="12">
        <v>96842.137268891005</v>
      </c>
      <c r="O307" s="12">
        <v>97728.824624862405</v>
      </c>
      <c r="P307" s="12">
        <v>98625.600925829698</v>
      </c>
      <c r="Q307" s="12">
        <v>99524.347561697199</v>
      </c>
      <c r="R307" s="12">
        <v>100428.10526732801</v>
      </c>
    </row>
    <row r="308" spans="1:18" ht="15.6">
      <c r="A308" s="7">
        <v>61</v>
      </c>
      <c r="B308" s="7">
        <v>6137</v>
      </c>
      <c r="C308" s="8" t="s">
        <v>326</v>
      </c>
      <c r="D308" s="12">
        <v>29883.716902588301</v>
      </c>
      <c r="E308" s="12">
        <v>30202.532748993101</v>
      </c>
      <c r="F308" s="12">
        <v>30560.853646084899</v>
      </c>
      <c r="G308" s="12">
        <v>30948.8211234751</v>
      </c>
      <c r="H308" s="12">
        <v>31276.675576515801</v>
      </c>
      <c r="I308" s="12">
        <v>31578.588233643401</v>
      </c>
      <c r="J308" s="12">
        <v>31870.471636835198</v>
      </c>
      <c r="K308" s="12">
        <v>32161.4684048694</v>
      </c>
      <c r="L308" s="12">
        <v>32453.025859868201</v>
      </c>
      <c r="M308" s="12">
        <v>32755.215332775901</v>
      </c>
      <c r="N308" s="12">
        <v>33056.354037639401</v>
      </c>
      <c r="O308" s="12">
        <v>33359.018270447901</v>
      </c>
      <c r="P308" s="12">
        <v>33665.126290223503</v>
      </c>
      <c r="Q308" s="12">
        <v>33971.906869929102</v>
      </c>
      <c r="R308" s="12">
        <v>34280.3979410592</v>
      </c>
    </row>
    <row r="309" spans="1:18" ht="15.6">
      <c r="A309" s="7">
        <v>61</v>
      </c>
      <c r="B309" s="7">
        <v>6138</v>
      </c>
      <c r="C309" s="8" t="s">
        <v>327</v>
      </c>
      <c r="D309" s="12">
        <v>32977.059586468</v>
      </c>
      <c r="E309" s="12">
        <v>33328.876909956198</v>
      </c>
      <c r="F309" s="12">
        <v>33724.288551921898</v>
      </c>
      <c r="G309" s="12">
        <v>34152.415570671903</v>
      </c>
      <c r="H309" s="12">
        <v>34514.207106410598</v>
      </c>
      <c r="I309" s="12">
        <v>34847.371542140601</v>
      </c>
      <c r="J309" s="12">
        <v>35169.468569690704</v>
      </c>
      <c r="K309" s="12">
        <v>35490.587183844596</v>
      </c>
      <c r="L309" s="12">
        <v>35812.324523101699</v>
      </c>
      <c r="M309" s="12">
        <v>36145.794428570902</v>
      </c>
      <c r="N309" s="12">
        <v>36478.104798681401</v>
      </c>
      <c r="O309" s="12">
        <v>36812.098607677202</v>
      </c>
      <c r="P309" s="12">
        <v>37149.892679618402</v>
      </c>
      <c r="Q309" s="12">
        <v>37488.428929426998</v>
      </c>
      <c r="R309" s="12">
        <v>37828.852728657803</v>
      </c>
    </row>
    <row r="310" spans="1:18" ht="15.6">
      <c r="A310" s="7">
        <v>62</v>
      </c>
      <c r="B310" s="7">
        <v>6211</v>
      </c>
      <c r="C310" s="8" t="s">
        <v>328</v>
      </c>
      <c r="D310" s="12">
        <v>67210.676699154006</v>
      </c>
      <c r="E310" s="12">
        <v>67471.766761663894</v>
      </c>
      <c r="F310" s="12">
        <v>67883.650490623506</v>
      </c>
      <c r="G310" s="12">
        <v>68363.189447949102</v>
      </c>
      <c r="H310" s="12">
        <v>68687.409259004096</v>
      </c>
      <c r="I310" s="12">
        <v>68953.207277680194</v>
      </c>
      <c r="J310" s="12">
        <v>69195.148889573495</v>
      </c>
      <c r="K310" s="12">
        <v>69427.736721657406</v>
      </c>
      <c r="L310" s="12">
        <v>69656.857220836406</v>
      </c>
      <c r="M310" s="12">
        <v>69907.220383808701</v>
      </c>
      <c r="N310" s="12">
        <v>70153.258511295498</v>
      </c>
      <c r="O310" s="12">
        <v>70400.000498977693</v>
      </c>
      <c r="P310" s="12">
        <v>70650.063166652195</v>
      </c>
      <c r="Q310" s="12">
        <v>70897.612696071606</v>
      </c>
      <c r="R310" s="12">
        <v>71144.685288599503</v>
      </c>
    </row>
    <row r="311" spans="1:18" ht="15.6">
      <c r="A311" s="7">
        <v>62</v>
      </c>
      <c r="B311" s="7">
        <v>6212</v>
      </c>
      <c r="C311" s="8" t="s">
        <v>329</v>
      </c>
      <c r="D311" s="12">
        <v>39065.508331655299</v>
      </c>
      <c r="E311" s="12">
        <v>39217.264220974001</v>
      </c>
      <c r="F311" s="12">
        <v>39456.6673639398</v>
      </c>
      <c r="G311" s="12">
        <v>39735.394406275998</v>
      </c>
      <c r="H311" s="12">
        <v>39923.8438067514</v>
      </c>
      <c r="I311" s="12">
        <v>40078.3361467332</v>
      </c>
      <c r="J311" s="12">
        <v>40218.962197927998</v>
      </c>
      <c r="K311" s="12">
        <v>40354.151461927497</v>
      </c>
      <c r="L311" s="12">
        <v>40487.325374971901</v>
      </c>
      <c r="M311" s="12">
        <v>40632.846365655001</v>
      </c>
      <c r="N311" s="12">
        <v>40775.853473762902</v>
      </c>
      <c r="O311" s="12">
        <v>40919.269693538401</v>
      </c>
      <c r="P311" s="12">
        <v>41064.616024126903</v>
      </c>
      <c r="Q311" s="12">
        <v>41208.501619214803</v>
      </c>
      <c r="R311" s="12">
        <v>41352.109999680797</v>
      </c>
    </row>
    <row r="312" spans="1:18" ht="15.6">
      <c r="A312" s="7">
        <v>62</v>
      </c>
      <c r="B312" s="7">
        <v>6213</v>
      </c>
      <c r="C312" s="8" t="s">
        <v>330</v>
      </c>
      <c r="D312" s="12">
        <v>41232.744841309599</v>
      </c>
      <c r="E312" s="12">
        <v>41392.919688716996</v>
      </c>
      <c r="F312" s="12">
        <v>41645.604195168002</v>
      </c>
      <c r="G312" s="12">
        <v>41939.794172428403</v>
      </c>
      <c r="H312" s="12">
        <v>42138.6981767697</v>
      </c>
      <c r="I312" s="12">
        <v>42301.761285367</v>
      </c>
      <c r="J312" s="12">
        <v>42450.1888452243</v>
      </c>
      <c r="K312" s="12">
        <v>42592.878000962402</v>
      </c>
      <c r="L312" s="12">
        <v>42733.4399996301</v>
      </c>
      <c r="M312" s="12">
        <v>42887.034054909498</v>
      </c>
      <c r="N312" s="12">
        <v>43037.974765991697</v>
      </c>
      <c r="O312" s="12">
        <v>43189.347284690499</v>
      </c>
      <c r="P312" s="12">
        <v>43342.756990887297</v>
      </c>
      <c r="Q312" s="12">
        <v>43494.624924342403</v>
      </c>
      <c r="R312" s="12">
        <v>43646.200264158797</v>
      </c>
    </row>
    <row r="313" spans="1:18" ht="15.6">
      <c r="A313" s="7">
        <v>62</v>
      </c>
      <c r="B313" s="7">
        <v>6214</v>
      </c>
      <c r="C313" s="8" t="s">
        <v>331</v>
      </c>
      <c r="D313" s="12">
        <v>25412.613541214101</v>
      </c>
      <c r="E313" s="12">
        <v>25511.332690546798</v>
      </c>
      <c r="F313" s="12">
        <v>25667.067501146801</v>
      </c>
      <c r="G313" s="12">
        <v>25848.383012087499</v>
      </c>
      <c r="H313" s="12">
        <v>25970.9717607413</v>
      </c>
      <c r="I313" s="12">
        <v>26071.471006600899</v>
      </c>
      <c r="J313" s="12">
        <v>26162.9500539418</v>
      </c>
      <c r="K313" s="12">
        <v>26250.892401338999</v>
      </c>
      <c r="L313" s="12">
        <v>26337.523736800202</v>
      </c>
      <c r="M313" s="12">
        <v>26432.187004642401</v>
      </c>
      <c r="N313" s="12">
        <v>26525.214960293401</v>
      </c>
      <c r="O313" s="12">
        <v>26618.509048120399</v>
      </c>
      <c r="P313" s="12">
        <v>26713.058697729299</v>
      </c>
      <c r="Q313" s="12">
        <v>26806.658120158401</v>
      </c>
      <c r="R313" s="12">
        <v>26900.077210934101</v>
      </c>
    </row>
    <row r="314" spans="1:18" ht="15.6">
      <c r="A314" s="7">
        <v>62</v>
      </c>
      <c r="B314" s="7">
        <v>6219</v>
      </c>
      <c r="C314" s="8" t="s">
        <v>332</v>
      </c>
      <c r="D314" s="12">
        <v>38130.263269625699</v>
      </c>
      <c r="E314" s="12">
        <v>38278.386057785698</v>
      </c>
      <c r="F314" s="12">
        <v>38512.057786764199</v>
      </c>
      <c r="G314" s="12">
        <v>38784.111983909999</v>
      </c>
      <c r="H314" s="12">
        <v>38968.049824656497</v>
      </c>
      <c r="I314" s="12">
        <v>39118.843551506703</v>
      </c>
      <c r="J314" s="12">
        <v>39256.102954305803</v>
      </c>
      <c r="K314" s="12">
        <v>39388.055728758402</v>
      </c>
      <c r="L314" s="12">
        <v>39518.041399825997</v>
      </c>
      <c r="M314" s="12">
        <v>39660.078553563202</v>
      </c>
      <c r="N314" s="12">
        <v>39799.662009156003</v>
      </c>
      <c r="O314" s="12">
        <v>39939.644782442701</v>
      </c>
      <c r="P314" s="12">
        <v>40081.511459046997</v>
      </c>
      <c r="Q314" s="12">
        <v>40221.952370835599</v>
      </c>
      <c r="R314" s="12">
        <v>40362.122704689602</v>
      </c>
    </row>
    <row r="315" spans="1:18" ht="15.6">
      <c r="A315" s="7">
        <v>62</v>
      </c>
      <c r="B315" s="7">
        <v>6221</v>
      </c>
      <c r="C315" s="8" t="s">
        <v>333</v>
      </c>
      <c r="D315" s="12">
        <v>167712.93092576001</v>
      </c>
      <c r="E315" s="12">
        <v>168364.437231269</v>
      </c>
      <c r="F315" s="12">
        <v>169392.22375024299</v>
      </c>
      <c r="G315" s="12">
        <v>170588.83250382901</v>
      </c>
      <c r="H315" s="12">
        <v>171397.86847071</v>
      </c>
      <c r="I315" s="12">
        <v>172061.122687675</v>
      </c>
      <c r="J315" s="12">
        <v>172664.847256515</v>
      </c>
      <c r="K315" s="12">
        <v>173245.23104073</v>
      </c>
      <c r="L315" s="12">
        <v>173816.96267778799</v>
      </c>
      <c r="M315" s="12">
        <v>174441.70180882001</v>
      </c>
      <c r="N315" s="12">
        <v>175055.64854499101</v>
      </c>
      <c r="O315" s="12">
        <v>175671.35164460601</v>
      </c>
      <c r="P315" s="12">
        <v>176295.34094192999</v>
      </c>
      <c r="Q315" s="12">
        <v>176913.05912554901</v>
      </c>
      <c r="R315" s="12">
        <v>177529.587193429</v>
      </c>
    </row>
    <row r="316" spans="1:18" ht="15.6">
      <c r="A316" s="7">
        <v>62</v>
      </c>
      <c r="B316" s="7">
        <v>6222</v>
      </c>
      <c r="C316" s="8" t="s">
        <v>334</v>
      </c>
      <c r="D316" s="12">
        <v>100126.10715408</v>
      </c>
      <c r="E316" s="12">
        <v>100515.062196427</v>
      </c>
      <c r="F316" s="12">
        <v>101128.659863309</v>
      </c>
      <c r="G316" s="12">
        <v>101843.04590149</v>
      </c>
      <c r="H316" s="12">
        <v>102326.04754876099</v>
      </c>
      <c r="I316" s="12">
        <v>102722.016198464</v>
      </c>
      <c r="J316" s="12">
        <v>103082.445120301</v>
      </c>
      <c r="K316" s="12">
        <v>103428.93938676899</v>
      </c>
      <c r="L316" s="12">
        <v>103770.26824467799</v>
      </c>
      <c r="M316" s="12">
        <v>104143.243046484</v>
      </c>
      <c r="N316" s="12">
        <v>104509.774692757</v>
      </c>
      <c r="O316" s="12">
        <v>104877.354903648</v>
      </c>
      <c r="P316" s="12">
        <v>105249.882048078</v>
      </c>
      <c r="Q316" s="12">
        <v>105618.66528201901</v>
      </c>
      <c r="R316" s="12">
        <v>105986.73800630801</v>
      </c>
    </row>
    <row r="317" spans="1:18" ht="15.6">
      <c r="A317" s="7">
        <v>62</v>
      </c>
      <c r="B317" s="7">
        <v>6231</v>
      </c>
      <c r="C317" s="8" t="s">
        <v>335</v>
      </c>
      <c r="D317" s="12">
        <v>51622.161253260201</v>
      </c>
      <c r="E317" s="12">
        <v>51822.695364493396</v>
      </c>
      <c r="F317" s="12">
        <v>52139.048797139199</v>
      </c>
      <c r="G317" s="12">
        <v>52507.365835534903</v>
      </c>
      <c r="H317" s="12">
        <v>52756.387690331503</v>
      </c>
      <c r="I317" s="12">
        <v>52960.537817275501</v>
      </c>
      <c r="J317" s="12">
        <v>53146.364675579003</v>
      </c>
      <c r="K317" s="12">
        <v>53325.007223643799</v>
      </c>
      <c r="L317" s="12">
        <v>53500.986634657696</v>
      </c>
      <c r="M317" s="12">
        <v>53693.281790383597</v>
      </c>
      <c r="N317" s="12">
        <v>53882.255038935902</v>
      </c>
      <c r="O317" s="12">
        <v>54071.768897536902</v>
      </c>
      <c r="P317" s="12">
        <v>54263.833253812903</v>
      </c>
      <c r="Q317" s="12">
        <v>54453.967356780799</v>
      </c>
      <c r="R317" s="12">
        <v>54643.735141270699</v>
      </c>
    </row>
    <row r="318" spans="1:18" ht="15.6">
      <c r="A318" s="7">
        <v>62</v>
      </c>
      <c r="B318" s="7">
        <v>6232</v>
      </c>
      <c r="C318" s="8" t="s">
        <v>336</v>
      </c>
      <c r="D318" s="12">
        <v>88948.5382103132</v>
      </c>
      <c r="E318" s="12">
        <v>89294.072291391101</v>
      </c>
      <c r="F318" s="12">
        <v>89839.171037800596</v>
      </c>
      <c r="G318" s="12">
        <v>90473.806654835498</v>
      </c>
      <c r="H318" s="12">
        <v>90902.888456654298</v>
      </c>
      <c r="I318" s="12">
        <v>91254.653181856003</v>
      </c>
      <c r="J318" s="12">
        <v>91574.845653624099</v>
      </c>
      <c r="K318" s="12">
        <v>91882.659064330801</v>
      </c>
      <c r="L318" s="12">
        <v>92185.883706679902</v>
      </c>
      <c r="M318" s="12">
        <v>92517.221500349493</v>
      </c>
      <c r="N318" s="12">
        <v>92842.835418889401</v>
      </c>
      <c r="O318" s="12">
        <v>93169.380845862703</v>
      </c>
      <c r="P318" s="12">
        <v>93500.320955959294</v>
      </c>
      <c r="Q318" s="12">
        <v>93827.935106723598</v>
      </c>
      <c r="R318" s="12">
        <v>94154.918065531107</v>
      </c>
    </row>
    <row r="319" spans="1:18" ht="15.6">
      <c r="A319" s="7">
        <v>62</v>
      </c>
      <c r="B319" s="7">
        <v>6240</v>
      </c>
      <c r="C319" s="8" t="s">
        <v>337</v>
      </c>
      <c r="D319" s="12">
        <v>93920.412206140594</v>
      </c>
      <c r="E319" s="12">
        <v>94285.260285516895</v>
      </c>
      <c r="F319" s="12">
        <v>94860.827911375294</v>
      </c>
      <c r="G319" s="12">
        <v>95530.937167301396</v>
      </c>
      <c r="H319" s="12">
        <v>95984.002956919605</v>
      </c>
      <c r="I319" s="12">
        <v>96355.429948936595</v>
      </c>
      <c r="J319" s="12">
        <v>96693.519922531705</v>
      </c>
      <c r="K319" s="12">
        <v>97018.538894162702</v>
      </c>
      <c r="L319" s="12">
        <v>97338.712603339707</v>
      </c>
      <c r="M319" s="12">
        <v>97688.570878630606</v>
      </c>
      <c r="N319" s="12">
        <v>98032.385336626598</v>
      </c>
      <c r="O319" s="12">
        <v>98377.183370706596</v>
      </c>
      <c r="P319" s="12">
        <v>98726.621733435793</v>
      </c>
      <c r="Q319" s="12">
        <v>99072.548228761196</v>
      </c>
      <c r="R319" s="12">
        <v>99417.808250977294</v>
      </c>
    </row>
    <row r="320" spans="1:18" ht="15.6">
      <c r="A320" s="7">
        <v>62</v>
      </c>
      <c r="B320" s="7">
        <v>6250</v>
      </c>
      <c r="C320" s="8" t="s">
        <v>338</v>
      </c>
      <c r="D320" s="12">
        <v>13882.681137075801</v>
      </c>
      <c r="E320" s="12">
        <v>13936.610516471201</v>
      </c>
      <c r="F320" s="12">
        <v>14021.687036367201</v>
      </c>
      <c r="G320" s="12">
        <v>14120.7380616185</v>
      </c>
      <c r="H320" s="12">
        <v>14187.7071872872</v>
      </c>
      <c r="I320" s="12">
        <v>14242.6090171746</v>
      </c>
      <c r="J320" s="12">
        <v>14292.583194111099</v>
      </c>
      <c r="K320" s="12">
        <v>14340.625303820399</v>
      </c>
      <c r="L320" s="12">
        <v>14387.9512195346</v>
      </c>
      <c r="M320" s="12">
        <v>14439.664907307701</v>
      </c>
      <c r="N320" s="12">
        <v>14490.4852388216</v>
      </c>
      <c r="O320" s="12">
        <v>14541.450955951401</v>
      </c>
      <c r="P320" s="12">
        <v>14593.1025751422</v>
      </c>
      <c r="Q320" s="12">
        <v>14644.2350938128</v>
      </c>
      <c r="R320" s="12">
        <v>14695.269098930899</v>
      </c>
    </row>
    <row r="321" spans="1:18" ht="15.6">
      <c r="A321" s="7">
        <v>63</v>
      </c>
      <c r="B321" s="7">
        <v>6311</v>
      </c>
      <c r="C321" s="8" t="s">
        <v>339</v>
      </c>
      <c r="D321" s="12">
        <v>12940.2743177052</v>
      </c>
      <c r="E321" s="12">
        <v>13055.1156732241</v>
      </c>
      <c r="F321" s="12">
        <v>13187.382427791999</v>
      </c>
      <c r="G321" s="12">
        <v>13326.975720096299</v>
      </c>
      <c r="H321" s="12">
        <v>13437.8918827628</v>
      </c>
      <c r="I321" s="12">
        <v>13539.27672881</v>
      </c>
      <c r="J321" s="12">
        <v>13634.2732861861</v>
      </c>
      <c r="K321" s="12">
        <v>13728.8709873518</v>
      </c>
      <c r="L321" s="12">
        <v>13822.6014280365</v>
      </c>
      <c r="M321" s="12">
        <v>13920.818244582701</v>
      </c>
      <c r="N321" s="12">
        <v>14016.8055705117</v>
      </c>
      <c r="O321" s="12">
        <v>14112.339823075699</v>
      </c>
      <c r="P321" s="12">
        <v>14207.8447074049</v>
      </c>
      <c r="Q321" s="12">
        <v>14302.433635965701</v>
      </c>
      <c r="R321" s="12">
        <v>14396.693500667699</v>
      </c>
    </row>
    <row r="322" spans="1:18" ht="15.6">
      <c r="A322" s="7">
        <v>63</v>
      </c>
      <c r="B322" s="7">
        <v>6312</v>
      </c>
      <c r="C322" s="8" t="s">
        <v>340</v>
      </c>
      <c r="D322" s="12">
        <v>17299.246347961402</v>
      </c>
      <c r="E322" s="12">
        <v>17452.7723748844</v>
      </c>
      <c r="F322" s="12">
        <v>17629.593600278498</v>
      </c>
      <c r="G322" s="12">
        <v>17816.209336870601</v>
      </c>
      <c r="H322" s="12">
        <v>17964.487953505301</v>
      </c>
      <c r="I322" s="12">
        <v>18100.024603305999</v>
      </c>
      <c r="J322" s="12">
        <v>18227.0210490955</v>
      </c>
      <c r="K322" s="12">
        <v>18353.484286406401</v>
      </c>
      <c r="L322" s="12">
        <v>18478.7881190226</v>
      </c>
      <c r="M322" s="12">
        <v>18610.089579773601</v>
      </c>
      <c r="N322" s="12">
        <v>18738.410536355499</v>
      </c>
      <c r="O322" s="12">
        <v>18866.125802066301</v>
      </c>
      <c r="P322" s="12">
        <v>18993.801806560699</v>
      </c>
      <c r="Q322" s="12">
        <v>19120.2533127065</v>
      </c>
      <c r="R322" s="12">
        <v>19246.2649087588</v>
      </c>
    </row>
    <row r="323" spans="1:18" ht="15.6">
      <c r="A323" s="7">
        <v>71</v>
      </c>
      <c r="B323" s="7">
        <v>7111</v>
      </c>
      <c r="C323" s="8" t="s">
        <v>341</v>
      </c>
      <c r="D323" s="12">
        <v>1230098.0978431599</v>
      </c>
      <c r="E323" s="12">
        <v>1226139.7648598901</v>
      </c>
      <c r="F323" s="12">
        <v>1224113.28098179</v>
      </c>
      <c r="G323" s="12">
        <v>1223029.27781145</v>
      </c>
      <c r="H323" s="12">
        <v>1219179.76497205</v>
      </c>
      <c r="I323" s="12">
        <v>1214133.20645041</v>
      </c>
      <c r="J323" s="12">
        <v>1208450.5745826899</v>
      </c>
      <c r="K323" s="12">
        <v>1202569.0001177201</v>
      </c>
      <c r="L323" s="12">
        <v>1196522.8257780699</v>
      </c>
      <c r="M323" s="12">
        <v>1190701.8031402901</v>
      </c>
      <c r="N323" s="12">
        <v>1184678.4468657901</v>
      </c>
      <c r="O323" s="12">
        <v>1178538.1967561799</v>
      </c>
      <c r="P323" s="12">
        <v>1172356.4201334501</v>
      </c>
      <c r="Q323" s="12">
        <v>1166019.03658547</v>
      </c>
      <c r="R323" s="12">
        <v>1159562.3428491801</v>
      </c>
    </row>
    <row r="324" spans="1:18" ht="15.6">
      <c r="A324" s="7">
        <v>71</v>
      </c>
      <c r="B324" s="7">
        <v>7112</v>
      </c>
      <c r="C324" s="8" t="s">
        <v>342</v>
      </c>
      <c r="D324" s="12">
        <v>151430.125785212</v>
      </c>
      <c r="E324" s="12">
        <v>150942.83874477001</v>
      </c>
      <c r="F324" s="12">
        <v>150693.37026001999</v>
      </c>
      <c r="G324" s="12">
        <v>150559.92501957601</v>
      </c>
      <c r="H324" s="12">
        <v>150086.03418558001</v>
      </c>
      <c r="I324" s="12">
        <v>149464.78211384901</v>
      </c>
      <c r="J324" s="12">
        <v>148765.226801935</v>
      </c>
      <c r="K324" s="12">
        <v>148041.18083958101</v>
      </c>
      <c r="L324" s="12">
        <v>147296.87195691801</v>
      </c>
      <c r="M324" s="12">
        <v>146580.280173073</v>
      </c>
      <c r="N324" s="12">
        <v>145838.78028790699</v>
      </c>
      <c r="O324" s="12">
        <v>145082.890291752</v>
      </c>
      <c r="P324" s="12">
        <v>144321.88821135199</v>
      </c>
      <c r="Q324" s="12">
        <v>143541.73027963599</v>
      </c>
      <c r="R324" s="12">
        <v>142746.884773934</v>
      </c>
    </row>
    <row r="325" spans="1:18" ht="15.6">
      <c r="A325" s="7">
        <v>71</v>
      </c>
      <c r="B325" s="7">
        <v>7113</v>
      </c>
      <c r="C325" s="8" t="s">
        <v>343</v>
      </c>
      <c r="D325" s="12">
        <v>23867.8572775379</v>
      </c>
      <c r="E325" s="12">
        <v>23791.052893515302</v>
      </c>
      <c r="F325" s="12">
        <v>23751.7325920935</v>
      </c>
      <c r="G325" s="12">
        <v>23730.699446026501</v>
      </c>
      <c r="H325" s="12">
        <v>23656.006522585001</v>
      </c>
      <c r="I325" s="12">
        <v>23558.087064982199</v>
      </c>
      <c r="J325" s="12">
        <v>23447.825739774398</v>
      </c>
      <c r="K325" s="12">
        <v>23333.7042887063</v>
      </c>
      <c r="L325" s="12">
        <v>23216.389070948</v>
      </c>
      <c r="M325" s="12">
        <v>23103.442519955399</v>
      </c>
      <c r="N325" s="12">
        <v>22986.570046012301</v>
      </c>
      <c r="O325" s="12">
        <v>22867.429455912399</v>
      </c>
      <c r="P325" s="12">
        <v>22747.483117964999</v>
      </c>
      <c r="Q325" s="12">
        <v>22624.5175054584</v>
      </c>
      <c r="R325" s="12">
        <v>22499.236891779899</v>
      </c>
    </row>
    <row r="326" spans="1:18" ht="15.6">
      <c r="A326" s="7">
        <v>71</v>
      </c>
      <c r="B326" s="7">
        <v>7114</v>
      </c>
      <c r="C326" s="8" t="s">
        <v>344</v>
      </c>
      <c r="D326" s="12">
        <v>117299.91395510201</v>
      </c>
      <c r="E326" s="12">
        <v>116922.454532027</v>
      </c>
      <c r="F326" s="12">
        <v>116729.21272070199</v>
      </c>
      <c r="G326" s="12">
        <v>116625.844152916</v>
      </c>
      <c r="H326" s="12">
        <v>116258.761620536</v>
      </c>
      <c r="I326" s="12">
        <v>115777.530992347</v>
      </c>
      <c r="J326" s="12">
        <v>115235.64556849501</v>
      </c>
      <c r="K326" s="12">
        <v>114674.789340959</v>
      </c>
      <c r="L326" s="12">
        <v>114098.237169193</v>
      </c>
      <c r="M326" s="12">
        <v>113543.155053593</v>
      </c>
      <c r="N326" s="12">
        <v>112968.77877095601</v>
      </c>
      <c r="O326" s="12">
        <v>112383.255705128</v>
      </c>
      <c r="P326" s="12">
        <v>111793.77274664999</v>
      </c>
      <c r="Q326" s="12">
        <v>111189.451395218</v>
      </c>
      <c r="R326" s="12">
        <v>110573.75284155901</v>
      </c>
    </row>
    <row r="327" spans="1:18" ht="15.6">
      <c r="A327" s="7">
        <v>71</v>
      </c>
      <c r="B327" s="7">
        <v>7115</v>
      </c>
      <c r="C327" s="8" t="s">
        <v>345</v>
      </c>
      <c r="D327" s="12">
        <v>44810.243042344897</v>
      </c>
      <c r="E327" s="12">
        <v>44666.048149817201</v>
      </c>
      <c r="F327" s="12">
        <v>44592.227016960802</v>
      </c>
      <c r="G327" s="12">
        <v>44552.738747191099</v>
      </c>
      <c r="H327" s="12">
        <v>44412.5079751585</v>
      </c>
      <c r="I327" s="12">
        <v>44228.6709996524</v>
      </c>
      <c r="J327" s="12">
        <v>44021.663025587201</v>
      </c>
      <c r="K327" s="12">
        <v>43807.4079334985</v>
      </c>
      <c r="L327" s="12">
        <v>43587.156766448999</v>
      </c>
      <c r="M327" s="12">
        <v>43375.1074676024</v>
      </c>
      <c r="N327" s="12">
        <v>43155.687521290798</v>
      </c>
      <c r="O327" s="12">
        <v>42932.009344544698</v>
      </c>
      <c r="P327" s="12">
        <v>42706.818432225802</v>
      </c>
      <c r="Q327" s="12">
        <v>42475.959041792099</v>
      </c>
      <c r="R327" s="12">
        <v>42240.753397563698</v>
      </c>
    </row>
    <row r="328" spans="1:18" ht="15.6">
      <c r="A328" s="7">
        <v>71</v>
      </c>
      <c r="B328" s="7">
        <v>7121</v>
      </c>
      <c r="C328" s="8" t="s">
        <v>346</v>
      </c>
      <c r="D328" s="12">
        <v>8577.3350085853708</v>
      </c>
      <c r="E328" s="12">
        <v>8549.7340000748009</v>
      </c>
      <c r="F328" s="12">
        <v>8535.6035570272907</v>
      </c>
      <c r="G328" s="12">
        <v>8528.0449254331106</v>
      </c>
      <c r="H328" s="12">
        <v>8501.2027074797206</v>
      </c>
      <c r="I328" s="12">
        <v>8466.0136252791308</v>
      </c>
      <c r="J328" s="12">
        <v>8426.3892755156194</v>
      </c>
      <c r="K328" s="12">
        <v>8385.3777215244008</v>
      </c>
      <c r="L328" s="12">
        <v>8343.2184312037098</v>
      </c>
      <c r="M328" s="12">
        <v>8302.6290982495593</v>
      </c>
      <c r="N328" s="12">
        <v>8260.6289157192496</v>
      </c>
      <c r="O328" s="12">
        <v>8217.8136456898301</v>
      </c>
      <c r="P328" s="12">
        <v>8174.7088159743698</v>
      </c>
      <c r="Q328" s="12">
        <v>8130.51895675169</v>
      </c>
      <c r="R328" s="12">
        <v>8085.4971610748198</v>
      </c>
    </row>
    <row r="329" spans="1:18" ht="15.6">
      <c r="A329" s="7">
        <v>71</v>
      </c>
      <c r="B329" s="7">
        <v>7122</v>
      </c>
      <c r="C329" s="8" t="s">
        <v>347</v>
      </c>
      <c r="D329" s="12">
        <v>36556.466484327197</v>
      </c>
      <c r="E329" s="12">
        <v>36438.831421499002</v>
      </c>
      <c r="F329" s="12">
        <v>36378.607696168197</v>
      </c>
      <c r="G329" s="12">
        <v>36346.392927574001</v>
      </c>
      <c r="H329" s="12">
        <v>36231.991818146402</v>
      </c>
      <c r="I329" s="12">
        <v>36082.016504976302</v>
      </c>
      <c r="J329" s="12">
        <v>35913.138151449901</v>
      </c>
      <c r="K329" s="12">
        <v>35738.347555350403</v>
      </c>
      <c r="L329" s="12">
        <v>35558.665325137801</v>
      </c>
      <c r="M329" s="12">
        <v>35385.674228460601</v>
      </c>
      <c r="N329" s="12">
        <v>35206.670113139102</v>
      </c>
      <c r="O329" s="12">
        <v>35024.1921077519</v>
      </c>
      <c r="P329" s="12">
        <v>34840.4800035593</v>
      </c>
      <c r="Q329" s="12">
        <v>34652.143520733996</v>
      </c>
      <c r="R329" s="12">
        <v>34460.261337857701</v>
      </c>
    </row>
    <row r="330" spans="1:18" ht="15.6">
      <c r="A330" s="7">
        <v>71</v>
      </c>
      <c r="B330" s="7">
        <v>7123</v>
      </c>
      <c r="C330" s="8" t="s">
        <v>348</v>
      </c>
      <c r="D330" s="12">
        <v>7291.77569608249</v>
      </c>
      <c r="E330" s="12">
        <v>7268.3114892145704</v>
      </c>
      <c r="F330" s="12">
        <v>7256.2988977598097</v>
      </c>
      <c r="G330" s="12">
        <v>7249.8731435898899</v>
      </c>
      <c r="H330" s="12">
        <v>7227.0540007746004</v>
      </c>
      <c r="I330" s="12">
        <v>7197.1390103819804</v>
      </c>
      <c r="J330" s="12">
        <v>7163.4535042939297</v>
      </c>
      <c r="K330" s="12">
        <v>7128.5887062731399</v>
      </c>
      <c r="L330" s="12">
        <v>7092.7481930799004</v>
      </c>
      <c r="M330" s="12">
        <v>7058.2423341751</v>
      </c>
      <c r="N330" s="12">
        <v>7022.5370819134296</v>
      </c>
      <c r="O330" s="12">
        <v>6986.1389063595698</v>
      </c>
      <c r="P330" s="12">
        <v>6949.4945699303398</v>
      </c>
      <c r="Q330" s="12">
        <v>6911.9278267404097</v>
      </c>
      <c r="R330" s="12">
        <v>6873.6538366036202</v>
      </c>
    </row>
    <row r="331" spans="1:18" ht="15.6">
      <c r="A331" s="7">
        <v>71</v>
      </c>
      <c r="B331" s="7">
        <v>7124</v>
      </c>
      <c r="C331" s="8" t="s">
        <v>349</v>
      </c>
      <c r="D331" s="12">
        <v>25321.267957722401</v>
      </c>
      <c r="E331" s="12">
        <v>25239.786643096399</v>
      </c>
      <c r="F331" s="12">
        <v>25198.071968972799</v>
      </c>
      <c r="G331" s="12">
        <v>25175.758029300599</v>
      </c>
      <c r="H331" s="12">
        <v>25096.516750668801</v>
      </c>
      <c r="I331" s="12">
        <v>24992.6345799583</v>
      </c>
      <c r="J331" s="12">
        <v>24875.658995255199</v>
      </c>
      <c r="K331" s="12">
        <v>24754.588225944401</v>
      </c>
      <c r="L331" s="12">
        <v>24630.129208536899</v>
      </c>
      <c r="M331" s="12">
        <v>24510.304883745099</v>
      </c>
      <c r="N331" s="12">
        <v>24386.315570619001</v>
      </c>
      <c r="O331" s="12">
        <v>24259.9200265377</v>
      </c>
      <c r="P331" s="12">
        <v>24132.669669357001</v>
      </c>
      <c r="Q331" s="12">
        <v>24002.216181741602</v>
      </c>
      <c r="R331" s="12">
        <v>23869.306723135302</v>
      </c>
    </row>
    <row r="332" spans="1:18" ht="15.6">
      <c r="A332" s="7">
        <v>71</v>
      </c>
      <c r="B332" s="7">
        <v>7125</v>
      </c>
      <c r="C332" s="8" t="s">
        <v>350</v>
      </c>
      <c r="D332" s="12">
        <v>6246.9334611767599</v>
      </c>
      <c r="E332" s="12">
        <v>6226.8314523988602</v>
      </c>
      <c r="F332" s="12">
        <v>6216.5401512654498</v>
      </c>
      <c r="G332" s="12">
        <v>6211.0351466719103</v>
      </c>
      <c r="H332" s="12">
        <v>6191.4857703984198</v>
      </c>
      <c r="I332" s="12">
        <v>6165.8573141407496</v>
      </c>
      <c r="J332" s="12">
        <v>6136.9986212999102</v>
      </c>
      <c r="K332" s="12">
        <v>6107.1296178513403</v>
      </c>
      <c r="L332" s="12">
        <v>6076.4247099569002</v>
      </c>
      <c r="M332" s="12">
        <v>6046.86321306422</v>
      </c>
      <c r="N332" s="12">
        <v>6016.2741844933298</v>
      </c>
      <c r="O332" s="12">
        <v>5985.0915219590597</v>
      </c>
      <c r="P332" s="12">
        <v>5953.69797106846</v>
      </c>
      <c r="Q332" s="12">
        <v>5921.5141855520797</v>
      </c>
      <c r="R332" s="12">
        <v>5888.7244948589096</v>
      </c>
    </row>
    <row r="333" spans="1:18" ht="15.6">
      <c r="A333" s="7">
        <v>71</v>
      </c>
      <c r="B333" s="7">
        <v>7129</v>
      </c>
      <c r="C333" s="8" t="s">
        <v>351</v>
      </c>
      <c r="D333" s="12">
        <v>40327.266981803601</v>
      </c>
      <c r="E333" s="12">
        <v>40197.497859200601</v>
      </c>
      <c r="F333" s="12">
        <v>40131.0620550487</v>
      </c>
      <c r="G333" s="12">
        <v>40095.524332065201</v>
      </c>
      <c r="H333" s="12">
        <v>39969.322745158599</v>
      </c>
      <c r="I333" s="12">
        <v>39803.877474525099</v>
      </c>
      <c r="J333" s="12">
        <v>39617.579313958799</v>
      </c>
      <c r="K333" s="12">
        <v>39424.7590634398</v>
      </c>
      <c r="L333" s="12">
        <v>39226.542606299401</v>
      </c>
      <c r="M333" s="12">
        <v>39035.707473197603</v>
      </c>
      <c r="N333" s="12">
        <v>38838.239078576204</v>
      </c>
      <c r="O333" s="12">
        <v>38636.938462145903</v>
      </c>
      <c r="P333" s="12">
        <v>38434.276449546102</v>
      </c>
      <c r="Q333" s="12">
        <v>38226.513053417002</v>
      </c>
      <c r="R333" s="12">
        <v>38014.838218364297</v>
      </c>
    </row>
    <row r="334" spans="1:18" ht="15.6">
      <c r="A334" s="7">
        <v>71</v>
      </c>
      <c r="B334" s="7">
        <v>7131</v>
      </c>
      <c r="C334" s="8" t="s">
        <v>352</v>
      </c>
      <c r="D334" s="12">
        <v>122174.97693537999</v>
      </c>
      <c r="E334" s="12">
        <v>121781.830045897</v>
      </c>
      <c r="F334" s="12">
        <v>121580.556975471</v>
      </c>
      <c r="G334" s="12">
        <v>121472.892340775</v>
      </c>
      <c r="H334" s="12">
        <v>121090.55361250399</v>
      </c>
      <c r="I334" s="12">
        <v>120589.32271712201</v>
      </c>
      <c r="J334" s="12">
        <v>120024.916172136</v>
      </c>
      <c r="K334" s="12">
        <v>119440.75038418001</v>
      </c>
      <c r="L334" s="12">
        <v>118840.236318033</v>
      </c>
      <c r="M334" s="12">
        <v>118262.08461796401</v>
      </c>
      <c r="N334" s="12">
        <v>117663.836872357</v>
      </c>
      <c r="O334" s="12">
        <v>117053.979075786</v>
      </c>
      <c r="P334" s="12">
        <v>116439.99681077201</v>
      </c>
      <c r="Q334" s="12">
        <v>115810.55945925201</v>
      </c>
      <c r="R334" s="12">
        <v>115169.272061364</v>
      </c>
    </row>
    <row r="335" spans="1:18" ht="15.6">
      <c r="A335" s="7">
        <v>71</v>
      </c>
      <c r="B335" s="7">
        <v>7132</v>
      </c>
      <c r="C335" s="8" t="s">
        <v>353</v>
      </c>
      <c r="D335" s="12">
        <v>230255.20995007499</v>
      </c>
      <c r="E335" s="12">
        <v>229514.27165116899</v>
      </c>
      <c r="F335" s="12">
        <v>229134.94542374401</v>
      </c>
      <c r="G335" s="12">
        <v>228932.03690936099</v>
      </c>
      <c r="H335" s="12">
        <v>228211.468046925</v>
      </c>
      <c r="I335" s="12">
        <v>227266.83087207901</v>
      </c>
      <c r="J335" s="12">
        <v>226203.13067119199</v>
      </c>
      <c r="K335" s="12">
        <v>225102.191513875</v>
      </c>
      <c r="L335" s="12">
        <v>223970.441823008</v>
      </c>
      <c r="M335" s="12">
        <v>222880.837024871</v>
      </c>
      <c r="N335" s="12">
        <v>221753.35852050199</v>
      </c>
      <c r="O335" s="12">
        <v>220603.99931036099</v>
      </c>
      <c r="P335" s="12">
        <v>219446.86698358101</v>
      </c>
      <c r="Q335" s="12">
        <v>218260.60746335299</v>
      </c>
      <c r="R335" s="12">
        <v>217052.01493366901</v>
      </c>
    </row>
    <row r="336" spans="1:18" ht="15.6">
      <c r="A336" s="7">
        <v>72</v>
      </c>
      <c r="B336" s="7">
        <v>7211</v>
      </c>
      <c r="C336" s="8" t="s">
        <v>354</v>
      </c>
      <c r="D336" s="12">
        <v>132940.71449414501</v>
      </c>
      <c r="E336" s="12">
        <v>135023.425726591</v>
      </c>
      <c r="F336" s="12">
        <v>137300.929510455</v>
      </c>
      <c r="G336" s="12">
        <v>139700.77218127</v>
      </c>
      <c r="H336" s="12">
        <v>141827.52314443901</v>
      </c>
      <c r="I336" s="12">
        <v>143852.15447419701</v>
      </c>
      <c r="J336" s="12">
        <v>145826.72519799101</v>
      </c>
      <c r="K336" s="12">
        <v>147804.71594737601</v>
      </c>
      <c r="L336" s="12">
        <v>149786.817415036</v>
      </c>
      <c r="M336" s="12">
        <v>151824.12049511701</v>
      </c>
      <c r="N336" s="12">
        <v>153856.17961046001</v>
      </c>
      <c r="O336" s="12">
        <v>155897.29090390101</v>
      </c>
      <c r="P336" s="12">
        <v>157955.56536205701</v>
      </c>
      <c r="Q336" s="12">
        <v>160018.363280274</v>
      </c>
      <c r="R336" s="12">
        <v>162091.10349539699</v>
      </c>
    </row>
    <row r="337" spans="1:18" ht="15.6">
      <c r="A337" s="7">
        <v>72</v>
      </c>
      <c r="B337" s="7">
        <v>7212</v>
      </c>
      <c r="C337" s="8" t="s">
        <v>355</v>
      </c>
      <c r="D337" s="12">
        <v>7126.0025460690604</v>
      </c>
      <c r="E337" s="12">
        <v>7237.6418252779504</v>
      </c>
      <c r="F337" s="12">
        <v>7359.7225424056796</v>
      </c>
      <c r="G337" s="12">
        <v>7488.3609738000596</v>
      </c>
      <c r="H337" s="12">
        <v>7602.3609085672297</v>
      </c>
      <c r="I337" s="12">
        <v>7710.8869388722997</v>
      </c>
      <c r="J337" s="12">
        <v>7816.7295775073599</v>
      </c>
      <c r="K337" s="12">
        <v>7922.75553933638</v>
      </c>
      <c r="L337" s="12">
        <v>8029.0018473759401</v>
      </c>
      <c r="M337" s="12">
        <v>8138.2071197684199</v>
      </c>
      <c r="N337" s="12">
        <v>8247.1313006213604</v>
      </c>
      <c r="O337" s="12">
        <v>8356.5407041027593</v>
      </c>
      <c r="P337" s="12">
        <v>8466.8701023458707</v>
      </c>
      <c r="Q337" s="12">
        <v>8577.4419709442209</v>
      </c>
      <c r="R337" s="12">
        <v>8688.5467751424294</v>
      </c>
    </row>
    <row r="338" spans="1:18" ht="15.6">
      <c r="A338" s="7">
        <v>72</v>
      </c>
      <c r="B338" s="7">
        <v>7213</v>
      </c>
      <c r="C338" s="8" t="s">
        <v>356</v>
      </c>
      <c r="D338" s="12">
        <v>35150.639657773499</v>
      </c>
      <c r="E338" s="12">
        <v>35701.325971753598</v>
      </c>
      <c r="F338" s="12">
        <v>36303.517069720103</v>
      </c>
      <c r="G338" s="12">
        <v>36938.0555952422</v>
      </c>
      <c r="H338" s="12">
        <v>37500.3863833125</v>
      </c>
      <c r="I338" s="12">
        <v>38035.715884006502</v>
      </c>
      <c r="J338" s="12">
        <v>38557.808940711002</v>
      </c>
      <c r="K338" s="12">
        <v>39080.806280860503</v>
      </c>
      <c r="L338" s="12">
        <v>39604.890529390897</v>
      </c>
      <c r="M338" s="12">
        <v>40143.5705471275</v>
      </c>
      <c r="N338" s="12">
        <v>40680.864016614702</v>
      </c>
      <c r="O338" s="12">
        <v>41220.550957895503</v>
      </c>
      <c r="P338" s="12">
        <v>41764.775983845902</v>
      </c>
      <c r="Q338" s="12">
        <v>42310.197050566501</v>
      </c>
      <c r="R338" s="12">
        <v>42858.246943958002</v>
      </c>
    </row>
    <row r="339" spans="1:18" ht="15.6">
      <c r="A339" s="7">
        <v>72</v>
      </c>
      <c r="B339" s="7">
        <v>7214</v>
      </c>
      <c r="C339" s="8" t="s">
        <v>357</v>
      </c>
      <c r="D339" s="12">
        <v>23764.310523661799</v>
      </c>
      <c r="E339" s="12">
        <v>24136.6132952191</v>
      </c>
      <c r="F339" s="12">
        <v>24543.736931830699</v>
      </c>
      <c r="G339" s="12">
        <v>24972.7297099594</v>
      </c>
      <c r="H339" s="12">
        <v>25352.904966934399</v>
      </c>
      <c r="I339" s="12">
        <v>25714.825450056702</v>
      </c>
      <c r="J339" s="12">
        <v>26067.797163874799</v>
      </c>
      <c r="K339" s="12">
        <v>26421.380237052901</v>
      </c>
      <c r="L339" s="12">
        <v>26775.6981369237</v>
      </c>
      <c r="M339" s="12">
        <v>27139.883805777001</v>
      </c>
      <c r="N339" s="12">
        <v>27503.132070262502</v>
      </c>
      <c r="O339" s="12">
        <v>27867.998490420199</v>
      </c>
      <c r="P339" s="12">
        <v>28235.932975748299</v>
      </c>
      <c r="Q339" s="12">
        <v>28604.676068958201</v>
      </c>
      <c r="R339" s="12">
        <v>28975.1964343293</v>
      </c>
    </row>
    <row r="340" spans="1:18" ht="15.6">
      <c r="A340" s="7">
        <v>72</v>
      </c>
      <c r="B340" s="7">
        <v>7219</v>
      </c>
      <c r="C340" s="8" t="s">
        <v>358</v>
      </c>
      <c r="D340" s="12">
        <v>452557.42702824902</v>
      </c>
      <c r="E340" s="12">
        <v>459647.40273800498</v>
      </c>
      <c r="F340" s="12">
        <v>467400.49219893903</v>
      </c>
      <c r="G340" s="12">
        <v>475570.04829400999</v>
      </c>
      <c r="H340" s="12">
        <v>482809.94426932401</v>
      </c>
      <c r="I340" s="12">
        <v>489702.20409178798</v>
      </c>
      <c r="J340" s="12">
        <v>496424.047355883</v>
      </c>
      <c r="K340" s="12">
        <v>503157.53308772802</v>
      </c>
      <c r="L340" s="12">
        <v>509905.01254672097</v>
      </c>
      <c r="M340" s="12">
        <v>516840.40960327699</v>
      </c>
      <c r="N340" s="12">
        <v>523757.95512955799</v>
      </c>
      <c r="O340" s="12">
        <v>530706.31612455496</v>
      </c>
      <c r="P340" s="12">
        <v>537713.10404837399</v>
      </c>
      <c r="Q340" s="12">
        <v>544735.29075694398</v>
      </c>
      <c r="R340" s="12">
        <v>551791.32308100304</v>
      </c>
    </row>
    <row r="341" spans="1:18" ht="15.6">
      <c r="A341" s="7">
        <v>72</v>
      </c>
      <c r="B341" s="7">
        <v>7220</v>
      </c>
      <c r="C341" s="8" t="s">
        <v>359</v>
      </c>
      <c r="D341" s="12">
        <v>77903.404942988302</v>
      </c>
      <c r="E341" s="12">
        <v>79123.876016412498</v>
      </c>
      <c r="F341" s="12">
        <v>80458.495739260703</v>
      </c>
      <c r="G341" s="12">
        <v>81864.806184449903</v>
      </c>
      <c r="H341" s="12">
        <v>83111.084588526399</v>
      </c>
      <c r="I341" s="12">
        <v>84297.520775081401</v>
      </c>
      <c r="J341" s="12">
        <v>85454.621391469002</v>
      </c>
      <c r="K341" s="12">
        <v>86613.726146617293</v>
      </c>
      <c r="L341" s="12">
        <v>87775.239787194907</v>
      </c>
      <c r="M341" s="12">
        <v>88969.101633380997</v>
      </c>
      <c r="N341" s="12">
        <v>90159.890510461293</v>
      </c>
      <c r="O341" s="12">
        <v>91355.983973864102</v>
      </c>
      <c r="P341" s="12">
        <v>92562.135070672506</v>
      </c>
      <c r="Q341" s="12">
        <v>93770.936920052598</v>
      </c>
      <c r="R341" s="12">
        <v>94985.564966357604</v>
      </c>
    </row>
    <row r="342" spans="1:18" ht="15.6">
      <c r="A342" s="7">
        <v>81</v>
      </c>
      <c r="B342" s="7">
        <v>8111</v>
      </c>
      <c r="C342" s="8" t="s">
        <v>360</v>
      </c>
      <c r="D342" s="12">
        <v>188559.623012489</v>
      </c>
      <c r="E342" s="12">
        <v>188436.404361803</v>
      </c>
      <c r="F342" s="12">
        <v>188664.94889247301</v>
      </c>
      <c r="G342" s="12">
        <v>188989.85510123099</v>
      </c>
      <c r="H342" s="12">
        <v>188870.42860610801</v>
      </c>
      <c r="I342" s="12">
        <v>188625.502546409</v>
      </c>
      <c r="J342" s="12">
        <v>188293.84780065599</v>
      </c>
      <c r="K342" s="12">
        <v>187963.752386949</v>
      </c>
      <c r="L342" s="12">
        <v>187626.49599453199</v>
      </c>
      <c r="M342" s="12">
        <v>187360.11185614401</v>
      </c>
      <c r="N342" s="12">
        <v>187070.61052748901</v>
      </c>
      <c r="O342" s="12">
        <v>186781.59771273501</v>
      </c>
      <c r="P342" s="12">
        <v>186497.29289938801</v>
      </c>
      <c r="Q342" s="12">
        <v>186205.586088685</v>
      </c>
      <c r="R342" s="12">
        <v>185913.900214261</v>
      </c>
    </row>
    <row r="343" spans="1:18" ht="15.6">
      <c r="A343" s="7">
        <v>81</v>
      </c>
      <c r="B343" s="7">
        <v>8112</v>
      </c>
      <c r="C343" s="8" t="s">
        <v>361</v>
      </c>
      <c r="D343" s="12">
        <v>8565.61696329183</v>
      </c>
      <c r="E343" s="12">
        <v>8560.0195626014502</v>
      </c>
      <c r="F343" s="12">
        <v>8570.4015567534698</v>
      </c>
      <c r="G343" s="12">
        <v>8585.1609314460493</v>
      </c>
      <c r="H343" s="12">
        <v>8579.7357952609691</v>
      </c>
      <c r="I343" s="12">
        <v>8568.6096444092109</v>
      </c>
      <c r="J343" s="12">
        <v>8553.5437067964594</v>
      </c>
      <c r="K343" s="12">
        <v>8538.5486042484808</v>
      </c>
      <c r="L343" s="12">
        <v>8523.2282030167007</v>
      </c>
      <c r="M343" s="12">
        <v>8511.1272852357197</v>
      </c>
      <c r="N343" s="12">
        <v>8497.9762328080196</v>
      </c>
      <c r="O343" s="12">
        <v>8484.8473718174191</v>
      </c>
      <c r="P343" s="12">
        <v>8471.93237921324</v>
      </c>
      <c r="Q343" s="12">
        <v>8458.6811392704494</v>
      </c>
      <c r="R343" s="12">
        <v>8445.4308504075307</v>
      </c>
    </row>
    <row r="344" spans="1:18" ht="15.6">
      <c r="A344" s="7">
        <v>81</v>
      </c>
      <c r="B344" s="7">
        <v>8113</v>
      </c>
      <c r="C344" s="8" t="s">
        <v>362</v>
      </c>
      <c r="D344" s="12">
        <v>29758.951095556899</v>
      </c>
      <c r="E344" s="12">
        <v>29739.5044200183</v>
      </c>
      <c r="F344" s="12">
        <v>29775.573889095998</v>
      </c>
      <c r="G344" s="12">
        <v>29826.851399126699</v>
      </c>
      <c r="H344" s="12">
        <v>29808.0032108386</v>
      </c>
      <c r="I344" s="12">
        <v>29769.348367778301</v>
      </c>
      <c r="J344" s="12">
        <v>29717.0057866391</v>
      </c>
      <c r="K344" s="12">
        <v>29664.909303111399</v>
      </c>
      <c r="L344" s="12">
        <v>29611.682656063302</v>
      </c>
      <c r="M344" s="12">
        <v>29569.6412453677</v>
      </c>
      <c r="N344" s="12">
        <v>29523.951421949099</v>
      </c>
      <c r="O344" s="12">
        <v>29478.338696890401</v>
      </c>
      <c r="P344" s="12">
        <v>29433.469000437199</v>
      </c>
      <c r="Q344" s="12">
        <v>29387.4311022822</v>
      </c>
      <c r="R344" s="12">
        <v>29341.396508375699</v>
      </c>
    </row>
    <row r="345" spans="1:18" ht="15.6">
      <c r="A345" s="7">
        <v>81</v>
      </c>
      <c r="B345" s="7">
        <v>8114</v>
      </c>
      <c r="C345" s="8" t="s">
        <v>363</v>
      </c>
      <c r="D345" s="12">
        <v>32905.8239225457</v>
      </c>
      <c r="E345" s="12">
        <v>32884.3208501341</v>
      </c>
      <c r="F345" s="12">
        <v>32924.2045004264</v>
      </c>
      <c r="G345" s="12">
        <v>32980.904372358702</v>
      </c>
      <c r="H345" s="12">
        <v>32960.063074391401</v>
      </c>
      <c r="I345" s="12">
        <v>32917.320658681099</v>
      </c>
      <c r="J345" s="12">
        <v>32859.443089259497</v>
      </c>
      <c r="K345" s="12">
        <v>32801.837641109902</v>
      </c>
      <c r="L345" s="12">
        <v>32742.982519833498</v>
      </c>
      <c r="M345" s="12">
        <v>32696.495422460801</v>
      </c>
      <c r="N345" s="12">
        <v>32645.974109443701</v>
      </c>
      <c r="O345" s="12">
        <v>32595.538047512699</v>
      </c>
      <c r="P345" s="12">
        <v>32545.923586086501</v>
      </c>
      <c r="Q345" s="12">
        <v>32495.017390989</v>
      </c>
      <c r="R345" s="12">
        <v>32444.114849564499</v>
      </c>
    </row>
    <row r="346" spans="1:18" ht="15.6">
      <c r="A346" s="7">
        <v>81</v>
      </c>
      <c r="B346" s="7">
        <v>8115</v>
      </c>
      <c r="C346" s="8" t="s">
        <v>364</v>
      </c>
      <c r="D346" s="12">
        <v>22592.339813650298</v>
      </c>
      <c r="E346" s="12">
        <v>22577.5763262896</v>
      </c>
      <c r="F346" s="12">
        <v>22604.9594723257</v>
      </c>
      <c r="G346" s="12">
        <v>22643.8882278743</v>
      </c>
      <c r="H346" s="12">
        <v>22629.579098509799</v>
      </c>
      <c r="I346" s="12">
        <v>22600.233193681401</v>
      </c>
      <c r="J346" s="12">
        <v>22560.4958597517</v>
      </c>
      <c r="K346" s="12">
        <v>22520.945357540699</v>
      </c>
      <c r="L346" s="12">
        <v>22480.536860145901</v>
      </c>
      <c r="M346" s="12">
        <v>22448.619947760799</v>
      </c>
      <c r="N346" s="12">
        <v>22413.933240930099</v>
      </c>
      <c r="O346" s="12">
        <v>22379.305065189001</v>
      </c>
      <c r="P346" s="12">
        <v>22345.2409805016</v>
      </c>
      <c r="Q346" s="12">
        <v>22310.290022887999</v>
      </c>
      <c r="R346" s="12">
        <v>22275.341573866899</v>
      </c>
    </row>
    <row r="347" spans="1:18" ht="15.6">
      <c r="A347" s="7">
        <v>81</v>
      </c>
      <c r="B347" s="7">
        <v>8119</v>
      </c>
      <c r="C347" s="8" t="s">
        <v>365</v>
      </c>
      <c r="D347" s="12">
        <v>43177.302264720201</v>
      </c>
      <c r="E347" s="12">
        <v>43149.087057004297</v>
      </c>
      <c r="F347" s="12">
        <v>43201.420298306701</v>
      </c>
      <c r="G347" s="12">
        <v>43275.818906728098</v>
      </c>
      <c r="H347" s="12">
        <v>43248.472044761598</v>
      </c>
      <c r="I347" s="12">
        <v>43192.387680903899</v>
      </c>
      <c r="J347" s="12">
        <v>43116.443759404501</v>
      </c>
      <c r="K347" s="12">
        <v>43040.856901160303</v>
      </c>
      <c r="L347" s="12">
        <v>42963.630287173197</v>
      </c>
      <c r="M347" s="12">
        <v>42902.632347737497</v>
      </c>
      <c r="N347" s="12">
        <v>42836.340921410098</v>
      </c>
      <c r="O347" s="12">
        <v>42770.161357024597</v>
      </c>
      <c r="P347" s="12">
        <v>42705.059853908497</v>
      </c>
      <c r="Q347" s="12">
        <v>42638.263405394297</v>
      </c>
      <c r="R347" s="12">
        <v>42571.471751054298</v>
      </c>
    </row>
    <row r="348" spans="1:18" ht="15.6">
      <c r="A348" s="7">
        <v>81</v>
      </c>
      <c r="B348" s="7">
        <v>8120</v>
      </c>
      <c r="C348" s="8" t="s">
        <v>366</v>
      </c>
      <c r="D348" s="12">
        <v>45803.7307390157</v>
      </c>
      <c r="E348" s="12">
        <v>45773.799230868601</v>
      </c>
      <c r="F348" s="12">
        <v>45829.315846558202</v>
      </c>
      <c r="G348" s="12">
        <v>45908.240041716097</v>
      </c>
      <c r="H348" s="12">
        <v>45879.229699844698</v>
      </c>
      <c r="I348" s="12">
        <v>45819.733784992401</v>
      </c>
      <c r="J348" s="12">
        <v>45739.170277149999</v>
      </c>
      <c r="K348" s="12">
        <v>45658.985552323698</v>
      </c>
      <c r="L348" s="12">
        <v>45577.061327190298</v>
      </c>
      <c r="M348" s="12">
        <v>45512.352949292901</v>
      </c>
      <c r="N348" s="12">
        <v>45442.029087451301</v>
      </c>
      <c r="O348" s="12">
        <v>45371.8238919539</v>
      </c>
      <c r="P348" s="12">
        <v>45302.762335038897</v>
      </c>
      <c r="Q348" s="12">
        <v>45231.9027310499</v>
      </c>
      <c r="R348" s="12">
        <v>45161.0482128812</v>
      </c>
    </row>
    <row r="349" spans="1:18" ht="15.6">
      <c r="A349" s="7">
        <v>81</v>
      </c>
      <c r="B349" s="7">
        <v>8131</v>
      </c>
      <c r="C349" s="8" t="s">
        <v>367</v>
      </c>
      <c r="D349" s="12">
        <v>30115.288166895101</v>
      </c>
      <c r="E349" s="12">
        <v>30095.608634759599</v>
      </c>
      <c r="F349" s="12">
        <v>30132.110003815302</v>
      </c>
      <c r="G349" s="12">
        <v>30184.001516632899</v>
      </c>
      <c r="H349" s="12">
        <v>30164.927637815301</v>
      </c>
      <c r="I349" s="12">
        <v>30125.8099373771</v>
      </c>
      <c r="J349" s="12">
        <v>30072.840600309799</v>
      </c>
      <c r="K349" s="12">
        <v>30020.120307491699</v>
      </c>
      <c r="L349" s="12">
        <v>29966.256318493299</v>
      </c>
      <c r="M349" s="12">
        <v>29923.711499218</v>
      </c>
      <c r="N349" s="12">
        <v>29877.4745807869</v>
      </c>
      <c r="O349" s="12">
        <v>29831.3156836337</v>
      </c>
      <c r="P349" s="12">
        <v>29785.908712295801</v>
      </c>
      <c r="Q349" s="12">
        <v>29739.3195511259</v>
      </c>
      <c r="R349" s="12">
        <v>29692.733733838901</v>
      </c>
    </row>
    <row r="350" spans="1:18" ht="15.6">
      <c r="A350" s="7">
        <v>81</v>
      </c>
      <c r="B350" s="7">
        <v>8132</v>
      </c>
      <c r="C350" s="8" t="s">
        <v>368</v>
      </c>
      <c r="D350" s="12">
        <v>6715.2272627207403</v>
      </c>
      <c r="E350" s="12">
        <v>6710.8390420084397</v>
      </c>
      <c r="F350" s="12">
        <v>6718.97826309025</v>
      </c>
      <c r="G350" s="12">
        <v>6730.5492399163604</v>
      </c>
      <c r="H350" s="12">
        <v>6726.2960702296496</v>
      </c>
      <c r="I350" s="12">
        <v>6717.57344909928</v>
      </c>
      <c r="J350" s="12">
        <v>6705.7621346995202</v>
      </c>
      <c r="K350" s="12">
        <v>6694.0063532002496</v>
      </c>
      <c r="L350" s="12">
        <v>6681.9955457523001</v>
      </c>
      <c r="M350" s="12">
        <v>6672.5087319793502</v>
      </c>
      <c r="N350" s="12">
        <v>6662.1986391780101</v>
      </c>
      <c r="O350" s="12">
        <v>6651.9059439008597</v>
      </c>
      <c r="P350" s="12">
        <v>6641.7809160349998</v>
      </c>
      <c r="Q350" s="12">
        <v>6631.3922787519996</v>
      </c>
      <c r="R350" s="12">
        <v>6621.0043870924601</v>
      </c>
    </row>
    <row r="351" spans="1:18" ht="15.6">
      <c r="A351" s="7">
        <v>81</v>
      </c>
      <c r="B351" s="7">
        <v>8133</v>
      </c>
      <c r="C351" s="8" t="s">
        <v>369</v>
      </c>
      <c r="D351" s="12">
        <v>7082.5997471241799</v>
      </c>
      <c r="E351" s="12">
        <v>7077.9714584026397</v>
      </c>
      <c r="F351" s="12">
        <v>7086.5559549127402</v>
      </c>
      <c r="G351" s="12">
        <v>7098.7599495006798</v>
      </c>
      <c r="H351" s="12">
        <v>7094.2740999021598</v>
      </c>
      <c r="I351" s="12">
        <v>7085.0742869857704</v>
      </c>
      <c r="J351" s="12">
        <v>7072.6168064793901</v>
      </c>
      <c r="K351" s="12">
        <v>7060.2178969216702</v>
      </c>
      <c r="L351" s="12">
        <v>7047.5500096282703</v>
      </c>
      <c r="M351" s="12">
        <v>7037.5441971004702</v>
      </c>
      <c r="N351" s="12">
        <v>7026.6700661130299</v>
      </c>
      <c r="O351" s="12">
        <v>7015.8142844095401</v>
      </c>
      <c r="P351" s="12">
        <v>7005.1353427751901</v>
      </c>
      <c r="Q351" s="12">
        <v>6994.1783703493202</v>
      </c>
      <c r="R351" s="12">
        <v>6983.2221843449397</v>
      </c>
    </row>
    <row r="352" spans="1:18" ht="15.6">
      <c r="A352" s="7">
        <v>81</v>
      </c>
      <c r="B352" s="7">
        <v>8134</v>
      </c>
      <c r="C352" s="8" t="s">
        <v>370</v>
      </c>
      <c r="D352" s="12">
        <v>24646.350696216301</v>
      </c>
      <c r="E352" s="12">
        <v>24630.244967767201</v>
      </c>
      <c r="F352" s="12">
        <v>24660.117686727499</v>
      </c>
      <c r="G352" s="12">
        <v>24702.585698761199</v>
      </c>
      <c r="H352" s="12">
        <v>24686.9756370703</v>
      </c>
      <c r="I352" s="12">
        <v>24654.961712373599</v>
      </c>
      <c r="J352" s="12">
        <v>24611.611608789099</v>
      </c>
      <c r="K352" s="12">
        <v>24568.465323135599</v>
      </c>
      <c r="L352" s="12">
        <v>24524.383036543899</v>
      </c>
      <c r="M352" s="12">
        <v>24489.564357969099</v>
      </c>
      <c r="N352" s="12">
        <v>24451.724065524999</v>
      </c>
      <c r="O352" s="12">
        <v>24413.9476258998</v>
      </c>
      <c r="P352" s="12">
        <v>24376.786562265399</v>
      </c>
      <c r="Q352" s="12">
        <v>24338.657994489498</v>
      </c>
      <c r="R352" s="12">
        <v>24300.5321632942</v>
      </c>
    </row>
    <row r="353" spans="1:18" ht="15.6">
      <c r="A353" s="7">
        <v>81</v>
      </c>
      <c r="B353" s="7">
        <v>8135</v>
      </c>
      <c r="C353" s="8" t="s">
        <v>371</v>
      </c>
      <c r="D353" s="12">
        <v>11927.1463862852</v>
      </c>
      <c r="E353" s="12">
        <v>11919.3523163641</v>
      </c>
      <c r="F353" s="12">
        <v>11933.808667216501</v>
      </c>
      <c r="G353" s="12">
        <v>11954.360277616201</v>
      </c>
      <c r="H353" s="12">
        <v>11946.806076533299</v>
      </c>
      <c r="I353" s="12">
        <v>11931.313528758999</v>
      </c>
      <c r="J353" s="12">
        <v>11910.335046509501</v>
      </c>
      <c r="K353" s="12">
        <v>11889.4551981844</v>
      </c>
      <c r="L353" s="12">
        <v>11868.1223894825</v>
      </c>
      <c r="M353" s="12">
        <v>11851.272532851001</v>
      </c>
      <c r="N353" s="12">
        <v>11832.9604219759</v>
      </c>
      <c r="O353" s="12">
        <v>11814.679211492101</v>
      </c>
      <c r="P353" s="12">
        <v>11796.6958008533</v>
      </c>
      <c r="Q353" s="12">
        <v>11778.244184442499</v>
      </c>
      <c r="R353" s="12">
        <v>11759.793892350401</v>
      </c>
    </row>
    <row r="354" spans="1:18" ht="15.6">
      <c r="A354" s="7">
        <v>81</v>
      </c>
      <c r="B354" s="7">
        <v>8139</v>
      </c>
      <c r="C354" s="8" t="s">
        <v>372</v>
      </c>
      <c r="D354" s="12">
        <v>33896.519293732403</v>
      </c>
      <c r="E354" s="12">
        <v>33874.3688285307</v>
      </c>
      <c r="F354" s="12">
        <v>33915.453255554399</v>
      </c>
      <c r="G354" s="12">
        <v>33973.860190078398</v>
      </c>
      <c r="H354" s="12">
        <v>33952.391423223598</v>
      </c>
      <c r="I354" s="12">
        <v>33908.362161956997</v>
      </c>
      <c r="J354" s="12">
        <v>33848.7420730167</v>
      </c>
      <c r="K354" s="12">
        <v>33789.402298060399</v>
      </c>
      <c r="L354" s="12">
        <v>33728.775226092701</v>
      </c>
      <c r="M354" s="12">
        <v>33680.888542041197</v>
      </c>
      <c r="N354" s="12">
        <v>33628.846184260903</v>
      </c>
      <c r="O354" s="12">
        <v>33576.8916441607</v>
      </c>
      <c r="P354" s="12">
        <v>33525.783440509702</v>
      </c>
      <c r="Q354" s="12">
        <v>33473.344612982299</v>
      </c>
      <c r="R354" s="12">
        <v>33420.909549137701</v>
      </c>
    </row>
    <row r="355" spans="1:18" ht="15.6">
      <c r="A355" s="7">
        <v>81</v>
      </c>
      <c r="B355" s="7">
        <v>8141</v>
      </c>
      <c r="C355" s="8" t="s">
        <v>373</v>
      </c>
      <c r="D355" s="12">
        <v>30965.0150257973</v>
      </c>
      <c r="E355" s="12">
        <v>30944.7802199244</v>
      </c>
      <c r="F355" s="12">
        <v>30982.311504174901</v>
      </c>
      <c r="G355" s="12">
        <v>31035.667177350701</v>
      </c>
      <c r="H355" s="12">
        <v>31016.055113899802</v>
      </c>
      <c r="I355" s="12">
        <v>30975.833676288399</v>
      </c>
      <c r="J355" s="12">
        <v>30921.369767089102</v>
      </c>
      <c r="K355" s="12">
        <v>30867.161929208101</v>
      </c>
      <c r="L355" s="12">
        <v>30811.778124824199</v>
      </c>
      <c r="M355" s="12">
        <v>30768.0328695198</v>
      </c>
      <c r="N355" s="12">
        <v>30720.491339497599</v>
      </c>
      <c r="O355" s="12">
        <v>30673.030032323299</v>
      </c>
      <c r="P355" s="12">
        <v>30626.341867098701</v>
      </c>
      <c r="Q355" s="12">
        <v>30578.438155588199</v>
      </c>
      <c r="R355" s="12">
        <v>30530.537882270801</v>
      </c>
    </row>
    <row r="356" spans="1:18" ht="15.6">
      <c r="A356" s="7">
        <v>81</v>
      </c>
      <c r="B356" s="7">
        <v>8142</v>
      </c>
      <c r="C356" s="8" t="s">
        <v>374</v>
      </c>
      <c r="D356" s="12">
        <v>52984.581265956404</v>
      </c>
      <c r="E356" s="12">
        <v>52949.957264761499</v>
      </c>
      <c r="F356" s="12">
        <v>53014.1774622296</v>
      </c>
      <c r="G356" s="12">
        <v>53105.474947446302</v>
      </c>
      <c r="H356" s="12">
        <v>53071.916527820002</v>
      </c>
      <c r="I356" s="12">
        <v>53003.093179004602</v>
      </c>
      <c r="J356" s="12">
        <v>52909.899378807902</v>
      </c>
      <c r="K356" s="12">
        <v>52817.143745131398</v>
      </c>
      <c r="L356" s="12">
        <v>52722.375902091801</v>
      </c>
      <c r="M356" s="12">
        <v>52647.522909680498</v>
      </c>
      <c r="N356" s="12">
        <v>52566.174069401801</v>
      </c>
      <c r="O356" s="12">
        <v>52484.962499395799</v>
      </c>
      <c r="P356" s="12">
        <v>52405.0738611454</v>
      </c>
      <c r="Q356" s="12">
        <v>52323.1052881215</v>
      </c>
      <c r="R356" s="12">
        <v>52241.142598213897</v>
      </c>
    </row>
    <row r="357" spans="1:18" ht="15.6">
      <c r="A357" s="7">
        <v>81</v>
      </c>
      <c r="B357" s="7">
        <v>8143</v>
      </c>
      <c r="C357" s="8" t="s">
        <v>375</v>
      </c>
      <c r="D357" s="12">
        <v>83301.710709620005</v>
      </c>
      <c r="E357" s="12">
        <v>83247.275278418994</v>
      </c>
      <c r="F357" s="12">
        <v>83348.241487612104</v>
      </c>
      <c r="G357" s="12">
        <v>83491.778277468606</v>
      </c>
      <c r="H357" s="12">
        <v>83439.0181405521</v>
      </c>
      <c r="I357" s="12">
        <v>83330.814913275302</v>
      </c>
      <c r="J357" s="12">
        <v>83184.296760373807</v>
      </c>
      <c r="K357" s="12">
        <v>83038.467487474205</v>
      </c>
      <c r="L357" s="12">
        <v>82889.474643638998</v>
      </c>
      <c r="M357" s="12">
        <v>82771.791684457305</v>
      </c>
      <c r="N357" s="12">
        <v>82643.896032750796</v>
      </c>
      <c r="O357" s="12">
        <v>82516.216195558402</v>
      </c>
      <c r="P357" s="12">
        <v>82390.616255550703</v>
      </c>
      <c r="Q357" s="12">
        <v>82261.746267568597</v>
      </c>
      <c r="R357" s="12">
        <v>82132.885529014806</v>
      </c>
    </row>
    <row r="358" spans="1:18" ht="15.6">
      <c r="A358" s="7">
        <v>81</v>
      </c>
      <c r="B358" s="7">
        <v>8144</v>
      </c>
      <c r="C358" s="8" t="s">
        <v>376</v>
      </c>
      <c r="D358" s="12">
        <v>18784.766083867598</v>
      </c>
      <c r="E358" s="12">
        <v>18772.490743586</v>
      </c>
      <c r="F358" s="12">
        <v>18795.258902916801</v>
      </c>
      <c r="G358" s="12">
        <v>18827.626845888401</v>
      </c>
      <c r="H358" s="12">
        <v>18815.729289277198</v>
      </c>
      <c r="I358" s="12">
        <v>18791.329162311202</v>
      </c>
      <c r="J358" s="12">
        <v>18758.288913691398</v>
      </c>
      <c r="K358" s="12">
        <v>18725.404009493399</v>
      </c>
      <c r="L358" s="12">
        <v>18691.8057112682</v>
      </c>
      <c r="M358" s="12">
        <v>18665.2678785567</v>
      </c>
      <c r="N358" s="12">
        <v>18636.427055395699</v>
      </c>
      <c r="O358" s="12">
        <v>18607.634899160599</v>
      </c>
      <c r="P358" s="12">
        <v>18579.311765428301</v>
      </c>
      <c r="Q358" s="12">
        <v>18550.251226807301</v>
      </c>
      <c r="R358" s="12">
        <v>18521.192773908901</v>
      </c>
    </row>
    <row r="359" spans="1:18" ht="15.6">
      <c r="A359" s="7">
        <v>81</v>
      </c>
      <c r="B359" s="7">
        <v>8145</v>
      </c>
      <c r="C359" s="8" t="s">
        <v>377</v>
      </c>
      <c r="D359" s="12">
        <v>10012.680090342499</v>
      </c>
      <c r="E359" s="12">
        <v>10006.137072769099</v>
      </c>
      <c r="F359" s="12">
        <v>10018.272986223101</v>
      </c>
      <c r="G359" s="12">
        <v>10035.525788647799</v>
      </c>
      <c r="H359" s="12">
        <v>10029.1841376388</v>
      </c>
      <c r="I359" s="12">
        <v>10016.178350722301</v>
      </c>
      <c r="J359" s="12">
        <v>9998.5671950778906</v>
      </c>
      <c r="K359" s="12">
        <v>9981.0388412482898</v>
      </c>
      <c r="L359" s="12">
        <v>9963.1302332497107</v>
      </c>
      <c r="M359" s="12">
        <v>9948.9850036632197</v>
      </c>
      <c r="N359" s="12">
        <v>9933.6122311920208</v>
      </c>
      <c r="O359" s="12">
        <v>9918.2653991030602</v>
      </c>
      <c r="P359" s="12">
        <v>9903.1685660386793</v>
      </c>
      <c r="Q359" s="12">
        <v>9887.6786804985204</v>
      </c>
      <c r="R359" s="12">
        <v>9872.1899067255508</v>
      </c>
    </row>
    <row r="360" spans="1:18" ht="15.6">
      <c r="A360" s="7">
        <v>81</v>
      </c>
      <c r="B360" s="7">
        <v>8146</v>
      </c>
      <c r="C360" s="8" t="s">
        <v>378</v>
      </c>
      <c r="D360" s="12">
        <v>30464.149632152199</v>
      </c>
      <c r="E360" s="12">
        <v>30444.242128313301</v>
      </c>
      <c r="F360" s="12">
        <v>30481.166336466798</v>
      </c>
      <c r="G360" s="12">
        <v>30533.658970854001</v>
      </c>
      <c r="H360" s="12">
        <v>30514.364136730899</v>
      </c>
      <c r="I360" s="12">
        <v>30474.7932889761</v>
      </c>
      <c r="J360" s="12">
        <v>30421.210344512001</v>
      </c>
      <c r="K360" s="12">
        <v>30367.879329482701</v>
      </c>
      <c r="L360" s="12">
        <v>30313.3913694076</v>
      </c>
      <c r="M360" s="12">
        <v>30270.353702464501</v>
      </c>
      <c r="N360" s="12">
        <v>30223.581166262698</v>
      </c>
      <c r="O360" s="12">
        <v>30176.887555483299</v>
      </c>
      <c r="P360" s="12">
        <v>30130.9545808521</v>
      </c>
      <c r="Q360" s="12">
        <v>30083.825721606201</v>
      </c>
      <c r="R360" s="12">
        <v>30036.700244896499</v>
      </c>
    </row>
    <row r="361" spans="1:18" ht="15.6">
      <c r="A361" s="7">
        <v>81</v>
      </c>
      <c r="B361" s="7">
        <v>8149</v>
      </c>
      <c r="C361" s="8" t="s">
        <v>379</v>
      </c>
      <c r="D361" s="12">
        <v>25013.723180130401</v>
      </c>
      <c r="E361" s="12">
        <v>24997.377383681898</v>
      </c>
      <c r="F361" s="12">
        <v>25027.695378169999</v>
      </c>
      <c r="G361" s="12">
        <v>25070.796408095299</v>
      </c>
      <c r="H361" s="12">
        <v>25054.953666666501</v>
      </c>
      <c r="I361" s="12">
        <v>25022.462550318302</v>
      </c>
      <c r="J361" s="12">
        <v>24978.4662807684</v>
      </c>
      <c r="K361" s="12">
        <v>24934.676867141701</v>
      </c>
      <c r="L361" s="12">
        <v>24889.937500788201</v>
      </c>
      <c r="M361" s="12">
        <v>24854.599823562599</v>
      </c>
      <c r="N361" s="12">
        <v>24816.195493064901</v>
      </c>
      <c r="O361" s="12">
        <v>24777.855967038999</v>
      </c>
      <c r="P361" s="12">
        <v>24740.1409896841</v>
      </c>
      <c r="Q361" s="12">
        <v>24701.444086819301</v>
      </c>
      <c r="R361" s="12">
        <v>24662.749961355799</v>
      </c>
    </row>
    <row r="362" spans="1:18" ht="15.6">
      <c r="A362" s="7">
        <v>81</v>
      </c>
      <c r="B362" s="7">
        <v>8151</v>
      </c>
      <c r="C362" s="8" t="s">
        <v>380</v>
      </c>
      <c r="D362" s="12">
        <v>28839.095964753</v>
      </c>
      <c r="E362" s="12">
        <v>28820.2503900335</v>
      </c>
      <c r="F362" s="12">
        <v>28855.204944610799</v>
      </c>
      <c r="G362" s="12">
        <v>28904.897456542101</v>
      </c>
      <c r="H362" s="12">
        <v>28886.6318690646</v>
      </c>
      <c r="I362" s="12">
        <v>28849.171855113</v>
      </c>
      <c r="J362" s="12">
        <v>28798.447193781401</v>
      </c>
      <c r="K362" s="12">
        <v>28747.9610228212</v>
      </c>
      <c r="L362" s="12">
        <v>28696.379622021301</v>
      </c>
      <c r="M362" s="12">
        <v>28655.637719834202</v>
      </c>
      <c r="N362" s="12">
        <v>28611.360178247702</v>
      </c>
      <c r="O362" s="12">
        <v>28567.157351360798</v>
      </c>
      <c r="P362" s="12">
        <v>28523.674586123201</v>
      </c>
      <c r="Q362" s="12">
        <v>28479.059728636199</v>
      </c>
      <c r="R362" s="12">
        <v>28434.4480734075</v>
      </c>
    </row>
    <row r="363" spans="1:18" ht="15.6">
      <c r="A363" s="7">
        <v>81</v>
      </c>
      <c r="B363" s="7">
        <v>8152</v>
      </c>
      <c r="C363" s="8" t="s">
        <v>381</v>
      </c>
      <c r="D363" s="12">
        <v>19595.691006037199</v>
      </c>
      <c r="E363" s="12">
        <v>19582.885748114299</v>
      </c>
      <c r="F363" s="12">
        <v>19606.636792535199</v>
      </c>
      <c r="G363" s="12">
        <v>19640.402036400501</v>
      </c>
      <c r="H363" s="12">
        <v>19627.9908705253</v>
      </c>
      <c r="I363" s="12">
        <v>19602.537407532702</v>
      </c>
      <c r="J363" s="12">
        <v>19568.0708349907</v>
      </c>
      <c r="K363" s="12">
        <v>19533.766312891101</v>
      </c>
      <c r="L363" s="12">
        <v>19498.717600097902</v>
      </c>
      <c r="M363" s="12">
        <v>19471.0341481139</v>
      </c>
      <c r="N363" s="12">
        <v>19440.948287273601</v>
      </c>
      <c r="O363" s="12">
        <v>19410.913194113498</v>
      </c>
      <c r="P363" s="12">
        <v>19381.3673708891</v>
      </c>
      <c r="Q363" s="12">
        <v>19351.052309562801</v>
      </c>
      <c r="R363" s="12">
        <v>19320.739424038798</v>
      </c>
    </row>
    <row r="364" spans="1:18" ht="15.6">
      <c r="A364" s="7">
        <v>81</v>
      </c>
      <c r="B364" s="7">
        <v>8153</v>
      </c>
      <c r="C364" s="8" t="s">
        <v>382</v>
      </c>
      <c r="D364" s="12">
        <v>7179.4266027598796</v>
      </c>
      <c r="E364" s="12">
        <v>7174.7350402319498</v>
      </c>
      <c r="F364" s="12">
        <v>7183.4368961720102</v>
      </c>
      <c r="G364" s="12">
        <v>7195.8077327050496</v>
      </c>
      <c r="H364" s="12">
        <v>7191.2605567991995</v>
      </c>
      <c r="I364" s="12">
        <v>7181.9349724485701</v>
      </c>
      <c r="J364" s="12">
        <v>7169.3071846483099</v>
      </c>
      <c r="K364" s="12">
        <v>7156.7387685461999</v>
      </c>
      <c r="L364" s="12">
        <v>7143.8976974739899</v>
      </c>
      <c r="M364" s="12">
        <v>7133.7550946145102</v>
      </c>
      <c r="N364" s="12">
        <v>7122.7323024243296</v>
      </c>
      <c r="O364" s="12">
        <v>7111.7281104044296</v>
      </c>
      <c r="P364" s="12">
        <v>7100.9031760308499</v>
      </c>
      <c r="Q364" s="12">
        <v>7089.7964098726598</v>
      </c>
      <c r="R364" s="12">
        <v>7078.6904408748496</v>
      </c>
    </row>
    <row r="365" spans="1:18" ht="15.6">
      <c r="A365" s="7">
        <v>81</v>
      </c>
      <c r="B365" s="7">
        <v>8159</v>
      </c>
      <c r="C365" s="8" t="s">
        <v>383</v>
      </c>
      <c r="D365" s="12">
        <v>79467.082425519606</v>
      </c>
      <c r="E365" s="12">
        <v>79415.152821250798</v>
      </c>
      <c r="F365" s="12">
        <v>79511.471252087693</v>
      </c>
      <c r="G365" s="12">
        <v>79648.400611714897</v>
      </c>
      <c r="H365" s="12">
        <v>79598.0691816279</v>
      </c>
      <c r="I365" s="12">
        <v>79494.846874653507</v>
      </c>
      <c r="J365" s="12">
        <v>79355.073393272003</v>
      </c>
      <c r="K365" s="12">
        <v>79215.957080059205</v>
      </c>
      <c r="L365" s="12">
        <v>79073.822824813396</v>
      </c>
      <c r="M365" s="12">
        <v>78961.557166373503</v>
      </c>
      <c r="N365" s="12">
        <v>78839.548936681604</v>
      </c>
      <c r="O365" s="12">
        <v>78717.746585892499</v>
      </c>
      <c r="P365" s="12">
        <v>78597.928388797707</v>
      </c>
      <c r="Q365" s="12">
        <v>78474.990674130095</v>
      </c>
      <c r="R365" s="12">
        <v>78352.061783443103</v>
      </c>
    </row>
    <row r="366" spans="1:18" ht="15.6">
      <c r="A366" s="7">
        <v>81</v>
      </c>
      <c r="B366" s="7">
        <v>8160</v>
      </c>
      <c r="C366" s="8" t="s">
        <v>384</v>
      </c>
      <c r="D366" s="12">
        <v>47382.862848712502</v>
      </c>
      <c r="E366" s="12">
        <v>47351.899420033398</v>
      </c>
      <c r="F366" s="12">
        <v>47409.3300297842</v>
      </c>
      <c r="G366" s="12">
        <v>47490.975220116401</v>
      </c>
      <c r="H366" s="12">
        <v>47460.964716157301</v>
      </c>
      <c r="I366" s="12">
        <v>47399.417616575898</v>
      </c>
      <c r="J366" s="12">
        <v>47316.076596443498</v>
      </c>
      <c r="K366" s="12">
        <v>47233.1274183778</v>
      </c>
      <c r="L366" s="12">
        <v>47148.378768850802</v>
      </c>
      <c r="M366" s="12">
        <v>47081.439501057299</v>
      </c>
      <c r="N366" s="12">
        <v>47008.691149500402</v>
      </c>
      <c r="O366" s="12">
        <v>46936.065555646899</v>
      </c>
      <c r="P366" s="12">
        <v>46864.623028444599</v>
      </c>
      <c r="Q366" s="12">
        <v>46791.320464550001</v>
      </c>
      <c r="R366" s="12">
        <v>46718.023161750898</v>
      </c>
    </row>
    <row r="367" spans="1:18" ht="15.6">
      <c r="A367" s="7">
        <v>82</v>
      </c>
      <c r="B367" s="7">
        <v>8211</v>
      </c>
      <c r="C367" s="8" t="s">
        <v>385</v>
      </c>
      <c r="D367" s="12">
        <v>312263.66949712299</v>
      </c>
      <c r="E367" s="12">
        <v>312242.59275908303</v>
      </c>
      <c r="F367" s="12">
        <v>313024.350280413</v>
      </c>
      <c r="G367" s="12">
        <v>313960.70865185198</v>
      </c>
      <c r="H367" s="12">
        <v>314071.56916214997</v>
      </c>
      <c r="I367" s="12">
        <v>313977.73160126002</v>
      </c>
      <c r="J367" s="12">
        <v>313731.99132821802</v>
      </c>
      <c r="K367" s="12">
        <v>313489.07242870098</v>
      </c>
      <c r="L367" s="12">
        <v>313231.77796494501</v>
      </c>
      <c r="M367" s="12">
        <v>313099.35679166898</v>
      </c>
      <c r="N367" s="12">
        <v>312935.87171094102</v>
      </c>
      <c r="O367" s="12">
        <v>312778.82876149798</v>
      </c>
      <c r="P367" s="12">
        <v>312632.92515419598</v>
      </c>
      <c r="Q367" s="12">
        <v>312476.51959664299</v>
      </c>
      <c r="R367" s="12">
        <v>312321.76398372703</v>
      </c>
    </row>
    <row r="368" spans="1:18" ht="15.6">
      <c r="A368" s="7">
        <v>82</v>
      </c>
      <c r="B368" s="7">
        <v>8212</v>
      </c>
      <c r="C368" s="8" t="s">
        <v>386</v>
      </c>
      <c r="D368" s="12">
        <v>117650.757303326</v>
      </c>
      <c r="E368" s="12">
        <v>117642.816276411</v>
      </c>
      <c r="F368" s="12">
        <v>117937.35699118501</v>
      </c>
      <c r="G368" s="12">
        <v>118290.14625957501</v>
      </c>
      <c r="H368" s="12">
        <v>118331.914880985</v>
      </c>
      <c r="I368" s="12">
        <v>118296.55995122201</v>
      </c>
      <c r="J368" s="12">
        <v>118203.97303815</v>
      </c>
      <c r="K368" s="12">
        <v>118112.449126519</v>
      </c>
      <c r="L368" s="12">
        <v>118015.508971555</v>
      </c>
      <c r="M368" s="12">
        <v>117965.61699614899</v>
      </c>
      <c r="N368" s="12">
        <v>117904.021154448</v>
      </c>
      <c r="O368" s="12">
        <v>117844.85249752</v>
      </c>
      <c r="P368" s="12">
        <v>117789.880781086</v>
      </c>
      <c r="Q368" s="12">
        <v>117730.95227261999</v>
      </c>
      <c r="R368" s="12">
        <v>117672.64540943</v>
      </c>
    </row>
    <row r="369" spans="1:18" ht="15.6">
      <c r="A369" s="7">
        <v>82</v>
      </c>
      <c r="B369" s="7">
        <v>8213</v>
      </c>
      <c r="C369" s="8" t="s">
        <v>387</v>
      </c>
      <c r="D369" s="12">
        <v>176932.206936136</v>
      </c>
      <c r="E369" s="12">
        <v>176920.26461309101</v>
      </c>
      <c r="F369" s="12">
        <v>177363.21746689</v>
      </c>
      <c r="G369" s="12">
        <v>177893.76895055099</v>
      </c>
      <c r="H369" s="12">
        <v>177956.58379795199</v>
      </c>
      <c r="I369" s="12">
        <v>177903.41435060999</v>
      </c>
      <c r="J369" s="12">
        <v>177764.17506954799</v>
      </c>
      <c r="K369" s="12">
        <v>177626.5344114</v>
      </c>
      <c r="L369" s="12">
        <v>177480.748392248</v>
      </c>
      <c r="M369" s="12">
        <v>177405.71702382201</v>
      </c>
      <c r="N369" s="12">
        <v>177313.08448614</v>
      </c>
      <c r="O369" s="12">
        <v>177224.10213456099</v>
      </c>
      <c r="P369" s="12">
        <v>177141.43146308299</v>
      </c>
      <c r="Q369" s="12">
        <v>177052.81026507699</v>
      </c>
      <c r="R369" s="12">
        <v>176965.12394484601</v>
      </c>
    </row>
    <row r="370" spans="1:18" ht="15.6">
      <c r="A370" s="7">
        <v>82</v>
      </c>
      <c r="B370" s="7">
        <v>8214</v>
      </c>
      <c r="C370" s="8" t="s">
        <v>388</v>
      </c>
      <c r="D370" s="12">
        <v>347273.65787657403</v>
      </c>
      <c r="E370" s="12">
        <v>347250.21808172198</v>
      </c>
      <c r="F370" s="12">
        <v>348119.62371714402</v>
      </c>
      <c r="G370" s="12">
        <v>349160.96354784298</v>
      </c>
      <c r="H370" s="12">
        <v>349284.25337848498</v>
      </c>
      <c r="I370" s="12">
        <v>349179.895055014</v>
      </c>
      <c r="J370" s="12">
        <v>348906.60318073502</v>
      </c>
      <c r="K370" s="12">
        <v>348636.44900309702</v>
      </c>
      <c r="L370" s="12">
        <v>348350.307519742</v>
      </c>
      <c r="M370" s="12">
        <v>348203.03971462499</v>
      </c>
      <c r="N370" s="12">
        <v>348021.225217628</v>
      </c>
      <c r="O370" s="12">
        <v>347846.57512274</v>
      </c>
      <c r="P370" s="12">
        <v>347684.31327683898</v>
      </c>
      <c r="Q370" s="12">
        <v>347510.37203626701</v>
      </c>
      <c r="R370" s="12">
        <v>347338.26572660002</v>
      </c>
    </row>
    <row r="371" spans="1:18" ht="15.6">
      <c r="A371" s="7">
        <v>82</v>
      </c>
      <c r="B371" s="7">
        <v>8215</v>
      </c>
      <c r="C371" s="8" t="s">
        <v>389</v>
      </c>
      <c r="D371" s="12">
        <v>46426.611742240602</v>
      </c>
      <c r="E371" s="12">
        <v>46423.478094200902</v>
      </c>
      <c r="F371" s="12">
        <v>46539.707923141599</v>
      </c>
      <c r="G371" s="12">
        <v>46678.923434914199</v>
      </c>
      <c r="H371" s="12">
        <v>46695.405909287998</v>
      </c>
      <c r="I371" s="12">
        <v>46681.454366115802</v>
      </c>
      <c r="J371" s="12">
        <v>46644.918293271199</v>
      </c>
      <c r="K371" s="12">
        <v>46608.801694770897</v>
      </c>
      <c r="L371" s="12">
        <v>46570.547772446902</v>
      </c>
      <c r="M371" s="12">
        <v>46550.859710854398</v>
      </c>
      <c r="N371" s="12">
        <v>46526.553142061297</v>
      </c>
      <c r="O371" s="12">
        <v>46503.204373825203</v>
      </c>
      <c r="P371" s="12">
        <v>46481.511776181098</v>
      </c>
      <c r="Q371" s="12">
        <v>46458.257774391102</v>
      </c>
      <c r="R371" s="12">
        <v>46435.249081635899</v>
      </c>
    </row>
    <row r="372" spans="1:18" ht="15.6">
      <c r="A372" s="7">
        <v>82</v>
      </c>
      <c r="B372" s="7">
        <v>8219</v>
      </c>
      <c r="C372" s="8" t="s">
        <v>390</v>
      </c>
      <c r="D372" s="12">
        <v>37483.024437022803</v>
      </c>
      <c r="E372" s="12">
        <v>37480.494460066402</v>
      </c>
      <c r="F372" s="12">
        <v>37574.333862912201</v>
      </c>
      <c r="G372" s="12">
        <v>37686.731004004803</v>
      </c>
      <c r="H372" s="12">
        <v>37700.038306847302</v>
      </c>
      <c r="I372" s="12">
        <v>37688.774378535403</v>
      </c>
      <c r="J372" s="12">
        <v>37659.276586895401</v>
      </c>
      <c r="K372" s="12">
        <v>37630.117462935399</v>
      </c>
      <c r="L372" s="12">
        <v>37599.232747181901</v>
      </c>
      <c r="M372" s="12">
        <v>37583.337378751501</v>
      </c>
      <c r="N372" s="12">
        <v>37563.7132089398</v>
      </c>
      <c r="O372" s="12">
        <v>37544.862329740798</v>
      </c>
      <c r="P372" s="12">
        <v>37527.3485777018</v>
      </c>
      <c r="Q372" s="12">
        <v>37508.574208767299</v>
      </c>
      <c r="R372" s="12">
        <v>37489.9978933405</v>
      </c>
    </row>
    <row r="373" spans="1:18" ht="15.6">
      <c r="A373" s="7">
        <v>82</v>
      </c>
      <c r="B373" s="7">
        <v>8221</v>
      </c>
      <c r="C373" s="8" t="s">
        <v>391</v>
      </c>
      <c r="D373" s="12">
        <v>13016.0536843962</v>
      </c>
      <c r="E373" s="12">
        <v>13015.175144941701</v>
      </c>
      <c r="F373" s="12">
        <v>13047.7610614597</v>
      </c>
      <c r="G373" s="12">
        <v>13086.7911889482</v>
      </c>
      <c r="H373" s="12">
        <v>13091.412175936</v>
      </c>
      <c r="I373" s="12">
        <v>13087.500754757701</v>
      </c>
      <c r="J373" s="12">
        <v>13077.2575888092</v>
      </c>
      <c r="K373" s="12">
        <v>13067.132025876501</v>
      </c>
      <c r="L373" s="12">
        <v>13056.407247812</v>
      </c>
      <c r="M373" s="12">
        <v>13050.8875499775</v>
      </c>
      <c r="N373" s="12">
        <v>13044.073018556801</v>
      </c>
      <c r="O373" s="12">
        <v>13037.5270138166</v>
      </c>
      <c r="P373" s="12">
        <v>13031.4453291029</v>
      </c>
      <c r="Q373" s="12">
        <v>13024.9258927018</v>
      </c>
      <c r="R373" s="12">
        <v>13018.4752307694</v>
      </c>
    </row>
    <row r="374" spans="1:18" ht="15.6">
      <c r="A374" s="7">
        <v>82</v>
      </c>
      <c r="B374" s="7">
        <v>8222</v>
      </c>
      <c r="C374" s="8" t="s">
        <v>392</v>
      </c>
      <c r="D374" s="12">
        <v>69404.104160811796</v>
      </c>
      <c r="E374" s="12">
        <v>69399.419619267006</v>
      </c>
      <c r="F374" s="12">
        <v>69573.173999743507</v>
      </c>
      <c r="G374" s="12">
        <v>69781.290153786395</v>
      </c>
      <c r="H374" s="12">
        <v>69805.930146060797</v>
      </c>
      <c r="I374" s="12">
        <v>69785.073695290295</v>
      </c>
      <c r="J374" s="12">
        <v>69730.455162387399</v>
      </c>
      <c r="K374" s="12">
        <v>69676.463711403296</v>
      </c>
      <c r="L374" s="12">
        <v>69619.277129975104</v>
      </c>
      <c r="M374" s="12">
        <v>69589.845038441606</v>
      </c>
      <c r="N374" s="12">
        <v>69553.5086449378</v>
      </c>
      <c r="O374" s="12">
        <v>69518.604087392596</v>
      </c>
      <c r="P374" s="12">
        <v>69486.1753736221</v>
      </c>
      <c r="Q374" s="12">
        <v>69451.412483579203</v>
      </c>
      <c r="R374" s="12">
        <v>69417.016312240201</v>
      </c>
    </row>
    <row r="375" spans="1:18" ht="15.6">
      <c r="A375" s="7">
        <v>82</v>
      </c>
      <c r="B375" s="7">
        <v>8229</v>
      </c>
      <c r="C375" s="8" t="s">
        <v>393</v>
      </c>
      <c r="D375" s="12">
        <v>69018.741858635796</v>
      </c>
      <c r="E375" s="12">
        <v>69014.083327786706</v>
      </c>
      <c r="F375" s="12">
        <v>69186.872947043797</v>
      </c>
      <c r="G375" s="12">
        <v>69393.833548093302</v>
      </c>
      <c r="H375" s="12">
        <v>69418.336728223701</v>
      </c>
      <c r="I375" s="12">
        <v>69397.5960816976</v>
      </c>
      <c r="J375" s="12">
        <v>69343.280815059101</v>
      </c>
      <c r="K375" s="12">
        <v>69289.589148504296</v>
      </c>
      <c r="L375" s="12">
        <v>69232.720092282005</v>
      </c>
      <c r="M375" s="12">
        <v>69203.4514207428</v>
      </c>
      <c r="N375" s="12">
        <v>69167.316782972703</v>
      </c>
      <c r="O375" s="12">
        <v>69132.606030973693</v>
      </c>
      <c r="P375" s="12">
        <v>69100.357375767693</v>
      </c>
      <c r="Q375" s="12">
        <v>69065.787504669803</v>
      </c>
      <c r="R375" s="12">
        <v>69031.582316089</v>
      </c>
    </row>
    <row r="376" spans="1:18" ht="15.6">
      <c r="A376" s="7">
        <v>82</v>
      </c>
      <c r="B376" s="7">
        <v>8231</v>
      </c>
      <c r="C376" s="8" t="s">
        <v>394</v>
      </c>
      <c r="D376" s="12">
        <v>25444.164700462399</v>
      </c>
      <c r="E376" s="12">
        <v>25442.447305693</v>
      </c>
      <c r="F376" s="12">
        <v>25506.147214044599</v>
      </c>
      <c r="G376" s="12">
        <v>25582.444455602799</v>
      </c>
      <c r="H376" s="12">
        <v>25591.477696925002</v>
      </c>
      <c r="I376" s="12">
        <v>25583.831535723701</v>
      </c>
      <c r="J376" s="12">
        <v>25563.807893553199</v>
      </c>
      <c r="K376" s="12">
        <v>25544.014145218101</v>
      </c>
      <c r="L376" s="12">
        <v>25523.0490335133</v>
      </c>
      <c r="M376" s="12">
        <v>25512.258965786001</v>
      </c>
      <c r="N376" s="12">
        <v>25498.937719267498</v>
      </c>
      <c r="O376" s="12">
        <v>25486.141396604999</v>
      </c>
      <c r="P376" s="12">
        <v>25474.252740391701</v>
      </c>
      <c r="Q376" s="12">
        <v>25461.5083543</v>
      </c>
      <c r="R376" s="12">
        <v>25448.898410563499</v>
      </c>
    </row>
    <row r="377" spans="1:18" ht="15.6">
      <c r="A377" s="7">
        <v>82</v>
      </c>
      <c r="B377" s="7">
        <v>8232</v>
      </c>
      <c r="C377" s="8" t="s">
        <v>395</v>
      </c>
      <c r="D377" s="12">
        <v>4006.7073121806102</v>
      </c>
      <c r="E377" s="12">
        <v>4006.43687303459</v>
      </c>
      <c r="F377" s="12">
        <v>4016.46773439656</v>
      </c>
      <c r="G377" s="12">
        <v>4028.4823050948899</v>
      </c>
      <c r="H377" s="12">
        <v>4029.9047748237199</v>
      </c>
      <c r="I377" s="12">
        <v>4028.70072940308</v>
      </c>
      <c r="J377" s="12">
        <v>4025.5475949048</v>
      </c>
      <c r="K377" s="12">
        <v>4022.43066192168</v>
      </c>
      <c r="L377" s="12">
        <v>4019.1292736720402</v>
      </c>
      <c r="M377" s="12">
        <v>4017.4301554746698</v>
      </c>
      <c r="N377" s="12">
        <v>4015.3324510910702</v>
      </c>
      <c r="O377" s="12">
        <v>4013.3174067702098</v>
      </c>
      <c r="P377" s="12">
        <v>4011.44529320936</v>
      </c>
      <c r="Q377" s="12">
        <v>4009.4384273700298</v>
      </c>
      <c r="R377" s="12">
        <v>4007.45273224634</v>
      </c>
    </row>
    <row r="378" spans="1:18" ht="15.6">
      <c r="A378" s="7">
        <v>82</v>
      </c>
      <c r="B378" s="7">
        <v>8233</v>
      </c>
      <c r="C378" s="8" t="s">
        <v>396</v>
      </c>
      <c r="D378" s="12">
        <v>8509.4360096101009</v>
      </c>
      <c r="E378" s="12">
        <v>8508.8616515518006</v>
      </c>
      <c r="F378" s="12">
        <v>8530.1651724303701</v>
      </c>
      <c r="G378" s="12">
        <v>8555.6816907516495</v>
      </c>
      <c r="H378" s="12">
        <v>8558.7027287734109</v>
      </c>
      <c r="I378" s="12">
        <v>8556.1455798069601</v>
      </c>
      <c r="J378" s="12">
        <v>8549.4489598261498</v>
      </c>
      <c r="K378" s="12">
        <v>8542.8292245414104</v>
      </c>
      <c r="L378" s="12">
        <v>8535.8177435756006</v>
      </c>
      <c r="M378" s="12">
        <v>8532.2091601559205</v>
      </c>
      <c r="N378" s="12">
        <v>8527.7540602870795</v>
      </c>
      <c r="O378" s="12">
        <v>8523.4745136743004</v>
      </c>
      <c r="P378" s="12">
        <v>8519.4985230892307</v>
      </c>
      <c r="Q378" s="12">
        <v>8515.2363459182598</v>
      </c>
      <c r="R378" s="12">
        <v>8511.0191310644204</v>
      </c>
    </row>
    <row r="379" spans="1:18" ht="15.6">
      <c r="A379" s="7">
        <v>82</v>
      </c>
      <c r="B379" s="7">
        <v>8234</v>
      </c>
      <c r="C379" s="8" t="s">
        <v>397</v>
      </c>
      <c r="D379" s="12">
        <v>15345.197580331</v>
      </c>
      <c r="E379" s="12">
        <v>15344.1618315708</v>
      </c>
      <c r="F379" s="12">
        <v>15382.578800294699</v>
      </c>
      <c r="G379" s="12">
        <v>15428.593132473899</v>
      </c>
      <c r="H379" s="12">
        <v>15434.041017067901</v>
      </c>
      <c r="I379" s="12">
        <v>15429.4296707831</v>
      </c>
      <c r="J379" s="12">
        <v>15417.353552388</v>
      </c>
      <c r="K379" s="12">
        <v>15405.416081355699</v>
      </c>
      <c r="L379" s="12">
        <v>15392.772169276601</v>
      </c>
      <c r="M379" s="12">
        <v>15386.2647549782</v>
      </c>
      <c r="N379" s="12">
        <v>15378.2308044734</v>
      </c>
      <c r="O379" s="12">
        <v>15370.513431870701</v>
      </c>
      <c r="P379" s="12">
        <v>15363.3434665484</v>
      </c>
      <c r="Q379" s="12">
        <v>15355.6574165279</v>
      </c>
      <c r="R379" s="12">
        <v>15348.052447750701</v>
      </c>
    </row>
    <row r="380" spans="1:18" ht="15.6">
      <c r="A380" s="7">
        <v>82</v>
      </c>
      <c r="B380" s="7">
        <v>8239</v>
      </c>
      <c r="C380" s="8" t="s">
        <v>398</v>
      </c>
      <c r="D380" s="12">
        <v>29068.3380578824</v>
      </c>
      <c r="E380" s="12">
        <v>29066.376043283199</v>
      </c>
      <c r="F380" s="12">
        <v>29139.149132569699</v>
      </c>
      <c r="G380" s="12">
        <v>29226.313872934199</v>
      </c>
      <c r="H380" s="12">
        <v>29236.6337759583</v>
      </c>
      <c r="I380" s="12">
        <v>29227.898523604901</v>
      </c>
      <c r="J380" s="12">
        <v>29205.0227873841</v>
      </c>
      <c r="K380" s="12">
        <v>29182.409690183398</v>
      </c>
      <c r="L380" s="12">
        <v>29158.458384952901</v>
      </c>
      <c r="M380" s="12">
        <v>29146.131419597801</v>
      </c>
      <c r="N380" s="12">
        <v>29130.912743631299</v>
      </c>
      <c r="O380" s="12">
        <v>29116.293759741198</v>
      </c>
      <c r="P380" s="12">
        <v>29102.711726970301</v>
      </c>
      <c r="Q380" s="12">
        <v>29088.152077363899</v>
      </c>
      <c r="R380" s="12">
        <v>29073.746019505001</v>
      </c>
    </row>
    <row r="381" spans="1:18" ht="15.6">
      <c r="A381" s="7">
        <v>91</v>
      </c>
      <c r="B381" s="7">
        <v>9111</v>
      </c>
      <c r="C381" s="8" t="s">
        <v>399</v>
      </c>
      <c r="D381" s="12">
        <v>28260.6425735181</v>
      </c>
      <c r="E381" s="12">
        <v>28133.597639092099</v>
      </c>
      <c r="F381" s="12">
        <v>28069.3706275642</v>
      </c>
      <c r="G381" s="12">
        <v>28019.204738010802</v>
      </c>
      <c r="H381" s="12">
        <v>27896.775494342401</v>
      </c>
      <c r="I381" s="12">
        <v>27753.7236924998</v>
      </c>
      <c r="J381" s="12">
        <v>27596.7216917121</v>
      </c>
      <c r="K381" s="12">
        <v>27438.687923339901</v>
      </c>
      <c r="L381" s="12">
        <v>27278.486191137701</v>
      </c>
      <c r="M381" s="12">
        <v>27127.746445837998</v>
      </c>
      <c r="N381" s="12">
        <v>26973.4230882505</v>
      </c>
      <c r="O381" s="12">
        <v>26818.629526084402</v>
      </c>
      <c r="P381" s="12">
        <v>26663.869621588899</v>
      </c>
      <c r="Q381" s="12">
        <v>26507.278191955898</v>
      </c>
      <c r="R381" s="12">
        <v>26349.8495854225</v>
      </c>
    </row>
    <row r="382" spans="1:18" ht="15.6">
      <c r="A382" s="7">
        <v>91</v>
      </c>
      <c r="B382" s="7">
        <v>9112</v>
      </c>
      <c r="C382" s="8" t="s">
        <v>400</v>
      </c>
      <c r="D382" s="12">
        <v>7828.85181023732</v>
      </c>
      <c r="E382" s="12">
        <v>7793.6574241811604</v>
      </c>
      <c r="F382" s="12">
        <v>7775.8650560777096</v>
      </c>
      <c r="G382" s="12">
        <v>7761.9679440642103</v>
      </c>
      <c r="H382" s="12">
        <v>7728.0522111305399</v>
      </c>
      <c r="I382" s="12">
        <v>7688.4235524731903</v>
      </c>
      <c r="J382" s="12">
        <v>7644.9303659700499</v>
      </c>
      <c r="K382" s="12">
        <v>7601.1513559738196</v>
      </c>
      <c r="L382" s="12">
        <v>7556.77176977418</v>
      </c>
      <c r="M382" s="12">
        <v>7515.0133729262998</v>
      </c>
      <c r="N382" s="12">
        <v>7472.2622325689899</v>
      </c>
      <c r="O382" s="12">
        <v>7429.3808346640299</v>
      </c>
      <c r="P382" s="12">
        <v>7386.5087607123796</v>
      </c>
      <c r="Q382" s="12">
        <v>7343.1293119246202</v>
      </c>
      <c r="R382" s="12">
        <v>7299.5179457663799</v>
      </c>
    </row>
    <row r="383" spans="1:18" ht="15.6">
      <c r="A383" s="7">
        <v>91</v>
      </c>
      <c r="B383" s="7">
        <v>9119</v>
      </c>
      <c r="C383" s="8" t="s">
        <v>401</v>
      </c>
      <c r="D383" s="12">
        <v>27235.831425188499</v>
      </c>
      <c r="E383" s="12">
        <v>27113.3935008347</v>
      </c>
      <c r="F383" s="12">
        <v>27051.4955431177</v>
      </c>
      <c r="G383" s="12">
        <v>27003.148811164101</v>
      </c>
      <c r="H383" s="12">
        <v>26885.159199514499</v>
      </c>
      <c r="I383" s="12">
        <v>26747.2948622107</v>
      </c>
      <c r="J383" s="12">
        <v>26595.986199786199</v>
      </c>
      <c r="K383" s="12">
        <v>26443.6831846026</v>
      </c>
      <c r="L383" s="12">
        <v>26289.290822192201</v>
      </c>
      <c r="M383" s="12">
        <v>26144.017328100101</v>
      </c>
      <c r="N383" s="12">
        <v>25995.2901736733</v>
      </c>
      <c r="O383" s="12">
        <v>25846.109865618699</v>
      </c>
      <c r="P383" s="12">
        <v>25696.96199471</v>
      </c>
      <c r="Q383" s="12">
        <v>25546.049014964101</v>
      </c>
      <c r="R383" s="12">
        <v>25394.329216733098</v>
      </c>
    </row>
    <row r="384" spans="1:18" ht="15.6">
      <c r="A384" s="7">
        <v>91</v>
      </c>
      <c r="B384" s="7">
        <v>9121</v>
      </c>
      <c r="C384" s="8" t="s">
        <v>402</v>
      </c>
      <c r="D384" s="12">
        <v>40222.650662551503</v>
      </c>
      <c r="E384" s="12">
        <v>40041.830852724903</v>
      </c>
      <c r="F384" s="12">
        <v>39950.418187865202</v>
      </c>
      <c r="G384" s="12">
        <v>39879.0183587508</v>
      </c>
      <c r="H384" s="12">
        <v>39704.767943667299</v>
      </c>
      <c r="I384" s="12">
        <v>39501.165968344198</v>
      </c>
      <c r="J384" s="12">
        <v>39277.7090311949</v>
      </c>
      <c r="K384" s="12">
        <v>39052.783605609002</v>
      </c>
      <c r="L384" s="12">
        <v>38824.772573196402</v>
      </c>
      <c r="M384" s="12">
        <v>38610.228544345497</v>
      </c>
      <c r="N384" s="12">
        <v>38390.584051640901</v>
      </c>
      <c r="O384" s="12">
        <v>38170.270328769999</v>
      </c>
      <c r="P384" s="12">
        <v>37950.0045099985</v>
      </c>
      <c r="Q384" s="12">
        <v>37727.131928283503</v>
      </c>
      <c r="R384" s="12">
        <v>37503.067814084403</v>
      </c>
    </row>
    <row r="385" spans="1:18" ht="15.6">
      <c r="A385" s="7">
        <v>91</v>
      </c>
      <c r="B385" s="7">
        <v>9129</v>
      </c>
      <c r="C385" s="8" t="s">
        <v>403</v>
      </c>
      <c r="D385" s="12">
        <v>130755.322079212</v>
      </c>
      <c r="E385" s="12">
        <v>130167.51515744699</v>
      </c>
      <c r="F385" s="12">
        <v>129870.35193627499</v>
      </c>
      <c r="G385" s="12">
        <v>129638.246207384</v>
      </c>
      <c r="H385" s="12">
        <v>129071.79499717501</v>
      </c>
      <c r="I385" s="12">
        <v>128409.928078424</v>
      </c>
      <c r="J385" s="12">
        <v>127683.516882093</v>
      </c>
      <c r="K385" s="12">
        <v>126952.33194074999</v>
      </c>
      <c r="L385" s="12">
        <v>126211.116345188</v>
      </c>
      <c r="M385" s="12">
        <v>125513.679126819</v>
      </c>
      <c r="N385" s="12">
        <v>124799.66138022899</v>
      </c>
      <c r="O385" s="12">
        <v>124083.468108047</v>
      </c>
      <c r="P385" s="12">
        <v>123367.43056194999</v>
      </c>
      <c r="Q385" s="12">
        <v>122642.918981379</v>
      </c>
      <c r="R385" s="12">
        <v>121914.53398096201</v>
      </c>
    </row>
    <row r="386" spans="1:18" ht="15.6">
      <c r="A386" s="7">
        <v>91</v>
      </c>
      <c r="B386" s="7">
        <v>9131</v>
      </c>
      <c r="C386" s="8" t="s">
        <v>404</v>
      </c>
      <c r="D386" s="12">
        <v>23442.131124748699</v>
      </c>
      <c r="E386" s="12">
        <v>23336.747674849099</v>
      </c>
      <c r="F386" s="12">
        <v>23283.471532318199</v>
      </c>
      <c r="G386" s="12">
        <v>23241.859054565899</v>
      </c>
      <c r="H386" s="12">
        <v>23140.304308366402</v>
      </c>
      <c r="I386" s="12">
        <v>23021.643202563198</v>
      </c>
      <c r="J386" s="12">
        <v>22891.4104424205</v>
      </c>
      <c r="K386" s="12">
        <v>22760.321833593502</v>
      </c>
      <c r="L386" s="12">
        <v>22627.4348984596</v>
      </c>
      <c r="M386" s="12">
        <v>22502.3966630635</v>
      </c>
      <c r="N386" s="12">
        <v>22374.3858306193</v>
      </c>
      <c r="O386" s="12">
        <v>22245.984964699001</v>
      </c>
      <c r="P386" s="12">
        <v>22117.612017760199</v>
      </c>
      <c r="Q386" s="12">
        <v>21987.719825393098</v>
      </c>
      <c r="R386" s="12">
        <v>21857.133196856001</v>
      </c>
    </row>
    <row r="387" spans="1:18" ht="15.6">
      <c r="A387" s="7">
        <v>91</v>
      </c>
      <c r="B387" s="7">
        <v>9132</v>
      </c>
      <c r="C387" s="8" t="s">
        <v>405</v>
      </c>
      <c r="D387" s="12">
        <v>90251.543550920105</v>
      </c>
      <c r="E387" s="12">
        <v>89845.820241682406</v>
      </c>
      <c r="F387" s="12">
        <v>89640.708595839504</v>
      </c>
      <c r="G387" s="12">
        <v>89480.501730575896</v>
      </c>
      <c r="H387" s="12">
        <v>89089.518822579907</v>
      </c>
      <c r="I387" s="12">
        <v>88632.676912714305</v>
      </c>
      <c r="J387" s="12">
        <v>88131.284460016293</v>
      </c>
      <c r="K387" s="12">
        <v>87626.597014110099</v>
      </c>
      <c r="L387" s="12">
        <v>87114.986063160803</v>
      </c>
      <c r="M387" s="12">
        <v>86633.592383815601</v>
      </c>
      <c r="N387" s="12">
        <v>86140.754289640696</v>
      </c>
      <c r="O387" s="12">
        <v>85646.414577582997</v>
      </c>
      <c r="P387" s="12">
        <v>85152.182352782096</v>
      </c>
      <c r="Q387" s="12">
        <v>84652.101075908402</v>
      </c>
      <c r="R387" s="12">
        <v>84149.346239330596</v>
      </c>
    </row>
    <row r="388" spans="1:18" ht="15.6">
      <c r="A388" s="7">
        <v>91</v>
      </c>
      <c r="B388" s="7">
        <v>9139</v>
      </c>
      <c r="C388" s="8" t="s">
        <v>406</v>
      </c>
      <c r="D388" s="12">
        <v>46961.580887636999</v>
      </c>
      <c r="E388" s="12">
        <v>46750.4664040149</v>
      </c>
      <c r="F388" s="12">
        <v>46643.738399203401</v>
      </c>
      <c r="G388" s="12">
        <v>46560.376194213299</v>
      </c>
      <c r="H388" s="12">
        <v>46356.931746189497</v>
      </c>
      <c r="I388" s="12">
        <v>46119.218157565199</v>
      </c>
      <c r="J388" s="12">
        <v>45858.323093336403</v>
      </c>
      <c r="K388" s="12">
        <v>45595.713509106201</v>
      </c>
      <c r="L388" s="12">
        <v>45329.501352666899</v>
      </c>
      <c r="M388" s="12">
        <v>45079.012471414302</v>
      </c>
      <c r="N388" s="12">
        <v>44822.5685911572</v>
      </c>
      <c r="O388" s="12">
        <v>44565.343357457299</v>
      </c>
      <c r="P388" s="12">
        <v>44308.174053747804</v>
      </c>
      <c r="Q388" s="12">
        <v>44047.961248264102</v>
      </c>
      <c r="R388" s="12">
        <v>43786.357280124699</v>
      </c>
    </row>
    <row r="389" spans="1:18" ht="15.6">
      <c r="A389" s="7">
        <v>92</v>
      </c>
      <c r="B389" s="7">
        <v>9211</v>
      </c>
      <c r="C389" s="8" t="s">
        <v>407</v>
      </c>
      <c r="D389" s="12">
        <v>182684.17413690599</v>
      </c>
      <c r="E389" s="12">
        <v>182252.16037360099</v>
      </c>
      <c r="F389" s="12">
        <v>182121.07993511599</v>
      </c>
      <c r="G389" s="12">
        <v>182127.44333809</v>
      </c>
      <c r="H389" s="12">
        <v>181726.33651243101</v>
      </c>
      <c r="I389" s="12">
        <v>181161.86594503399</v>
      </c>
      <c r="J389" s="12">
        <v>180507.23924569701</v>
      </c>
      <c r="K389" s="12">
        <v>179830.883404313</v>
      </c>
      <c r="L389" s="12">
        <v>179136.21595323199</v>
      </c>
      <c r="M389" s="12">
        <v>178484.91415691801</v>
      </c>
      <c r="N389" s="12">
        <v>177808.13466297701</v>
      </c>
      <c r="O389" s="12">
        <v>177120.932187233</v>
      </c>
      <c r="P389" s="12">
        <v>176433.176312925</v>
      </c>
      <c r="Q389" s="12">
        <v>175729.089573573</v>
      </c>
      <c r="R389" s="12">
        <v>175014.70979760299</v>
      </c>
    </row>
    <row r="390" spans="1:18" ht="15.6">
      <c r="A390" s="7">
        <v>92</v>
      </c>
      <c r="B390" s="7">
        <v>9219</v>
      </c>
      <c r="C390" s="8" t="s">
        <v>408</v>
      </c>
      <c r="D390" s="12">
        <v>25454.430192968899</v>
      </c>
      <c r="E390" s="12">
        <v>25394.235245944801</v>
      </c>
      <c r="F390" s="12">
        <v>25375.971059341598</v>
      </c>
      <c r="G390" s="12">
        <v>25376.8577084676</v>
      </c>
      <c r="H390" s="12">
        <v>25320.9692016669</v>
      </c>
      <c r="I390" s="12">
        <v>25242.318291021798</v>
      </c>
      <c r="J390" s="12">
        <v>25151.1054111556</v>
      </c>
      <c r="K390" s="12">
        <v>25056.8648856402</v>
      </c>
      <c r="L390" s="12">
        <v>24960.0728988597</v>
      </c>
      <c r="M390" s="12">
        <v>24869.323296790699</v>
      </c>
      <c r="N390" s="12">
        <v>24775.023741305398</v>
      </c>
      <c r="O390" s="12">
        <v>24679.271892211302</v>
      </c>
      <c r="P390" s="12">
        <v>24583.442935039999</v>
      </c>
      <c r="Q390" s="12">
        <v>24485.3385050137</v>
      </c>
      <c r="R390" s="12">
        <v>24385.799887462399</v>
      </c>
    </row>
    <row r="391" spans="1:18" ht="15.6">
      <c r="A391" s="7">
        <v>92</v>
      </c>
      <c r="B391" s="7">
        <v>9221</v>
      </c>
      <c r="C391" s="8" t="s">
        <v>409</v>
      </c>
      <c r="D391" s="12">
        <v>48602.771432180503</v>
      </c>
      <c r="E391" s="12">
        <v>48487.835005563902</v>
      </c>
      <c r="F391" s="12">
        <v>48452.961308626604</v>
      </c>
      <c r="G391" s="12">
        <v>48454.654279322604</v>
      </c>
      <c r="H391" s="12">
        <v>48347.940583324002</v>
      </c>
      <c r="I391" s="12">
        <v>48197.764279966497</v>
      </c>
      <c r="J391" s="12">
        <v>48023.602111968401</v>
      </c>
      <c r="K391" s="12">
        <v>47843.6589474055</v>
      </c>
      <c r="L391" s="12">
        <v>47658.8440144263</v>
      </c>
      <c r="M391" s="12">
        <v>47485.566430735402</v>
      </c>
      <c r="N391" s="12">
        <v>47305.510554102802</v>
      </c>
      <c r="O391" s="12">
        <v>47122.681663356401</v>
      </c>
      <c r="P391" s="12">
        <v>46939.7055425656</v>
      </c>
      <c r="Q391" s="12">
        <v>46752.384626089603</v>
      </c>
      <c r="R391" s="12">
        <v>46562.325267788699</v>
      </c>
    </row>
    <row r="392" spans="1:18" ht="15.6">
      <c r="A392" s="7">
        <v>92</v>
      </c>
      <c r="B392" s="7">
        <v>9222</v>
      </c>
      <c r="C392" s="8" t="s">
        <v>410</v>
      </c>
      <c r="D392" s="12">
        <v>13116.1554672907</v>
      </c>
      <c r="E392" s="12">
        <v>13085.1382228357</v>
      </c>
      <c r="F392" s="12">
        <v>13075.727055069399</v>
      </c>
      <c r="G392" s="12">
        <v>13076.1839275069</v>
      </c>
      <c r="H392" s="12">
        <v>13047.3857050075</v>
      </c>
      <c r="I392" s="12">
        <v>13006.858474037999</v>
      </c>
      <c r="J392" s="12">
        <v>12959.858313226599</v>
      </c>
      <c r="K392" s="12">
        <v>12911.298067580199</v>
      </c>
      <c r="L392" s="12">
        <v>12861.4231053119</v>
      </c>
      <c r="M392" s="12">
        <v>12814.661662222799</v>
      </c>
      <c r="N392" s="12">
        <v>12766.0709996327</v>
      </c>
      <c r="O392" s="12">
        <v>12716.731999375999</v>
      </c>
      <c r="P392" s="12">
        <v>12667.353266868</v>
      </c>
      <c r="Q392" s="12">
        <v>12616.802029001101</v>
      </c>
      <c r="R392" s="12">
        <v>12565.5117831649</v>
      </c>
    </row>
    <row r="393" spans="1:18" ht="15.6">
      <c r="A393" s="7">
        <v>92</v>
      </c>
      <c r="B393" s="7">
        <v>9223</v>
      </c>
      <c r="C393" s="8" t="s">
        <v>411</v>
      </c>
      <c r="D393" s="12">
        <v>594765.69857687398</v>
      </c>
      <c r="E393" s="12">
        <v>593359.18939915695</v>
      </c>
      <c r="F393" s="12">
        <v>592932.43022217904</v>
      </c>
      <c r="G393" s="12">
        <v>592953.14757761697</v>
      </c>
      <c r="H393" s="12">
        <v>591647.26225299598</v>
      </c>
      <c r="I393" s="12">
        <v>589809.51285422698</v>
      </c>
      <c r="J393" s="12">
        <v>587678.24172580405</v>
      </c>
      <c r="K393" s="12">
        <v>585476.22692666401</v>
      </c>
      <c r="L393" s="12">
        <v>583214.59493578004</v>
      </c>
      <c r="M393" s="12">
        <v>581094.14871275902</v>
      </c>
      <c r="N393" s="12">
        <v>578890.75462454697</v>
      </c>
      <c r="O393" s="12">
        <v>576653.426387546</v>
      </c>
      <c r="P393" s="12">
        <v>574414.29645529995</v>
      </c>
      <c r="Q393" s="12">
        <v>572121.99804391502</v>
      </c>
      <c r="R393" s="12">
        <v>569796.18855449394</v>
      </c>
    </row>
    <row r="394" spans="1:18" ht="15.6">
      <c r="A394" s="7">
        <v>92</v>
      </c>
      <c r="B394" s="7">
        <v>9224</v>
      </c>
      <c r="C394" s="8" t="s">
        <v>412</v>
      </c>
      <c r="D394" s="12">
        <v>19660.656227613999</v>
      </c>
      <c r="E394" s="12">
        <v>19614.1624679704</v>
      </c>
      <c r="F394" s="12">
        <v>19600.055458258099</v>
      </c>
      <c r="G394" s="12">
        <v>19600.740294008199</v>
      </c>
      <c r="H394" s="12">
        <v>19557.572770238501</v>
      </c>
      <c r="I394" s="12">
        <v>19496.8238749103</v>
      </c>
      <c r="J394" s="12">
        <v>19426.372285165999</v>
      </c>
      <c r="K394" s="12">
        <v>19353.582182999002</v>
      </c>
      <c r="L394" s="12">
        <v>19278.821366795899</v>
      </c>
      <c r="M394" s="12">
        <v>19208.727606584402</v>
      </c>
      <c r="N394" s="12">
        <v>19135.891910456899</v>
      </c>
      <c r="O394" s="12">
        <v>19061.9344824654</v>
      </c>
      <c r="P394" s="12">
        <v>18987.917497343999</v>
      </c>
      <c r="Q394" s="12">
        <v>18912.142967755699</v>
      </c>
      <c r="R394" s="12">
        <v>18835.260691331601</v>
      </c>
    </row>
    <row r="395" spans="1:18" ht="15.6">
      <c r="A395" s="7">
        <v>92</v>
      </c>
      <c r="B395" s="7">
        <v>9225</v>
      </c>
      <c r="C395" s="8" t="s">
        <v>413</v>
      </c>
      <c r="D395" s="12">
        <v>52387.552573483299</v>
      </c>
      <c r="E395" s="12">
        <v>52263.665849973098</v>
      </c>
      <c r="F395" s="12">
        <v>52226.076477954899</v>
      </c>
      <c r="G395" s="12">
        <v>52227.9012834846</v>
      </c>
      <c r="H395" s="12">
        <v>52112.877609327901</v>
      </c>
      <c r="I395" s="12">
        <v>51951.006819593204</v>
      </c>
      <c r="J395" s="12">
        <v>51763.282344806903</v>
      </c>
      <c r="K395" s="12">
        <v>51569.326697762401</v>
      </c>
      <c r="L395" s="12">
        <v>51370.1199094158</v>
      </c>
      <c r="M395" s="12">
        <v>51183.348902678103</v>
      </c>
      <c r="N395" s="12">
        <v>50989.2717666647</v>
      </c>
      <c r="O395" s="12">
        <v>50792.205677125698</v>
      </c>
      <c r="P395" s="12">
        <v>50594.9808917267</v>
      </c>
      <c r="Q395" s="12">
        <v>50393.0729747652</v>
      </c>
      <c r="R395" s="12">
        <v>50188.213367877303</v>
      </c>
    </row>
    <row r="396" spans="1:18" ht="15.6">
      <c r="A396" s="7">
        <v>92</v>
      </c>
      <c r="B396" s="7">
        <v>9226</v>
      </c>
      <c r="C396" s="8" t="s">
        <v>414</v>
      </c>
      <c r="D396" s="12">
        <v>21253.5547280264</v>
      </c>
      <c r="E396" s="12">
        <v>21203.2940625833</v>
      </c>
      <c r="F396" s="12">
        <v>21188.044108601502</v>
      </c>
      <c r="G396" s="12">
        <v>21188.784429544299</v>
      </c>
      <c r="H396" s="12">
        <v>21142.119490344601</v>
      </c>
      <c r="I396" s="12">
        <v>21076.448743861201</v>
      </c>
      <c r="J396" s="12">
        <v>21000.289194540601</v>
      </c>
      <c r="K396" s="12">
        <v>20921.601667470401</v>
      </c>
      <c r="L396" s="12">
        <v>20840.783759899499</v>
      </c>
      <c r="M396" s="12">
        <v>20765.0110313</v>
      </c>
      <c r="N396" s="12">
        <v>20686.274216258302</v>
      </c>
      <c r="O396" s="12">
        <v>20606.3247870798</v>
      </c>
      <c r="P396" s="12">
        <v>20526.310975465502</v>
      </c>
      <c r="Q396" s="12">
        <v>20444.397223839202</v>
      </c>
      <c r="R396" s="12">
        <v>20361.285976174</v>
      </c>
    </row>
    <row r="397" spans="1:18" ht="15.6">
      <c r="A397" s="7">
        <v>92</v>
      </c>
      <c r="B397" s="7">
        <v>9229</v>
      </c>
      <c r="C397" s="8" t="s">
        <v>415</v>
      </c>
      <c r="D397" s="12">
        <v>7044.8521815528902</v>
      </c>
      <c r="E397" s="12">
        <v>7028.1924291744599</v>
      </c>
      <c r="F397" s="12">
        <v>7023.13757253328</v>
      </c>
      <c r="G397" s="12">
        <v>7023.3829644836696</v>
      </c>
      <c r="H397" s="12">
        <v>7007.9150767217197</v>
      </c>
      <c r="I397" s="12">
        <v>6986.1473908896496</v>
      </c>
      <c r="J397" s="12">
        <v>6960.9030129699704</v>
      </c>
      <c r="K397" s="12">
        <v>6934.82069384641</v>
      </c>
      <c r="L397" s="12">
        <v>6908.0322238783901</v>
      </c>
      <c r="M397" s="12">
        <v>6882.9160642565703</v>
      </c>
      <c r="N397" s="12">
        <v>6856.8174078088196</v>
      </c>
      <c r="O397" s="12">
        <v>6830.3168097830903</v>
      </c>
      <c r="P397" s="12">
        <v>6803.79487107151</v>
      </c>
      <c r="Q397" s="12">
        <v>6776.6431649681799</v>
      </c>
      <c r="R397" s="12">
        <v>6749.0945283912097</v>
      </c>
    </row>
    <row r="398" spans="1:18" ht="15.6">
      <c r="A398" s="7">
        <v>92</v>
      </c>
      <c r="B398" s="7">
        <v>9231</v>
      </c>
      <c r="C398" s="8" t="s">
        <v>416</v>
      </c>
      <c r="D398" s="12">
        <v>176596.498614799</v>
      </c>
      <c r="E398" s="12">
        <v>176178.88105970199</v>
      </c>
      <c r="F398" s="12">
        <v>176052.16867904799</v>
      </c>
      <c r="G398" s="12">
        <v>176058.320031123</v>
      </c>
      <c r="H398" s="12">
        <v>175670.579487629</v>
      </c>
      <c r="I398" s="12">
        <v>175124.91905296099</v>
      </c>
      <c r="J398" s="12">
        <v>174492.10680385499</v>
      </c>
      <c r="K398" s="12">
        <v>173838.289504224</v>
      </c>
      <c r="L398" s="12">
        <v>173166.770801896</v>
      </c>
      <c r="M398" s="12">
        <v>172537.17265789001</v>
      </c>
      <c r="N398" s="12">
        <v>171882.94582359999</v>
      </c>
      <c r="O398" s="12">
        <v>171218.64333774601</v>
      </c>
      <c r="P398" s="12">
        <v>170553.80589331899</v>
      </c>
      <c r="Q398" s="12">
        <v>169873.18178674701</v>
      </c>
      <c r="R398" s="12">
        <v>169182.60764184399</v>
      </c>
    </row>
    <row r="399" spans="1:18" ht="15.6">
      <c r="A399" s="7">
        <v>92</v>
      </c>
      <c r="B399" s="7">
        <v>9232</v>
      </c>
      <c r="C399" s="8" t="s">
        <v>417</v>
      </c>
      <c r="D399" s="12">
        <v>77915.857484297798</v>
      </c>
      <c r="E399" s="12">
        <v>77731.601114320205</v>
      </c>
      <c r="F399" s="12">
        <v>77675.694549405001</v>
      </c>
      <c r="G399" s="12">
        <v>77678.408576897404</v>
      </c>
      <c r="H399" s="12">
        <v>77507.334193931703</v>
      </c>
      <c r="I399" s="12">
        <v>77266.584230427106</v>
      </c>
      <c r="J399" s="12">
        <v>76987.382154910694</v>
      </c>
      <c r="K399" s="12">
        <v>76698.912473960096</v>
      </c>
      <c r="L399" s="12">
        <v>76402.632785411406</v>
      </c>
      <c r="M399" s="12">
        <v>76124.848800807405</v>
      </c>
      <c r="N399" s="12">
        <v>75836.198429352997</v>
      </c>
      <c r="O399" s="12">
        <v>75543.102595930803</v>
      </c>
      <c r="P399" s="12">
        <v>75249.770735894097</v>
      </c>
      <c r="Q399" s="12">
        <v>74949.473666276695</v>
      </c>
      <c r="R399" s="12">
        <v>74644.786558238498</v>
      </c>
    </row>
    <row r="400" spans="1:18" ht="15.6">
      <c r="A400" s="7">
        <v>92</v>
      </c>
      <c r="B400" s="7">
        <v>9233</v>
      </c>
      <c r="C400" s="8" t="s">
        <v>418</v>
      </c>
      <c r="D400" s="12">
        <v>32234.5313840903</v>
      </c>
      <c r="E400" s="12">
        <v>32158.302771129602</v>
      </c>
      <c r="F400" s="12">
        <v>32135.1736933869</v>
      </c>
      <c r="G400" s="12">
        <v>32136.296512384099</v>
      </c>
      <c r="H400" s="12">
        <v>32065.5214128845</v>
      </c>
      <c r="I400" s="12">
        <v>31965.920862920098</v>
      </c>
      <c r="J400" s="12">
        <v>31850.412308450501</v>
      </c>
      <c r="K400" s="12">
        <v>31731.069657484801</v>
      </c>
      <c r="L400" s="12">
        <v>31608.4959320901</v>
      </c>
      <c r="M400" s="12">
        <v>31493.574055286401</v>
      </c>
      <c r="N400" s="12">
        <v>31374.156650957699</v>
      </c>
      <c r="O400" s="12">
        <v>31252.900116727498</v>
      </c>
      <c r="P400" s="12">
        <v>31131.545935972401</v>
      </c>
      <c r="Q400" s="12">
        <v>31007.310181839199</v>
      </c>
      <c r="R400" s="12">
        <v>30881.258226955499</v>
      </c>
    </row>
    <row r="401" spans="1:18" ht="15.6">
      <c r="A401" s="7">
        <v>92</v>
      </c>
      <c r="B401" s="7">
        <v>9241</v>
      </c>
      <c r="C401" s="8" t="s">
        <v>419</v>
      </c>
      <c r="D401" s="12">
        <v>68826.472750712506</v>
      </c>
      <c r="E401" s="12">
        <v>68663.711068203804</v>
      </c>
      <c r="F401" s="12">
        <v>68614.326362082997</v>
      </c>
      <c r="G401" s="12">
        <v>68616.723781154098</v>
      </c>
      <c r="H401" s="12">
        <v>68465.606323005399</v>
      </c>
      <c r="I401" s="12">
        <v>68252.9413872718</v>
      </c>
      <c r="J401" s="12">
        <v>68006.3100251141</v>
      </c>
      <c r="K401" s="12">
        <v>67751.492183762501</v>
      </c>
      <c r="L401" s="12">
        <v>67489.775422420105</v>
      </c>
      <c r="M401" s="12">
        <v>67244.396721347395</v>
      </c>
      <c r="N401" s="12">
        <v>66989.419268475496</v>
      </c>
      <c r="O401" s="12">
        <v>66730.514945234507</v>
      </c>
      <c r="P401" s="12">
        <v>66471.402128377202</v>
      </c>
      <c r="Q401" s="12">
        <v>66206.1366394262</v>
      </c>
      <c r="R401" s="12">
        <v>65936.993236939699</v>
      </c>
    </row>
    <row r="402" spans="1:18" ht="15.6">
      <c r="A402" s="7">
        <v>92</v>
      </c>
      <c r="B402" s="7">
        <v>9249</v>
      </c>
      <c r="C402" s="8" t="s">
        <v>420</v>
      </c>
      <c r="D402" s="12">
        <v>46557.040915423699</v>
      </c>
      <c r="E402" s="12">
        <v>46446.942257077302</v>
      </c>
      <c r="F402" s="12">
        <v>46413.536422287601</v>
      </c>
      <c r="G402" s="12">
        <v>46415.158134575802</v>
      </c>
      <c r="H402" s="12">
        <v>46312.936105714703</v>
      </c>
      <c r="I402" s="12">
        <v>46169.080846020202</v>
      </c>
      <c r="J402" s="12">
        <v>46002.249306395897</v>
      </c>
      <c r="K402" s="12">
        <v>45829.880097384303</v>
      </c>
      <c r="L402" s="12">
        <v>45652.844176738297</v>
      </c>
      <c r="M402" s="12">
        <v>45486.859988345699</v>
      </c>
      <c r="N402" s="12">
        <v>45314.382811541502</v>
      </c>
      <c r="O402" s="12">
        <v>45139.2493390327</v>
      </c>
      <c r="P402" s="12">
        <v>44963.974833031498</v>
      </c>
      <c r="Q402" s="12">
        <v>44784.5384078801</v>
      </c>
      <c r="R402" s="12">
        <v>44602.478803575097</v>
      </c>
    </row>
    <row r="403" spans="1:18" ht="15.6">
      <c r="A403" s="7">
        <v>92</v>
      </c>
      <c r="B403" s="7">
        <v>9251</v>
      </c>
      <c r="C403" s="8" t="s">
        <v>421</v>
      </c>
      <c r="D403" s="12">
        <v>45976.824939655497</v>
      </c>
      <c r="E403" s="12">
        <v>45868.0983831743</v>
      </c>
      <c r="F403" s="12">
        <v>45835.108867810501</v>
      </c>
      <c r="G403" s="12">
        <v>45836.710369813904</v>
      </c>
      <c r="H403" s="12">
        <v>45735.762280632203</v>
      </c>
      <c r="I403" s="12">
        <v>45593.699813622101</v>
      </c>
      <c r="J403" s="12">
        <v>45428.947407968997</v>
      </c>
      <c r="K403" s="12">
        <v>45258.726346037802</v>
      </c>
      <c r="L403" s="12">
        <v>45083.8967312514</v>
      </c>
      <c r="M403" s="12">
        <v>44919.9811166402</v>
      </c>
      <c r="N403" s="12">
        <v>44749.653432462103</v>
      </c>
      <c r="O403" s="12">
        <v>44576.702556587799</v>
      </c>
      <c r="P403" s="12">
        <v>44403.612404725798</v>
      </c>
      <c r="Q403" s="12">
        <v>44226.4122016482</v>
      </c>
      <c r="R403" s="12">
        <v>44046.621510558703</v>
      </c>
    </row>
    <row r="404" spans="1:18" ht="15.6">
      <c r="A404" s="7">
        <v>92</v>
      </c>
      <c r="B404" s="7">
        <v>9252</v>
      </c>
      <c r="C404" s="8" t="s">
        <v>422</v>
      </c>
      <c r="D404" s="12">
        <v>531459.86297549994</v>
      </c>
      <c r="E404" s="12">
        <v>530203.060207795</v>
      </c>
      <c r="F404" s="12">
        <v>529821.72453790403</v>
      </c>
      <c r="G404" s="12">
        <v>529840.23677670595</v>
      </c>
      <c r="H404" s="12">
        <v>528673.34763755405</v>
      </c>
      <c r="I404" s="12">
        <v>527031.20511538303</v>
      </c>
      <c r="J404" s="12">
        <v>525126.78281024296</v>
      </c>
      <c r="K404" s="12">
        <v>523159.14667244902</v>
      </c>
      <c r="L404" s="12">
        <v>521138.23889461101</v>
      </c>
      <c r="M404" s="12">
        <v>519243.48930779099</v>
      </c>
      <c r="N404" s="12">
        <v>517274.62069159199</v>
      </c>
      <c r="O404" s="12">
        <v>515275.42981845501</v>
      </c>
      <c r="P404" s="12">
        <v>513274.62901310303</v>
      </c>
      <c r="Q404" s="12">
        <v>511226.31889657601</v>
      </c>
      <c r="R404" s="12">
        <v>509148.06455561297</v>
      </c>
    </row>
    <row r="405" spans="1:18" ht="15.6">
      <c r="A405" s="7">
        <v>92</v>
      </c>
      <c r="B405" s="7">
        <v>9253</v>
      </c>
      <c r="C405" s="8" t="s">
        <v>423</v>
      </c>
      <c r="D405" s="12">
        <v>19053.286304330999</v>
      </c>
      <c r="E405" s="12">
        <v>19008.228860468302</v>
      </c>
      <c r="F405" s="12">
        <v>18994.557653718799</v>
      </c>
      <c r="G405" s="12">
        <v>18995.221333168702</v>
      </c>
      <c r="H405" s="12">
        <v>18953.387369006901</v>
      </c>
      <c r="I405" s="12">
        <v>18894.515168486199</v>
      </c>
      <c r="J405" s="12">
        <v>18826.240015558298</v>
      </c>
      <c r="K405" s="12">
        <v>18755.698593155201</v>
      </c>
      <c r="L405" s="12">
        <v>18683.2473373219</v>
      </c>
      <c r="M405" s="12">
        <v>18615.318959557299</v>
      </c>
      <c r="N405" s="12">
        <v>18544.733351741899</v>
      </c>
      <c r="O405" s="12">
        <v>18473.060665330901</v>
      </c>
      <c r="P405" s="12">
        <v>18401.330261525</v>
      </c>
      <c r="Q405" s="12">
        <v>18327.896608622399</v>
      </c>
      <c r="R405" s="12">
        <v>18253.389429943301</v>
      </c>
    </row>
    <row r="406" spans="1:18" ht="15.6">
      <c r="A406" s="7">
        <v>92</v>
      </c>
      <c r="B406" s="7">
        <v>9259</v>
      </c>
      <c r="C406" s="8" t="s">
        <v>424</v>
      </c>
      <c r="D406" s="12">
        <v>18795.723121894502</v>
      </c>
      <c r="E406" s="12">
        <v>18751.2747665397</v>
      </c>
      <c r="F406" s="12">
        <v>18737.788367698799</v>
      </c>
      <c r="G406" s="12">
        <v>18738.443075511401</v>
      </c>
      <c r="H406" s="12">
        <v>18697.1746247888</v>
      </c>
      <c r="I406" s="12">
        <v>18639.0982613085</v>
      </c>
      <c r="J406" s="12">
        <v>18571.746054959302</v>
      </c>
      <c r="K406" s="12">
        <v>18502.1582147062</v>
      </c>
      <c r="L406" s="12">
        <v>18430.6863582478</v>
      </c>
      <c r="M406" s="12">
        <v>18363.676239302</v>
      </c>
      <c r="N406" s="12">
        <v>18294.044810962499</v>
      </c>
      <c r="O406" s="12">
        <v>18223.3409992003</v>
      </c>
      <c r="P406" s="12">
        <v>18152.5802501955</v>
      </c>
      <c r="Q406" s="12">
        <v>18080.1392767736</v>
      </c>
      <c r="R406" s="12">
        <v>18006.639289463201</v>
      </c>
    </row>
    <row r="407" spans="1:18" ht="15.6">
      <c r="A407" s="7">
        <v>92</v>
      </c>
      <c r="B407" s="7">
        <v>9261</v>
      </c>
      <c r="C407" s="8" t="s">
        <v>425</v>
      </c>
      <c r="D407" s="12">
        <v>61732.104552646597</v>
      </c>
      <c r="E407" s="12">
        <v>61586.119718966002</v>
      </c>
      <c r="F407" s="12">
        <v>61541.825399132802</v>
      </c>
      <c r="G407" s="12">
        <v>61543.975701094401</v>
      </c>
      <c r="H407" s="12">
        <v>61408.434849169797</v>
      </c>
      <c r="I407" s="12">
        <v>61217.6905976087</v>
      </c>
      <c r="J407" s="12">
        <v>60996.481048305403</v>
      </c>
      <c r="K407" s="12">
        <v>60767.928850063203</v>
      </c>
      <c r="L407" s="12">
        <v>60533.188845887802</v>
      </c>
      <c r="M407" s="12">
        <v>60313.102838608203</v>
      </c>
      <c r="N407" s="12">
        <v>60084.4074807465</v>
      </c>
      <c r="O407" s="12">
        <v>59852.190019276801</v>
      </c>
      <c r="P407" s="12">
        <v>59619.785555874398</v>
      </c>
      <c r="Q407" s="12">
        <v>59381.862613122998</v>
      </c>
      <c r="R407" s="12">
        <v>59140.461478452802</v>
      </c>
    </row>
    <row r="408" spans="1:18" ht="15.6">
      <c r="A408" s="7">
        <v>92</v>
      </c>
      <c r="B408" s="7">
        <v>9262</v>
      </c>
      <c r="C408" s="8" t="s">
        <v>426</v>
      </c>
      <c r="D408" s="12">
        <v>19251.350395860401</v>
      </c>
      <c r="E408" s="12">
        <v>19205.824567673899</v>
      </c>
      <c r="F408" s="12">
        <v>19192.011245123002</v>
      </c>
      <c r="G408" s="12">
        <v>19192.681823609</v>
      </c>
      <c r="H408" s="12">
        <v>19150.412983945502</v>
      </c>
      <c r="I408" s="12">
        <v>19090.928790939</v>
      </c>
      <c r="J408" s="12">
        <v>19021.9438992875</v>
      </c>
      <c r="K408" s="12">
        <v>18950.669179564298</v>
      </c>
      <c r="L408" s="12">
        <v>18877.464773157</v>
      </c>
      <c r="M408" s="12">
        <v>18808.830261577899</v>
      </c>
      <c r="N408" s="12">
        <v>18737.510897082699</v>
      </c>
      <c r="O408" s="12">
        <v>18665.0931535257</v>
      </c>
      <c r="P408" s="12">
        <v>18592.617092783199</v>
      </c>
      <c r="Q408" s="12">
        <v>18518.420076996699</v>
      </c>
      <c r="R408" s="12">
        <v>18443.138376098799</v>
      </c>
    </row>
    <row r="409" spans="1:18" ht="15.6">
      <c r="A409" s="7">
        <v>92</v>
      </c>
      <c r="B409" s="7">
        <v>9263</v>
      </c>
      <c r="C409" s="8" t="s">
        <v>427</v>
      </c>
      <c r="D409" s="12">
        <v>508466.85834462999</v>
      </c>
      <c r="E409" s="12">
        <v>507264.42971721903</v>
      </c>
      <c r="F409" s="12">
        <v>506899.59210456</v>
      </c>
      <c r="G409" s="12">
        <v>506917.30342817499</v>
      </c>
      <c r="H409" s="12">
        <v>505800.89841237903</v>
      </c>
      <c r="I409" s="12">
        <v>504229.80131390103</v>
      </c>
      <c r="J409" s="12">
        <v>502407.77166831098</v>
      </c>
      <c r="K409" s="12">
        <v>500525.26306027197</v>
      </c>
      <c r="L409" s="12">
        <v>498591.78754831501</v>
      </c>
      <c r="M409" s="12">
        <v>496779.01214542001</v>
      </c>
      <c r="N409" s="12">
        <v>494895.32437915599</v>
      </c>
      <c r="O409" s="12">
        <v>492982.62621434801</v>
      </c>
      <c r="P409" s="12">
        <v>491068.38777646603</v>
      </c>
      <c r="Q409" s="12">
        <v>489108.69545585598</v>
      </c>
      <c r="R409" s="12">
        <v>487120.35442242702</v>
      </c>
    </row>
    <row r="410" spans="1:18" ht="15.6">
      <c r="A410" s="7">
        <v>92</v>
      </c>
      <c r="B410" s="7">
        <v>9264</v>
      </c>
      <c r="C410" s="8" t="s">
        <v>428</v>
      </c>
      <c r="D410" s="12">
        <v>307005.32991137903</v>
      </c>
      <c r="E410" s="12">
        <v>306279.31996325502</v>
      </c>
      <c r="F410" s="12">
        <v>306059.03600617597</v>
      </c>
      <c r="G410" s="12">
        <v>306069.72986101202</v>
      </c>
      <c r="H410" s="12">
        <v>305395.65979226399</v>
      </c>
      <c r="I410" s="12">
        <v>304447.05286721</v>
      </c>
      <c r="J410" s="12">
        <v>303346.93630462699</v>
      </c>
      <c r="K410" s="12">
        <v>302210.30337219301</v>
      </c>
      <c r="L410" s="12">
        <v>301042.897320716</v>
      </c>
      <c r="M410" s="12">
        <v>299948.36834330502</v>
      </c>
      <c r="N410" s="12">
        <v>298811.02345123998</v>
      </c>
      <c r="O410" s="12">
        <v>297656.16247758601</v>
      </c>
      <c r="P410" s="12">
        <v>296500.37150833698</v>
      </c>
      <c r="Q410" s="12">
        <v>295317.13610656298</v>
      </c>
      <c r="R410" s="12">
        <v>294116.60300437699</v>
      </c>
    </row>
    <row r="411" spans="1:18" ht="15.6">
      <c r="A411" s="7">
        <v>92</v>
      </c>
      <c r="B411" s="7">
        <v>9265</v>
      </c>
      <c r="C411" s="8" t="s">
        <v>429</v>
      </c>
      <c r="D411" s="12">
        <v>210667.91473159901</v>
      </c>
      <c r="E411" s="12">
        <v>210169.724677714</v>
      </c>
      <c r="F411" s="12">
        <v>210018.565211129</v>
      </c>
      <c r="G411" s="12">
        <v>210025.90336404101</v>
      </c>
      <c r="H411" s="12">
        <v>209563.354600338</v>
      </c>
      <c r="I411" s="12">
        <v>208912.41787918299</v>
      </c>
      <c r="J411" s="12">
        <v>208157.514821644</v>
      </c>
      <c r="K411" s="12">
        <v>207377.554129153</v>
      </c>
      <c r="L411" s="12">
        <v>206576.47683644999</v>
      </c>
      <c r="M411" s="12">
        <v>205825.407995438</v>
      </c>
      <c r="N411" s="12">
        <v>205044.95875428701</v>
      </c>
      <c r="O411" s="12">
        <v>204252.48992904299</v>
      </c>
      <c r="P411" s="12">
        <v>203459.382938141</v>
      </c>
      <c r="Q411" s="12">
        <v>202647.443501106</v>
      </c>
      <c r="R411" s="12">
        <v>201823.63433361499</v>
      </c>
    </row>
    <row r="412" spans="1:18" ht="15.6">
      <c r="A412" s="7">
        <v>92</v>
      </c>
      <c r="B412" s="7">
        <v>9266</v>
      </c>
      <c r="C412" s="8" t="s">
        <v>430</v>
      </c>
      <c r="D412" s="12">
        <v>59940.343315842598</v>
      </c>
      <c r="E412" s="12">
        <v>59798.595661040898</v>
      </c>
      <c r="F412" s="12">
        <v>59755.586974528997</v>
      </c>
      <c r="G412" s="12">
        <v>59757.674864486202</v>
      </c>
      <c r="H412" s="12">
        <v>59626.068057066099</v>
      </c>
      <c r="I412" s="12">
        <v>59440.860116997901</v>
      </c>
      <c r="J412" s="12">
        <v>59226.071127991403</v>
      </c>
      <c r="K412" s="12">
        <v>59004.1526088467</v>
      </c>
      <c r="L412" s="12">
        <v>58776.225883512103</v>
      </c>
      <c r="M412" s="12">
        <v>58562.527826012098</v>
      </c>
      <c r="N412" s="12">
        <v>58340.470302397298</v>
      </c>
      <c r="O412" s="12">
        <v>58114.992903479797</v>
      </c>
      <c r="P412" s="12">
        <v>57889.333930426197</v>
      </c>
      <c r="Q412" s="12">
        <v>57658.316650589302</v>
      </c>
      <c r="R412" s="12">
        <v>57423.922132759901</v>
      </c>
    </row>
    <row r="413" spans="1:18" ht="15.6">
      <c r="A413" s="7">
        <v>92</v>
      </c>
      <c r="B413" s="7">
        <v>9267</v>
      </c>
      <c r="C413" s="8" t="s">
        <v>431</v>
      </c>
      <c r="D413" s="12">
        <v>40566.400831215396</v>
      </c>
      <c r="E413" s="12">
        <v>40470.468911831798</v>
      </c>
      <c r="F413" s="12">
        <v>40441.361510705501</v>
      </c>
      <c r="G413" s="12">
        <v>40442.7745519772</v>
      </c>
      <c r="H413" s="12">
        <v>40353.7057511249</v>
      </c>
      <c r="I413" s="12">
        <v>40228.360797795904</v>
      </c>
      <c r="J413" s="12">
        <v>40082.995994354802</v>
      </c>
      <c r="K413" s="12">
        <v>39932.806070460101</v>
      </c>
      <c r="L413" s="12">
        <v>39778.549915261297</v>
      </c>
      <c r="M413" s="12">
        <v>39633.923431978998</v>
      </c>
      <c r="N413" s="12">
        <v>39483.639432706201</v>
      </c>
      <c r="O413" s="12">
        <v>39331.040931639101</v>
      </c>
      <c r="P413" s="12">
        <v>39178.319544861399</v>
      </c>
      <c r="Q413" s="12">
        <v>39021.971765481401</v>
      </c>
      <c r="R413" s="12">
        <v>38863.338340321498</v>
      </c>
    </row>
    <row r="414" spans="1:18" ht="15.6">
      <c r="A414" s="7">
        <v>92</v>
      </c>
      <c r="B414" s="7">
        <v>9269</v>
      </c>
      <c r="C414" s="8" t="s">
        <v>432</v>
      </c>
      <c r="D414" s="12">
        <v>30781.395850150198</v>
      </c>
      <c r="E414" s="12">
        <v>30708.603629866499</v>
      </c>
      <c r="F414" s="12">
        <v>30686.517213019499</v>
      </c>
      <c r="G414" s="12">
        <v>30687.589415242401</v>
      </c>
      <c r="H414" s="12">
        <v>30620.004863505899</v>
      </c>
      <c r="I414" s="12">
        <v>30524.8943151864</v>
      </c>
      <c r="J414" s="12">
        <v>30414.592896627099</v>
      </c>
      <c r="K414" s="12">
        <v>30300.630222973701</v>
      </c>
      <c r="L414" s="12">
        <v>30183.582132013398</v>
      </c>
      <c r="M414" s="12">
        <v>30073.840943663101</v>
      </c>
      <c r="N414" s="12">
        <v>29959.8068865276</v>
      </c>
      <c r="O414" s="12">
        <v>29844.016607626101</v>
      </c>
      <c r="P414" s="12">
        <v>29728.1330841573</v>
      </c>
      <c r="Q414" s="12">
        <v>29609.4978888396</v>
      </c>
      <c r="R414" s="12">
        <v>29489.128367330701</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11278-3C75-437F-A4A4-513D15965FAD}">
  <dimension ref="A1:R414"/>
  <sheetViews>
    <sheetView zoomScale="80" zoomScaleNormal="80" workbookViewId="0">
      <selection activeCell="B18" sqref="B18"/>
    </sheetView>
  </sheetViews>
  <sheetFormatPr defaultColWidth="11.109375" defaultRowHeight="14.4"/>
  <cols>
    <col min="1" max="1" width="31" style="10" customWidth="1"/>
    <col min="2" max="2" width="24.33203125" style="10" customWidth="1"/>
    <col min="3" max="3" width="73.33203125" bestFit="1" customWidth="1"/>
    <col min="4" max="18" width="12.44140625" customWidth="1"/>
    <col min="19" max="19" width="11.109375" customWidth="1"/>
  </cols>
  <sheetData>
    <row r="1" spans="1:18" ht="17.399999999999999">
      <c r="A1" s="3" t="s">
        <v>433</v>
      </c>
      <c r="B1"/>
    </row>
    <row r="2" spans="1:18" ht="15.6">
      <c r="A2" s="4" t="s">
        <v>2</v>
      </c>
      <c r="B2" s="4" t="s">
        <v>3</v>
      </c>
      <c r="C2" s="5" t="s">
        <v>4</v>
      </c>
      <c r="D2" s="6" t="s">
        <v>5</v>
      </c>
      <c r="E2" s="6" t="s">
        <v>6</v>
      </c>
      <c r="F2" s="6" t="s">
        <v>7</v>
      </c>
      <c r="G2" s="6" t="s">
        <v>8</v>
      </c>
      <c r="H2" s="6" t="s">
        <v>9</v>
      </c>
      <c r="I2" s="6" t="s">
        <v>10</v>
      </c>
      <c r="J2" s="6" t="s">
        <v>11</v>
      </c>
      <c r="K2" s="6" t="s">
        <v>12</v>
      </c>
      <c r="L2" s="6" t="s">
        <v>13</v>
      </c>
      <c r="M2" s="6" t="s">
        <v>14</v>
      </c>
      <c r="N2" s="6" t="s">
        <v>15</v>
      </c>
      <c r="O2" s="6" t="s">
        <v>16</v>
      </c>
      <c r="P2" s="6" t="s">
        <v>17</v>
      </c>
      <c r="Q2" s="6" t="s">
        <v>18</v>
      </c>
      <c r="R2" s="6" t="s">
        <v>19</v>
      </c>
    </row>
    <row r="3" spans="1:18" ht="15.6">
      <c r="A3" s="7">
        <v>11</v>
      </c>
      <c r="B3" s="7">
        <v>1111</v>
      </c>
      <c r="C3" s="8" t="s">
        <v>21</v>
      </c>
      <c r="D3" s="9">
        <v>142155.58242266599</v>
      </c>
      <c r="E3" s="9">
        <v>143848.41007573999</v>
      </c>
      <c r="F3" s="9">
        <v>145507.230969136</v>
      </c>
      <c r="G3" s="9">
        <v>147045.65753579701</v>
      </c>
      <c r="H3" s="9">
        <v>148143.43274878</v>
      </c>
      <c r="I3" s="9">
        <v>149155.18970070101</v>
      </c>
      <c r="J3" s="9">
        <v>150105.54752136901</v>
      </c>
      <c r="K3" s="9">
        <v>151057.37982040201</v>
      </c>
      <c r="L3" s="9">
        <v>152000.13341117901</v>
      </c>
      <c r="M3" s="9">
        <v>152997.90509574901</v>
      </c>
      <c r="N3" s="9">
        <v>153957.81735729799</v>
      </c>
      <c r="O3" s="9">
        <v>154910.51177402301</v>
      </c>
      <c r="P3" s="9">
        <v>155860.82014791301</v>
      </c>
      <c r="Q3" s="9">
        <v>156799.38891857601</v>
      </c>
      <c r="R3" s="9">
        <v>157736.63995269401</v>
      </c>
    </row>
    <row r="4" spans="1:18" ht="15.6">
      <c r="A4" s="7">
        <v>11</v>
      </c>
      <c r="B4" s="7">
        <v>1112</v>
      </c>
      <c r="C4" s="8" t="s">
        <v>22</v>
      </c>
      <c r="D4" s="9">
        <v>11835.392578450401</v>
      </c>
      <c r="E4" s="9">
        <v>11976.3316791822</v>
      </c>
      <c r="F4" s="9">
        <v>12114.439491243</v>
      </c>
      <c r="G4" s="9">
        <v>12242.5236793329</v>
      </c>
      <c r="H4" s="9">
        <v>12333.9207275139</v>
      </c>
      <c r="I4" s="9">
        <v>12418.156186460301</v>
      </c>
      <c r="J4" s="9">
        <v>12497.279761755901</v>
      </c>
      <c r="K4" s="9">
        <v>12576.526096799</v>
      </c>
      <c r="L4" s="9">
        <v>12655.016569248301</v>
      </c>
      <c r="M4" s="9">
        <v>12738.0876620052</v>
      </c>
      <c r="N4" s="9">
        <v>12818.0067074915</v>
      </c>
      <c r="O4" s="9">
        <v>12897.3248196108</v>
      </c>
      <c r="P4" s="9">
        <v>12976.444277906299</v>
      </c>
      <c r="Q4" s="9">
        <v>13054.586336584</v>
      </c>
      <c r="R4" s="9">
        <v>13132.618684969801</v>
      </c>
    </row>
    <row r="5" spans="1:18" ht="15.6">
      <c r="A5" s="7">
        <v>11</v>
      </c>
      <c r="B5" s="7">
        <v>1121</v>
      </c>
      <c r="C5" s="8" t="s">
        <v>23</v>
      </c>
      <c r="D5" s="9">
        <v>259082.12759309501</v>
      </c>
      <c r="E5" s="9">
        <v>262167.34859313001</v>
      </c>
      <c r="F5" s="9">
        <v>265190.59143498802</v>
      </c>
      <c r="G5" s="9">
        <v>267994.41258240002</v>
      </c>
      <c r="H5" s="9">
        <v>269995.13554238202</v>
      </c>
      <c r="I5" s="9">
        <v>271839.088056023</v>
      </c>
      <c r="J5" s="9">
        <v>273571.1391035</v>
      </c>
      <c r="K5" s="9">
        <v>275305.87743152899</v>
      </c>
      <c r="L5" s="9">
        <v>277024.06958729099</v>
      </c>
      <c r="M5" s="9">
        <v>278842.53360314999</v>
      </c>
      <c r="N5" s="9">
        <v>280591.99786432402</v>
      </c>
      <c r="O5" s="9">
        <v>282328.30742275401</v>
      </c>
      <c r="P5" s="9">
        <v>284060.26835740398</v>
      </c>
      <c r="Q5" s="9">
        <v>285770.83356937103</v>
      </c>
      <c r="R5" s="9">
        <v>287478.99717360502</v>
      </c>
    </row>
    <row r="6" spans="1:18" ht="15.6">
      <c r="A6" s="7">
        <v>11</v>
      </c>
      <c r="B6" s="7">
        <v>1122</v>
      </c>
      <c r="C6" s="8" t="s">
        <v>24</v>
      </c>
      <c r="D6" s="9">
        <v>169024.92074017201</v>
      </c>
      <c r="E6" s="9">
        <v>171037.715830745</v>
      </c>
      <c r="F6" s="9">
        <v>173010.076437629</v>
      </c>
      <c r="G6" s="9">
        <v>174839.28654779401</v>
      </c>
      <c r="H6" s="9">
        <v>176144.55620414199</v>
      </c>
      <c r="I6" s="9">
        <v>177347.548977881</v>
      </c>
      <c r="J6" s="9">
        <v>178477.537345647</v>
      </c>
      <c r="K6" s="9">
        <v>179609.27889387301</v>
      </c>
      <c r="L6" s="9">
        <v>180730.22573728999</v>
      </c>
      <c r="M6" s="9">
        <v>181916.58984248599</v>
      </c>
      <c r="N6" s="9">
        <v>183057.938575079</v>
      </c>
      <c r="O6" s="9">
        <v>184190.70519377099</v>
      </c>
      <c r="P6" s="9">
        <v>185320.63477425501</v>
      </c>
      <c r="Q6" s="9">
        <v>186436.605806226</v>
      </c>
      <c r="R6" s="9">
        <v>187551.01003211201</v>
      </c>
    </row>
    <row r="7" spans="1:18" ht="15.6">
      <c r="A7" s="7">
        <v>11</v>
      </c>
      <c r="B7" s="7">
        <v>1123</v>
      </c>
      <c r="C7" s="8" t="s">
        <v>25</v>
      </c>
      <c r="D7" s="9">
        <v>28126.5182067838</v>
      </c>
      <c r="E7" s="9">
        <v>28461.4564966133</v>
      </c>
      <c r="F7" s="9">
        <v>28789.666302409802</v>
      </c>
      <c r="G7" s="9">
        <v>29094.055212896899</v>
      </c>
      <c r="H7" s="9">
        <v>29311.258040797798</v>
      </c>
      <c r="I7" s="9">
        <v>29511.441528723299</v>
      </c>
      <c r="J7" s="9">
        <v>29699.476750692302</v>
      </c>
      <c r="K7" s="9">
        <v>29887.8037094459</v>
      </c>
      <c r="L7" s="9">
        <v>30074.334379731099</v>
      </c>
      <c r="M7" s="9">
        <v>30271.750780849001</v>
      </c>
      <c r="N7" s="9">
        <v>30461.676418923202</v>
      </c>
      <c r="O7" s="9">
        <v>30650.1739538685</v>
      </c>
      <c r="P7" s="9">
        <v>30838.199392800401</v>
      </c>
      <c r="Q7" s="9">
        <v>31023.9020656381</v>
      </c>
      <c r="R7" s="9">
        <v>31209.344014717499</v>
      </c>
    </row>
    <row r="8" spans="1:18" ht="15.6">
      <c r="A8" s="7">
        <v>11</v>
      </c>
      <c r="B8" s="7">
        <v>1131</v>
      </c>
      <c r="C8" s="8" t="s">
        <v>26</v>
      </c>
      <c r="D8" s="9">
        <v>333246.92606053897</v>
      </c>
      <c r="E8" s="9">
        <v>337215.32182681101</v>
      </c>
      <c r="F8" s="9">
        <v>341103.99755927798</v>
      </c>
      <c r="G8" s="9">
        <v>344710.43999098003</v>
      </c>
      <c r="H8" s="9">
        <v>347283.88950997998</v>
      </c>
      <c r="I8" s="9">
        <v>349655.691506045</v>
      </c>
      <c r="J8" s="9">
        <v>351883.55914907402</v>
      </c>
      <c r="K8" s="9">
        <v>354114.88332559698</v>
      </c>
      <c r="L8" s="9">
        <v>356324.92482307402</v>
      </c>
      <c r="M8" s="9">
        <v>358663.94198402198</v>
      </c>
      <c r="N8" s="9">
        <v>360914.20753827499</v>
      </c>
      <c r="O8" s="9">
        <v>363147.55272548302</v>
      </c>
      <c r="P8" s="9">
        <v>365375.30445359199</v>
      </c>
      <c r="Q8" s="9">
        <v>367575.535724224</v>
      </c>
      <c r="R8" s="9">
        <v>369772.67790285102</v>
      </c>
    </row>
    <row r="9" spans="1:18" ht="15.6">
      <c r="A9" s="7">
        <v>11</v>
      </c>
      <c r="B9" s="7">
        <v>1132</v>
      </c>
      <c r="C9" s="8" t="s">
        <v>27</v>
      </c>
      <c r="D9" s="9">
        <v>268917.153026196</v>
      </c>
      <c r="E9" s="9">
        <v>272119.49221457401</v>
      </c>
      <c r="F9" s="9">
        <v>275257.50047643902</v>
      </c>
      <c r="G9" s="9">
        <v>278167.75757272402</v>
      </c>
      <c r="H9" s="9">
        <v>280244.43004569301</v>
      </c>
      <c r="I9" s="9">
        <v>282158.38090433902</v>
      </c>
      <c r="J9" s="9">
        <v>283956.18240465102</v>
      </c>
      <c r="K9" s="9">
        <v>285756.77319253999</v>
      </c>
      <c r="L9" s="9">
        <v>287540.18969634298</v>
      </c>
      <c r="M9" s="9">
        <v>289427.684483975</v>
      </c>
      <c r="N9" s="9">
        <v>291243.56021775899</v>
      </c>
      <c r="O9" s="9">
        <v>293045.78188143601</v>
      </c>
      <c r="P9" s="9">
        <v>294843.48984368698</v>
      </c>
      <c r="Q9" s="9">
        <v>296618.989879917</v>
      </c>
      <c r="R9" s="9">
        <v>298391.99714051001</v>
      </c>
    </row>
    <row r="10" spans="1:18" ht="15.6">
      <c r="A10" s="7">
        <v>11</v>
      </c>
      <c r="B10" s="7">
        <v>1133</v>
      </c>
      <c r="C10" s="8" t="s">
        <v>28</v>
      </c>
      <c r="D10" s="9">
        <v>13938.1513953798</v>
      </c>
      <c r="E10" s="9">
        <v>14104.1307241267</v>
      </c>
      <c r="F10" s="9">
        <v>14266.7757384345</v>
      </c>
      <c r="G10" s="9">
        <v>14417.616261388701</v>
      </c>
      <c r="H10" s="9">
        <v>14525.251549836599</v>
      </c>
      <c r="I10" s="9">
        <v>14624.452870904201</v>
      </c>
      <c r="J10" s="9">
        <v>14717.6340950829</v>
      </c>
      <c r="K10" s="9">
        <v>14810.9598896728</v>
      </c>
      <c r="L10" s="9">
        <v>14903.3955298825</v>
      </c>
      <c r="M10" s="9">
        <v>15001.2256154488</v>
      </c>
      <c r="N10" s="9">
        <v>15095.343638820499</v>
      </c>
      <c r="O10" s="9">
        <v>15188.7539628175</v>
      </c>
      <c r="P10" s="9">
        <v>15281.930338739399</v>
      </c>
      <c r="Q10" s="9">
        <v>15373.9556633749</v>
      </c>
      <c r="R10" s="9">
        <v>15465.8517858214</v>
      </c>
    </row>
    <row r="11" spans="1:18" ht="15.6">
      <c r="A11" s="7">
        <v>11</v>
      </c>
      <c r="B11" s="7">
        <v>1134</v>
      </c>
      <c r="C11" s="8" t="s">
        <v>29</v>
      </c>
      <c r="D11" s="9">
        <v>58578.887023116004</v>
      </c>
      <c r="E11" s="9">
        <v>59276.4604704714</v>
      </c>
      <c r="F11" s="9">
        <v>59960.020553716196</v>
      </c>
      <c r="G11" s="9">
        <v>60593.969038325296</v>
      </c>
      <c r="H11" s="9">
        <v>61046.335727476202</v>
      </c>
      <c r="I11" s="9">
        <v>61463.256365816</v>
      </c>
      <c r="J11" s="9">
        <v>61854.875902681197</v>
      </c>
      <c r="K11" s="9">
        <v>62247.103037066699</v>
      </c>
      <c r="L11" s="9">
        <v>62635.589054902099</v>
      </c>
      <c r="M11" s="9">
        <v>63046.7467021872</v>
      </c>
      <c r="N11" s="9">
        <v>63442.303394084898</v>
      </c>
      <c r="O11" s="9">
        <v>63834.885786295097</v>
      </c>
      <c r="P11" s="9">
        <v>64226.484947748999</v>
      </c>
      <c r="Q11" s="9">
        <v>64613.246501832102</v>
      </c>
      <c r="R11" s="9">
        <v>64999.465048485501</v>
      </c>
    </row>
    <row r="12" spans="1:18" ht="15.6">
      <c r="A12" s="7">
        <v>11</v>
      </c>
      <c r="B12" s="7">
        <v>1135</v>
      </c>
      <c r="C12" s="8" t="s">
        <v>30</v>
      </c>
      <c r="D12" s="9">
        <v>53045.668076905997</v>
      </c>
      <c r="E12" s="9">
        <v>53677.350442317002</v>
      </c>
      <c r="F12" s="9">
        <v>54296.343103918603</v>
      </c>
      <c r="G12" s="9">
        <v>54870.410358456596</v>
      </c>
      <c r="H12" s="9">
        <v>55280.047592789502</v>
      </c>
      <c r="I12" s="9">
        <v>55657.586923908602</v>
      </c>
      <c r="J12" s="9">
        <v>56012.2150356325</v>
      </c>
      <c r="K12" s="9">
        <v>56367.393349498598</v>
      </c>
      <c r="L12" s="9">
        <v>56719.1839228342</v>
      </c>
      <c r="M12" s="9">
        <v>57091.504619334803</v>
      </c>
      <c r="N12" s="9">
        <v>57449.697989955101</v>
      </c>
      <c r="O12" s="9">
        <v>57805.198005596103</v>
      </c>
      <c r="P12" s="9">
        <v>58159.807664308901</v>
      </c>
      <c r="Q12" s="9">
        <v>58510.036664325999</v>
      </c>
      <c r="R12" s="9">
        <v>58859.773947990703</v>
      </c>
    </row>
    <row r="13" spans="1:18" ht="15.6">
      <c r="A13" s="7">
        <v>11</v>
      </c>
      <c r="B13" s="7">
        <v>1136</v>
      </c>
      <c r="C13" s="8" t="s">
        <v>31</v>
      </c>
      <c r="D13" s="9">
        <v>238961.48554095</v>
      </c>
      <c r="E13" s="9">
        <v>241807.10443235599</v>
      </c>
      <c r="F13" s="9">
        <v>244595.558448809</v>
      </c>
      <c r="G13" s="9">
        <v>247181.63133808199</v>
      </c>
      <c r="H13" s="9">
        <v>249026.97565188099</v>
      </c>
      <c r="I13" s="9">
        <v>250727.724508585</v>
      </c>
      <c r="J13" s="9">
        <v>252325.26231124299</v>
      </c>
      <c r="K13" s="9">
        <v>253925.278690192</v>
      </c>
      <c r="L13" s="9">
        <v>255510.033890672</v>
      </c>
      <c r="M13" s="9">
        <v>257187.27371356799</v>
      </c>
      <c r="N13" s="9">
        <v>258800.87239287401</v>
      </c>
      <c r="O13" s="9">
        <v>260402.337978414</v>
      </c>
      <c r="P13" s="9">
        <v>261999.792660551</v>
      </c>
      <c r="Q13" s="9">
        <v>263577.513239194</v>
      </c>
      <c r="R13" s="9">
        <v>265153.01872141601</v>
      </c>
    </row>
    <row r="14" spans="1:18" ht="15.6">
      <c r="A14" s="7">
        <v>11</v>
      </c>
      <c r="B14" s="7">
        <v>1137</v>
      </c>
      <c r="C14" s="8" t="s">
        <v>32</v>
      </c>
      <c r="D14" s="9">
        <v>188114.865137744</v>
      </c>
      <c r="E14" s="9">
        <v>190354.98853032701</v>
      </c>
      <c r="F14" s="9">
        <v>192550.110687657</v>
      </c>
      <c r="G14" s="9">
        <v>194585.91470722499</v>
      </c>
      <c r="H14" s="9">
        <v>196038.603603469</v>
      </c>
      <c r="I14" s="9">
        <v>197377.464303049</v>
      </c>
      <c r="J14" s="9">
        <v>198635.07536636401</v>
      </c>
      <c r="K14" s="9">
        <v>199894.63761135199</v>
      </c>
      <c r="L14" s="9">
        <v>201142.18597772199</v>
      </c>
      <c r="M14" s="9">
        <v>202462.53993599399</v>
      </c>
      <c r="N14" s="9">
        <v>203732.79441723</v>
      </c>
      <c r="O14" s="9">
        <v>204993.49750529299</v>
      </c>
      <c r="P14" s="9">
        <v>206251.04313631199</v>
      </c>
      <c r="Q14" s="9">
        <v>207493.05371861899</v>
      </c>
      <c r="R14" s="9">
        <v>208733.32053673299</v>
      </c>
    </row>
    <row r="15" spans="1:18" ht="15.6">
      <c r="A15" s="7">
        <v>11</v>
      </c>
      <c r="B15" s="7">
        <v>1139</v>
      </c>
      <c r="C15" s="8" t="s">
        <v>33</v>
      </c>
      <c r="D15" s="9">
        <v>92332.539715061095</v>
      </c>
      <c r="E15" s="9">
        <v>93432.060914159898</v>
      </c>
      <c r="F15" s="9">
        <v>94509.494128092003</v>
      </c>
      <c r="G15" s="9">
        <v>95508.729118714298</v>
      </c>
      <c r="H15" s="9">
        <v>96221.753339898205</v>
      </c>
      <c r="I15" s="9">
        <v>96878.907194462503</v>
      </c>
      <c r="J15" s="9">
        <v>97496.181238111705</v>
      </c>
      <c r="K15" s="9">
        <v>98114.412981549307</v>
      </c>
      <c r="L15" s="9">
        <v>98726.7479451213</v>
      </c>
      <c r="M15" s="9">
        <v>99374.818123863806</v>
      </c>
      <c r="N15" s="9">
        <v>99998.297944356003</v>
      </c>
      <c r="O15" s="9">
        <v>100617.089648308</v>
      </c>
      <c r="P15" s="9">
        <v>101234.33157563501</v>
      </c>
      <c r="Q15" s="9">
        <v>101843.948425118</v>
      </c>
      <c r="R15" s="9">
        <v>102452.70938165201</v>
      </c>
    </row>
    <row r="16" spans="1:18" ht="15.6">
      <c r="A16" s="7">
        <v>11</v>
      </c>
      <c r="B16" s="7">
        <v>1140</v>
      </c>
      <c r="C16" s="8" t="s">
        <v>34</v>
      </c>
      <c r="D16" s="9">
        <v>25487.7288071734</v>
      </c>
      <c r="E16" s="9">
        <v>25791.2436657947</v>
      </c>
      <c r="F16" s="9">
        <v>26088.661299468899</v>
      </c>
      <c r="G16" s="9">
        <v>26364.492881626102</v>
      </c>
      <c r="H16" s="9">
        <v>26561.318053040701</v>
      </c>
      <c r="I16" s="9">
        <v>26742.720614906699</v>
      </c>
      <c r="J16" s="9">
        <v>26913.114644283301</v>
      </c>
      <c r="K16" s="9">
        <v>27083.773041472301</v>
      </c>
      <c r="L16" s="9">
        <v>27252.803674249801</v>
      </c>
      <c r="M16" s="9">
        <v>27431.6987526048</v>
      </c>
      <c r="N16" s="9">
        <v>27603.8058418648</v>
      </c>
      <c r="O16" s="9">
        <v>27774.618809202198</v>
      </c>
      <c r="P16" s="9">
        <v>27945.0039722162</v>
      </c>
      <c r="Q16" s="9">
        <v>28113.2842886992</v>
      </c>
      <c r="R16" s="9">
        <v>28281.328341416898</v>
      </c>
    </row>
    <row r="17" spans="1:18" ht="15.6">
      <c r="A17" s="7">
        <v>11</v>
      </c>
      <c r="B17" s="7">
        <v>1150</v>
      </c>
      <c r="C17" s="8" t="s">
        <v>35</v>
      </c>
      <c r="D17" s="9">
        <v>294710.70067635801</v>
      </c>
      <c r="E17" s="9">
        <v>298220.196491757</v>
      </c>
      <c r="F17" s="9">
        <v>301659.19100519101</v>
      </c>
      <c r="G17" s="9">
        <v>304848.58929679199</v>
      </c>
      <c r="H17" s="9">
        <v>307124.44858096697</v>
      </c>
      <c r="I17" s="9">
        <v>309221.97859023698</v>
      </c>
      <c r="J17" s="9">
        <v>311192.21861821302</v>
      </c>
      <c r="K17" s="9">
        <v>313165.51547748299</v>
      </c>
      <c r="L17" s="9">
        <v>315119.990758678</v>
      </c>
      <c r="M17" s="9">
        <v>317188.52712944598</v>
      </c>
      <c r="N17" s="9">
        <v>319178.575008074</v>
      </c>
      <c r="O17" s="9">
        <v>321153.65916815202</v>
      </c>
      <c r="P17" s="9">
        <v>323123.79668894398</v>
      </c>
      <c r="Q17" s="9">
        <v>325069.59618116397</v>
      </c>
      <c r="R17" s="9">
        <v>327012.66379962501</v>
      </c>
    </row>
    <row r="18" spans="1:18" ht="15.6">
      <c r="A18" s="7">
        <v>11</v>
      </c>
      <c r="B18" s="7">
        <v>1161</v>
      </c>
      <c r="C18" s="8" t="s">
        <v>36</v>
      </c>
      <c r="D18" s="9">
        <v>34066.252438346899</v>
      </c>
      <c r="E18" s="9">
        <v>34471.922714212698</v>
      </c>
      <c r="F18" s="9">
        <v>34869.443587155401</v>
      </c>
      <c r="G18" s="9">
        <v>35238.113089111197</v>
      </c>
      <c r="H18" s="9">
        <v>35501.184625933798</v>
      </c>
      <c r="I18" s="9">
        <v>35743.642693041402</v>
      </c>
      <c r="J18" s="9">
        <v>35971.387034245803</v>
      </c>
      <c r="K18" s="9">
        <v>36199.484720086701</v>
      </c>
      <c r="L18" s="9">
        <v>36425.406778452503</v>
      </c>
      <c r="M18" s="9">
        <v>36664.513407101702</v>
      </c>
      <c r="N18" s="9">
        <v>36894.5473802294</v>
      </c>
      <c r="O18" s="9">
        <v>37122.8516644134</v>
      </c>
      <c r="P18" s="9">
        <v>37350.584155856697</v>
      </c>
      <c r="Q18" s="9">
        <v>37575.503361496798</v>
      </c>
      <c r="R18" s="9">
        <v>37800.106783893003</v>
      </c>
    </row>
    <row r="19" spans="1:18" ht="15.6">
      <c r="A19" s="7">
        <v>11</v>
      </c>
      <c r="B19" s="7">
        <v>1162</v>
      </c>
      <c r="C19" s="8" t="s">
        <v>37</v>
      </c>
      <c r="D19" s="9">
        <v>15424.186850501401</v>
      </c>
      <c r="E19" s="9">
        <v>15607.8622972214</v>
      </c>
      <c r="F19" s="9">
        <v>15787.8479364743</v>
      </c>
      <c r="G19" s="9">
        <v>15954.770532209101</v>
      </c>
      <c r="H19" s="9">
        <v>16073.881507104999</v>
      </c>
      <c r="I19" s="9">
        <v>16183.6593154243</v>
      </c>
      <c r="J19" s="9">
        <v>16286.775185856601</v>
      </c>
      <c r="K19" s="9">
        <v>16390.051040229799</v>
      </c>
      <c r="L19" s="9">
        <v>16492.341835144802</v>
      </c>
      <c r="M19" s="9">
        <v>16600.602211729201</v>
      </c>
      <c r="N19" s="9">
        <v>16704.754759464999</v>
      </c>
      <c r="O19" s="9">
        <v>16808.124155455898</v>
      </c>
      <c r="P19" s="9">
        <v>16911.2346606797</v>
      </c>
      <c r="Q19" s="9">
        <v>17013.071393680701</v>
      </c>
      <c r="R19" s="9">
        <v>17114.765149417599</v>
      </c>
    </row>
    <row r="20" spans="1:18" ht="15.6">
      <c r="A20" s="7">
        <v>11</v>
      </c>
      <c r="B20" s="7">
        <v>1163</v>
      </c>
      <c r="C20" s="8" t="s">
        <v>38</v>
      </c>
      <c r="D20" s="9">
        <v>14993.9383920854</v>
      </c>
      <c r="E20" s="9">
        <v>15172.4903224965</v>
      </c>
      <c r="F20" s="9">
        <v>15347.4553699934</v>
      </c>
      <c r="G20" s="9">
        <v>15509.7217598119</v>
      </c>
      <c r="H20" s="9">
        <v>15625.510205398999</v>
      </c>
      <c r="I20" s="9">
        <v>15732.225827508501</v>
      </c>
      <c r="J20" s="9">
        <v>15832.4653426067</v>
      </c>
      <c r="K20" s="9">
        <v>15932.8603788074</v>
      </c>
      <c r="L20" s="9">
        <v>16032.2978331337</v>
      </c>
      <c r="M20" s="9">
        <v>16137.538351245399</v>
      </c>
      <c r="N20" s="9">
        <v>16238.7856260236</v>
      </c>
      <c r="O20" s="9">
        <v>16339.271594572599</v>
      </c>
      <c r="P20" s="9">
        <v>16439.505893975998</v>
      </c>
      <c r="Q20" s="9">
        <v>16538.501952277998</v>
      </c>
      <c r="R20" s="9">
        <v>16637.359021572502</v>
      </c>
    </row>
    <row r="21" spans="1:18" ht="15.6">
      <c r="A21" s="7">
        <v>11</v>
      </c>
      <c r="B21" s="7">
        <v>1171</v>
      </c>
      <c r="C21" s="8" t="s">
        <v>39</v>
      </c>
      <c r="D21" s="9">
        <v>55705.817330623402</v>
      </c>
      <c r="E21" s="9">
        <v>56369.177484358603</v>
      </c>
      <c r="F21" s="9">
        <v>57019.2115656608</v>
      </c>
      <c r="G21" s="9">
        <v>57622.067308046797</v>
      </c>
      <c r="H21" s="9">
        <v>58052.247147023001</v>
      </c>
      <c r="I21" s="9">
        <v>58448.719428009601</v>
      </c>
      <c r="J21" s="9">
        <v>58821.131531520499</v>
      </c>
      <c r="K21" s="9">
        <v>59194.121428362603</v>
      </c>
      <c r="L21" s="9">
        <v>59563.553695162002</v>
      </c>
      <c r="M21" s="9">
        <v>59954.545635680901</v>
      </c>
      <c r="N21" s="9">
        <v>60330.701789365099</v>
      </c>
      <c r="O21" s="9">
        <v>60704.0295208811</v>
      </c>
      <c r="P21" s="9">
        <v>61076.422245636197</v>
      </c>
      <c r="Q21" s="9">
        <v>61444.2146291834</v>
      </c>
      <c r="R21" s="9">
        <v>61811.490637639399</v>
      </c>
    </row>
    <row r="22" spans="1:18" ht="15.6">
      <c r="A22" s="7">
        <v>11</v>
      </c>
      <c r="B22" s="7">
        <v>1172</v>
      </c>
      <c r="C22" s="8" t="s">
        <v>40</v>
      </c>
      <c r="D22" s="9">
        <v>47209.003609434803</v>
      </c>
      <c r="E22" s="9">
        <v>47771.181373038402</v>
      </c>
      <c r="F22" s="9">
        <v>48322.065693321303</v>
      </c>
      <c r="G22" s="9">
        <v>48832.967791012801</v>
      </c>
      <c r="H22" s="9">
        <v>49197.532257321502</v>
      </c>
      <c r="I22" s="9">
        <v>49533.530582720603</v>
      </c>
      <c r="J22" s="9">
        <v>49849.1386315009</v>
      </c>
      <c r="K22" s="9">
        <v>50165.236343382603</v>
      </c>
      <c r="L22" s="9">
        <v>50478.319071046099</v>
      </c>
      <c r="M22" s="9">
        <v>50809.672973192399</v>
      </c>
      <c r="N22" s="9">
        <v>51128.4539922447</v>
      </c>
      <c r="O22" s="9">
        <v>51444.838008719998</v>
      </c>
      <c r="P22" s="9">
        <v>51760.429635054497</v>
      </c>
      <c r="Q22" s="9">
        <v>52072.122610654602</v>
      </c>
      <c r="R22" s="9">
        <v>52383.377973922899</v>
      </c>
    </row>
    <row r="23" spans="1:18" ht="15.6">
      <c r="A23" s="7">
        <v>12</v>
      </c>
      <c r="B23" s="7">
        <v>1211</v>
      </c>
      <c r="C23" s="8" t="s">
        <v>41</v>
      </c>
      <c r="D23" s="9">
        <v>31762.821641585</v>
      </c>
      <c r="E23" s="9">
        <v>32370.339627050402</v>
      </c>
      <c r="F23" s="9">
        <v>32985.625512312297</v>
      </c>
      <c r="G23" s="9">
        <v>33578.988267257897</v>
      </c>
      <c r="H23" s="9">
        <v>34069.8661050788</v>
      </c>
      <c r="I23" s="9">
        <v>34541.850957898801</v>
      </c>
      <c r="J23" s="9">
        <v>35002.334658304302</v>
      </c>
      <c r="K23" s="9">
        <v>35464.435410582599</v>
      </c>
      <c r="L23" s="9">
        <v>35925.654775226198</v>
      </c>
      <c r="M23" s="9">
        <v>36400.841691027497</v>
      </c>
      <c r="N23" s="9">
        <v>36869.4618977028</v>
      </c>
      <c r="O23" s="9">
        <v>37337.559145732703</v>
      </c>
      <c r="P23" s="9">
        <v>37806.179739238702</v>
      </c>
      <c r="Q23" s="9">
        <v>38272.947228281599</v>
      </c>
      <c r="R23" s="9">
        <v>38740.275904413</v>
      </c>
    </row>
    <row r="24" spans="1:18" ht="15.6">
      <c r="A24" s="7">
        <v>12</v>
      </c>
      <c r="B24" s="7">
        <v>1212</v>
      </c>
      <c r="C24" s="8" t="s">
        <v>42</v>
      </c>
      <c r="D24" s="9">
        <v>20983.122993441801</v>
      </c>
      <c r="E24" s="9">
        <v>21384.460908960598</v>
      </c>
      <c r="F24" s="9">
        <v>21790.930445501999</v>
      </c>
      <c r="G24" s="9">
        <v>22182.917146405001</v>
      </c>
      <c r="H24" s="9">
        <v>22507.200365392</v>
      </c>
      <c r="I24" s="9">
        <v>22819.0025197945</v>
      </c>
      <c r="J24" s="9">
        <v>23123.2067945893</v>
      </c>
      <c r="K24" s="9">
        <v>23428.479324522901</v>
      </c>
      <c r="L24" s="9">
        <v>23733.169593090101</v>
      </c>
      <c r="M24" s="9">
        <v>24047.087091098299</v>
      </c>
      <c r="N24" s="9">
        <v>24356.6664963898</v>
      </c>
      <c r="O24" s="9">
        <v>24665.900425278302</v>
      </c>
      <c r="P24" s="9">
        <v>24975.480086134299</v>
      </c>
      <c r="Q24" s="9">
        <v>25283.835550988199</v>
      </c>
      <c r="R24" s="9">
        <v>25592.561746676001</v>
      </c>
    </row>
    <row r="25" spans="1:18" ht="15.6">
      <c r="A25" s="7">
        <v>12</v>
      </c>
      <c r="B25" s="7">
        <v>1221</v>
      </c>
      <c r="C25" s="8" t="s">
        <v>43</v>
      </c>
      <c r="D25" s="9">
        <v>57732.366850353297</v>
      </c>
      <c r="E25" s="9">
        <v>58836.596560076803</v>
      </c>
      <c r="F25" s="9">
        <v>59954.945263166701</v>
      </c>
      <c r="G25" s="9">
        <v>61033.446305172998</v>
      </c>
      <c r="H25" s="9">
        <v>61925.669915874998</v>
      </c>
      <c r="I25" s="9">
        <v>62783.5534811373</v>
      </c>
      <c r="J25" s="9">
        <v>63620.532456850196</v>
      </c>
      <c r="K25" s="9">
        <v>64460.4505993809</v>
      </c>
      <c r="L25" s="9">
        <v>65298.766724482601</v>
      </c>
      <c r="M25" s="9">
        <v>66162.470385871595</v>
      </c>
      <c r="N25" s="9">
        <v>67014.238342533601</v>
      </c>
      <c r="O25" s="9">
        <v>67865.055765237499</v>
      </c>
      <c r="P25" s="9">
        <v>68716.824424987106</v>
      </c>
      <c r="Q25" s="9">
        <v>69565.224866776</v>
      </c>
      <c r="R25" s="9">
        <v>70414.645326857499</v>
      </c>
    </row>
    <row r="26" spans="1:18" ht="15.6">
      <c r="A26" s="7">
        <v>12</v>
      </c>
      <c r="B26" s="7">
        <v>1222</v>
      </c>
      <c r="C26" s="8" t="s">
        <v>44</v>
      </c>
      <c r="D26" s="9">
        <v>167198.51324448601</v>
      </c>
      <c r="E26" s="9">
        <v>170396.46918088</v>
      </c>
      <c r="F26" s="9">
        <v>173635.315100201</v>
      </c>
      <c r="G26" s="9">
        <v>176758.75833602599</v>
      </c>
      <c r="H26" s="9">
        <v>179342.72413033</v>
      </c>
      <c r="I26" s="9">
        <v>181827.23783481499</v>
      </c>
      <c r="J26" s="9">
        <v>184251.20982766699</v>
      </c>
      <c r="K26" s="9">
        <v>186683.69393200101</v>
      </c>
      <c r="L26" s="9">
        <v>189111.53843875701</v>
      </c>
      <c r="M26" s="9">
        <v>191612.907704123</v>
      </c>
      <c r="N26" s="9">
        <v>194079.710015227</v>
      </c>
      <c r="O26" s="9">
        <v>196543.759488098</v>
      </c>
      <c r="P26" s="9">
        <v>199010.56383532</v>
      </c>
      <c r="Q26" s="9">
        <v>201467.61349794501</v>
      </c>
      <c r="R26" s="9">
        <v>203927.61723218</v>
      </c>
    </row>
    <row r="27" spans="1:18" ht="15.6">
      <c r="A27" s="7">
        <v>12</v>
      </c>
      <c r="B27" s="7">
        <v>1223</v>
      </c>
      <c r="C27" s="8" t="s">
        <v>45</v>
      </c>
      <c r="D27" s="9">
        <v>23793.600831027299</v>
      </c>
      <c r="E27" s="9">
        <v>24248.693915110001</v>
      </c>
      <c r="F27" s="9">
        <v>24709.605949888999</v>
      </c>
      <c r="G27" s="9">
        <v>25154.095318398398</v>
      </c>
      <c r="H27" s="9">
        <v>25521.813006050499</v>
      </c>
      <c r="I27" s="9">
        <v>25875.377916384001</v>
      </c>
      <c r="J27" s="9">
        <v>26220.327287665899</v>
      </c>
      <c r="K27" s="9">
        <v>26566.487996174801</v>
      </c>
      <c r="L27" s="9">
        <v>26911.9884551945</v>
      </c>
      <c r="M27" s="9">
        <v>27267.952038101299</v>
      </c>
      <c r="N27" s="9">
        <v>27618.9964844928</v>
      </c>
      <c r="O27" s="9">
        <v>27969.649181384</v>
      </c>
      <c r="P27" s="9">
        <v>28320.693917530501</v>
      </c>
      <c r="Q27" s="9">
        <v>28670.350488992201</v>
      </c>
      <c r="R27" s="9">
        <v>29020.427446971298</v>
      </c>
    </row>
    <row r="28" spans="1:18" ht="15.6">
      <c r="A28" s="7">
        <v>12</v>
      </c>
      <c r="B28" s="7">
        <v>1224</v>
      </c>
      <c r="C28" s="8" t="s">
        <v>46</v>
      </c>
      <c r="D28" s="9">
        <v>77624.008067887902</v>
      </c>
      <c r="E28" s="9">
        <v>79108.699245012103</v>
      </c>
      <c r="F28" s="9">
        <v>80612.374108843607</v>
      </c>
      <c r="G28" s="9">
        <v>82062.471829732196</v>
      </c>
      <c r="H28" s="9">
        <v>83262.110377949997</v>
      </c>
      <c r="I28" s="9">
        <v>84415.577045263999</v>
      </c>
      <c r="J28" s="9">
        <v>85540.936463231003</v>
      </c>
      <c r="K28" s="9">
        <v>86670.247735668498</v>
      </c>
      <c r="L28" s="9">
        <v>87797.405016798104</v>
      </c>
      <c r="M28" s="9">
        <v>88958.697089749898</v>
      </c>
      <c r="N28" s="9">
        <v>90103.941020379294</v>
      </c>
      <c r="O28" s="9">
        <v>91247.906911327402</v>
      </c>
      <c r="P28" s="9">
        <v>92393.1517872892</v>
      </c>
      <c r="Q28" s="9">
        <v>93533.867928472595</v>
      </c>
      <c r="R28" s="9">
        <v>94675.955534447305</v>
      </c>
    </row>
    <row r="29" spans="1:18" ht="15.6">
      <c r="A29" s="7">
        <v>12</v>
      </c>
      <c r="B29" s="7">
        <v>1225</v>
      </c>
      <c r="C29" s="8" t="s">
        <v>47</v>
      </c>
      <c r="D29" s="9">
        <v>15038.9342906866</v>
      </c>
      <c r="E29" s="9">
        <v>15326.5794880085</v>
      </c>
      <c r="F29" s="9">
        <v>15617.902597689301</v>
      </c>
      <c r="G29" s="9">
        <v>15898.845631693801</v>
      </c>
      <c r="H29" s="9">
        <v>16131.2645153424</v>
      </c>
      <c r="I29" s="9">
        <v>16354.738023698201</v>
      </c>
      <c r="J29" s="9">
        <v>16572.7660122579</v>
      </c>
      <c r="K29" s="9">
        <v>16791.559636035501</v>
      </c>
      <c r="L29" s="9">
        <v>17009.935943980199</v>
      </c>
      <c r="M29" s="9">
        <v>17234.925552365901</v>
      </c>
      <c r="N29" s="9">
        <v>17456.805981468799</v>
      </c>
      <c r="O29" s="9">
        <v>17678.438802211502</v>
      </c>
      <c r="P29" s="9">
        <v>17900.319414510101</v>
      </c>
      <c r="Q29" s="9">
        <v>18121.322626254601</v>
      </c>
      <c r="R29" s="9">
        <v>18342.5915466035</v>
      </c>
    </row>
    <row r="30" spans="1:18" ht="15.6">
      <c r="A30" s="7">
        <v>12</v>
      </c>
      <c r="B30" s="7">
        <v>1231</v>
      </c>
      <c r="C30" s="8" t="s">
        <v>48</v>
      </c>
      <c r="D30" s="9">
        <v>37198.471084461198</v>
      </c>
      <c r="E30" s="9">
        <v>37909.955111530202</v>
      </c>
      <c r="F30" s="9">
        <v>38630.536376181903</v>
      </c>
      <c r="G30" s="9">
        <v>39325.442752258503</v>
      </c>
      <c r="H30" s="9">
        <v>39900.325716444</v>
      </c>
      <c r="I30" s="9">
        <v>40453.082492850197</v>
      </c>
      <c r="J30" s="9">
        <v>40992.369896500102</v>
      </c>
      <c r="K30" s="9">
        <v>41533.551082022503</v>
      </c>
      <c r="L30" s="9">
        <v>42073.700045936203</v>
      </c>
      <c r="M30" s="9">
        <v>42630.206862201601</v>
      </c>
      <c r="N30" s="9">
        <v>43179.023192328503</v>
      </c>
      <c r="O30" s="9">
        <v>43727.227068626598</v>
      </c>
      <c r="P30" s="9">
        <v>44276.043851807401</v>
      </c>
      <c r="Q30" s="9">
        <v>44822.690404200599</v>
      </c>
      <c r="R30" s="9">
        <v>45369.994180987604</v>
      </c>
    </row>
    <row r="31" spans="1:18" ht="15.6">
      <c r="A31" s="7">
        <v>12</v>
      </c>
      <c r="B31" s="7">
        <v>1232</v>
      </c>
      <c r="C31" s="8" t="s">
        <v>49</v>
      </c>
      <c r="D31" s="9">
        <v>76905.595460604294</v>
      </c>
      <c r="E31" s="9">
        <v>78376.5457802491</v>
      </c>
      <c r="F31" s="9">
        <v>79866.304081780094</v>
      </c>
      <c r="G31" s="9">
        <v>81302.981103133105</v>
      </c>
      <c r="H31" s="9">
        <v>82491.516959365996</v>
      </c>
      <c r="I31" s="9">
        <v>83634.308256810997</v>
      </c>
      <c r="J31" s="9">
        <v>84749.252438656898</v>
      </c>
      <c r="K31" s="9">
        <v>85868.111900013304</v>
      </c>
      <c r="L31" s="9">
        <v>86984.837305789595</v>
      </c>
      <c r="M31" s="9">
        <v>88135.381584487695</v>
      </c>
      <c r="N31" s="9">
        <v>89270.026246932204</v>
      </c>
      <c r="O31" s="9">
        <v>90403.4046980969</v>
      </c>
      <c r="P31" s="9">
        <v>91538.050297383394</v>
      </c>
      <c r="Q31" s="9">
        <v>92668.209075266393</v>
      </c>
      <c r="R31" s="9">
        <v>93799.726624845003</v>
      </c>
    </row>
    <row r="32" spans="1:18" ht="15.6">
      <c r="A32" s="7">
        <v>12</v>
      </c>
      <c r="B32" s="7">
        <v>1233</v>
      </c>
      <c r="C32" s="8" t="s">
        <v>50</v>
      </c>
      <c r="D32" s="9">
        <v>7485.2486653407404</v>
      </c>
      <c r="E32" s="9">
        <v>7628.4167770757504</v>
      </c>
      <c r="F32" s="9">
        <v>7773.4154770954601</v>
      </c>
      <c r="G32" s="9">
        <v>7913.2477570936499</v>
      </c>
      <c r="H32" s="9">
        <v>8028.9283701670902</v>
      </c>
      <c r="I32" s="9">
        <v>8140.1566492424899</v>
      </c>
      <c r="J32" s="9">
        <v>8248.6745587356199</v>
      </c>
      <c r="K32" s="9">
        <v>8357.5735437932999</v>
      </c>
      <c r="L32" s="9">
        <v>8466.2648204323395</v>
      </c>
      <c r="M32" s="9">
        <v>8578.2476998987404</v>
      </c>
      <c r="N32" s="9">
        <v>8688.6830641195302</v>
      </c>
      <c r="O32" s="9">
        <v>8798.9951875422994</v>
      </c>
      <c r="P32" s="9">
        <v>8909.4306429253302</v>
      </c>
      <c r="Q32" s="9">
        <v>9019.4293944188903</v>
      </c>
      <c r="R32" s="9">
        <v>9129.5603956507293</v>
      </c>
    </row>
    <row r="33" spans="1:18" ht="15.6">
      <c r="A33" s="7">
        <v>12</v>
      </c>
      <c r="B33" s="7">
        <v>1241</v>
      </c>
      <c r="C33" s="8" t="s">
        <v>51</v>
      </c>
      <c r="D33" s="9">
        <v>84024.794132257593</v>
      </c>
      <c r="E33" s="9">
        <v>85631.9112274168</v>
      </c>
      <c r="F33" s="9">
        <v>87259.577385077399</v>
      </c>
      <c r="G33" s="9">
        <v>88829.248489509395</v>
      </c>
      <c r="H33" s="9">
        <v>90127.807847046803</v>
      </c>
      <c r="I33" s="9">
        <v>91376.388043677405</v>
      </c>
      <c r="J33" s="9">
        <v>92594.543299610799</v>
      </c>
      <c r="K33" s="9">
        <v>93816.976275388704</v>
      </c>
      <c r="L33" s="9">
        <v>95037.077644207398</v>
      </c>
      <c r="M33" s="9">
        <v>96294.128520380007</v>
      </c>
      <c r="N33" s="9">
        <v>97533.807942946602</v>
      </c>
      <c r="O33" s="9">
        <v>98772.103940159301</v>
      </c>
      <c r="P33" s="9">
        <v>100011.784386017</v>
      </c>
      <c r="Q33" s="9">
        <v>101246.562662852</v>
      </c>
      <c r="R33" s="9">
        <v>102482.825493877</v>
      </c>
    </row>
    <row r="34" spans="1:18" ht="15.6">
      <c r="A34" s="7">
        <v>12</v>
      </c>
      <c r="B34" s="7">
        <v>1242</v>
      </c>
      <c r="C34" s="8" t="s">
        <v>52</v>
      </c>
      <c r="D34" s="9">
        <v>85559.887796143594</v>
      </c>
      <c r="E34" s="9">
        <v>87196.366168217195</v>
      </c>
      <c r="F34" s="9">
        <v>88853.769024783294</v>
      </c>
      <c r="G34" s="9">
        <v>90452.117285761502</v>
      </c>
      <c r="H34" s="9">
        <v>91774.400715066193</v>
      </c>
      <c r="I34" s="9">
        <v>93045.791887551095</v>
      </c>
      <c r="J34" s="9">
        <v>94286.202269913003</v>
      </c>
      <c r="K34" s="9">
        <v>95530.968524041702</v>
      </c>
      <c r="L34" s="9">
        <v>96773.360573854006</v>
      </c>
      <c r="M34" s="9">
        <v>98053.377181214804</v>
      </c>
      <c r="N34" s="9">
        <v>99315.704966644</v>
      </c>
      <c r="O34" s="9">
        <v>100576.62405218701</v>
      </c>
      <c r="P34" s="9">
        <v>101838.95287960699</v>
      </c>
      <c r="Q34" s="9">
        <v>103096.289977662</v>
      </c>
      <c r="R34" s="9">
        <v>104355.138752018</v>
      </c>
    </row>
    <row r="35" spans="1:18" ht="15.6">
      <c r="A35" s="7">
        <v>12</v>
      </c>
      <c r="B35" s="7">
        <v>1243</v>
      </c>
      <c r="C35" s="8" t="s">
        <v>53</v>
      </c>
      <c r="D35" s="9">
        <v>47000.047638788797</v>
      </c>
      <c r="E35" s="9">
        <v>47899.003485940302</v>
      </c>
      <c r="F35" s="9">
        <v>48809.453642390101</v>
      </c>
      <c r="G35" s="9">
        <v>49687.463728036899</v>
      </c>
      <c r="H35" s="9">
        <v>50413.824944379499</v>
      </c>
      <c r="I35" s="9">
        <v>51112.229853655503</v>
      </c>
      <c r="J35" s="9">
        <v>51793.616290266502</v>
      </c>
      <c r="K35" s="9">
        <v>52477.395509125403</v>
      </c>
      <c r="L35" s="9">
        <v>53159.870522017598</v>
      </c>
      <c r="M35" s="9">
        <v>53863.013584423003</v>
      </c>
      <c r="N35" s="9">
        <v>54556.439763194903</v>
      </c>
      <c r="O35" s="9">
        <v>55249.092110169702</v>
      </c>
      <c r="P35" s="9">
        <v>55942.518861332203</v>
      </c>
      <c r="Q35" s="9">
        <v>56633.203538797497</v>
      </c>
      <c r="R35" s="9">
        <v>57324.718615414196</v>
      </c>
    </row>
    <row r="36" spans="1:18" ht="15.6">
      <c r="A36" s="7">
        <v>12</v>
      </c>
      <c r="B36" s="7">
        <v>1251</v>
      </c>
      <c r="C36" s="8" t="s">
        <v>54</v>
      </c>
      <c r="D36" s="9">
        <v>208531.629603137</v>
      </c>
      <c r="E36" s="9">
        <v>212520.15169763201</v>
      </c>
      <c r="F36" s="9">
        <v>216559.67216452301</v>
      </c>
      <c r="G36" s="9">
        <v>220455.26127856801</v>
      </c>
      <c r="H36" s="9">
        <v>223678.00882320499</v>
      </c>
      <c r="I36" s="9">
        <v>226776.71874329299</v>
      </c>
      <c r="J36" s="9">
        <v>229799.92044578801</v>
      </c>
      <c r="K36" s="9">
        <v>232833.738536752</v>
      </c>
      <c r="L36" s="9">
        <v>235861.77007661399</v>
      </c>
      <c r="M36" s="9">
        <v>238981.50241781501</v>
      </c>
      <c r="N36" s="9">
        <v>242058.12251379</v>
      </c>
      <c r="O36" s="9">
        <v>245131.30924296301</v>
      </c>
      <c r="P36" s="9">
        <v>248207.93187869</v>
      </c>
      <c r="Q36" s="9">
        <v>251272.38837563799</v>
      </c>
      <c r="R36" s="9">
        <v>254340.529219524</v>
      </c>
    </row>
    <row r="37" spans="1:18" ht="15.6">
      <c r="A37" s="7">
        <v>12</v>
      </c>
      <c r="B37" s="7">
        <v>1252</v>
      </c>
      <c r="C37" s="8" t="s">
        <v>55</v>
      </c>
      <c r="D37" s="9">
        <v>25552.957150155398</v>
      </c>
      <c r="E37" s="9">
        <v>26041.7009143168</v>
      </c>
      <c r="F37" s="9">
        <v>26536.693898964499</v>
      </c>
      <c r="G37" s="9">
        <v>27014.049885306002</v>
      </c>
      <c r="H37" s="9">
        <v>27408.957507094601</v>
      </c>
      <c r="I37" s="9">
        <v>27788.665860945501</v>
      </c>
      <c r="J37" s="9">
        <v>28159.121621971499</v>
      </c>
      <c r="K37" s="9">
        <v>28530.878289402899</v>
      </c>
      <c r="L37" s="9">
        <v>28901.9258869146</v>
      </c>
      <c r="M37" s="9">
        <v>29284.210276956801</v>
      </c>
      <c r="N37" s="9">
        <v>29661.211797648899</v>
      </c>
      <c r="O37" s="9">
        <v>30037.7926019404</v>
      </c>
      <c r="P37" s="9">
        <v>30414.794433822801</v>
      </c>
      <c r="Q37" s="9">
        <v>30790.305456760299</v>
      </c>
      <c r="R37" s="9">
        <v>31166.267950604699</v>
      </c>
    </row>
    <row r="38" spans="1:18" ht="15.6">
      <c r="A38" s="7">
        <v>12</v>
      </c>
      <c r="B38" s="7">
        <v>1253</v>
      </c>
      <c r="C38" s="8" t="s">
        <v>56</v>
      </c>
      <c r="D38" s="9">
        <v>18561.156514255901</v>
      </c>
      <c r="E38" s="9">
        <v>18916.170203664798</v>
      </c>
      <c r="F38" s="9">
        <v>19275.723195012099</v>
      </c>
      <c r="G38" s="9">
        <v>19622.4650269423</v>
      </c>
      <c r="H38" s="9">
        <v>19909.3180175136</v>
      </c>
      <c r="I38" s="9">
        <v>20185.130564028401</v>
      </c>
      <c r="J38" s="9">
        <v>20454.2222125673</v>
      </c>
      <c r="K38" s="9">
        <v>20724.258813183202</v>
      </c>
      <c r="L38" s="9">
        <v>20993.780359998</v>
      </c>
      <c r="M38" s="9">
        <v>21271.464087674602</v>
      </c>
      <c r="N38" s="9">
        <v>21545.310444827901</v>
      </c>
      <c r="O38" s="9">
        <v>21818.8512021073</v>
      </c>
      <c r="P38" s="9">
        <v>22092.6977855361</v>
      </c>
      <c r="Q38" s="9">
        <v>22365.461475014199</v>
      </c>
      <c r="R38" s="9">
        <v>22638.553103804701</v>
      </c>
    </row>
    <row r="39" spans="1:18" ht="15.6">
      <c r="A39" s="7">
        <v>12</v>
      </c>
      <c r="B39" s="7">
        <v>1254</v>
      </c>
      <c r="C39" s="8" t="s">
        <v>57</v>
      </c>
      <c r="D39" s="9">
        <v>18246.697458612402</v>
      </c>
      <c r="E39" s="9">
        <v>18595.696578100498</v>
      </c>
      <c r="F39" s="9">
        <v>18949.158105419701</v>
      </c>
      <c r="G39" s="9">
        <v>19290.0255133065</v>
      </c>
      <c r="H39" s="9">
        <v>19572.018703279799</v>
      </c>
      <c r="I39" s="9">
        <v>19843.158494046402</v>
      </c>
      <c r="J39" s="9">
        <v>20107.691250572701</v>
      </c>
      <c r="K39" s="9">
        <v>20373.152950317701</v>
      </c>
      <c r="L39" s="9">
        <v>20638.108321768199</v>
      </c>
      <c r="M39" s="9">
        <v>20911.087592491</v>
      </c>
      <c r="N39" s="9">
        <v>21180.294504576599</v>
      </c>
      <c r="O39" s="9">
        <v>21449.200994091902</v>
      </c>
      <c r="P39" s="9">
        <v>21718.408128372201</v>
      </c>
      <c r="Q39" s="9">
        <v>21986.550715043799</v>
      </c>
      <c r="R39" s="9">
        <v>22255.015685279901</v>
      </c>
    </row>
    <row r="40" spans="1:18" ht="15.6">
      <c r="A40" s="7">
        <v>12</v>
      </c>
      <c r="B40" s="7">
        <v>1255</v>
      </c>
      <c r="C40" s="8" t="s">
        <v>58</v>
      </c>
      <c r="D40" s="9">
        <v>53833.214908726201</v>
      </c>
      <c r="E40" s="9">
        <v>54862.866699937498</v>
      </c>
      <c r="F40" s="9">
        <v>55905.683919112198</v>
      </c>
      <c r="G40" s="9">
        <v>56911.344721911097</v>
      </c>
      <c r="H40" s="9">
        <v>57743.308973592299</v>
      </c>
      <c r="I40" s="9">
        <v>58543.252451601402</v>
      </c>
      <c r="J40" s="9">
        <v>59323.7032025929</v>
      </c>
      <c r="K40" s="9">
        <v>60106.894613849203</v>
      </c>
      <c r="L40" s="9">
        <v>60888.592205284702</v>
      </c>
      <c r="M40" s="9">
        <v>61693.962699385003</v>
      </c>
      <c r="N40" s="9">
        <v>62488.203607215597</v>
      </c>
      <c r="O40" s="9">
        <v>63281.558178626598</v>
      </c>
      <c r="P40" s="9">
        <v>64075.799742036601</v>
      </c>
      <c r="Q40" s="9">
        <v>64866.900571575599</v>
      </c>
      <c r="R40" s="9">
        <v>65658.952529021801</v>
      </c>
    </row>
    <row r="41" spans="1:18" ht="15.6">
      <c r="A41" s="7">
        <v>12</v>
      </c>
      <c r="B41" s="7">
        <v>1256</v>
      </c>
      <c r="C41" s="8" t="s">
        <v>59</v>
      </c>
      <c r="D41" s="9">
        <v>22344.8430237291</v>
      </c>
      <c r="E41" s="9">
        <v>22772.226152261701</v>
      </c>
      <c r="F41" s="9">
        <v>23205.073920882001</v>
      </c>
      <c r="G41" s="9">
        <v>23622.498977196399</v>
      </c>
      <c r="H41" s="9">
        <v>23967.8268688223</v>
      </c>
      <c r="I41" s="9">
        <v>24299.86372514</v>
      </c>
      <c r="J41" s="9">
        <v>24623.8096301716</v>
      </c>
      <c r="K41" s="9">
        <v>24948.893115705101</v>
      </c>
      <c r="L41" s="9">
        <v>25273.356553551199</v>
      </c>
      <c r="M41" s="9">
        <v>25607.6460307382</v>
      </c>
      <c r="N41" s="9">
        <v>25937.315890493999</v>
      </c>
      <c r="O41" s="9">
        <v>26266.6178538436</v>
      </c>
      <c r="P41" s="9">
        <v>26596.287985800798</v>
      </c>
      <c r="Q41" s="9">
        <v>26924.654476331201</v>
      </c>
      <c r="R41" s="9">
        <v>27253.4157566014</v>
      </c>
    </row>
    <row r="42" spans="1:18" ht="15.6">
      <c r="A42" s="7">
        <v>12</v>
      </c>
      <c r="B42" s="7">
        <v>1257</v>
      </c>
      <c r="C42" s="8" t="s">
        <v>60</v>
      </c>
      <c r="D42" s="9">
        <v>18028.401101802399</v>
      </c>
      <c r="E42" s="9">
        <v>18373.224934964201</v>
      </c>
      <c r="F42" s="9">
        <v>18722.457785267601</v>
      </c>
      <c r="G42" s="9">
        <v>19059.247188500802</v>
      </c>
      <c r="H42" s="9">
        <v>19337.866722121998</v>
      </c>
      <c r="I42" s="9">
        <v>19605.762702411201</v>
      </c>
      <c r="J42" s="9">
        <v>19867.130692484901</v>
      </c>
      <c r="K42" s="9">
        <v>20129.4165122177</v>
      </c>
      <c r="L42" s="9">
        <v>20391.2020612284</v>
      </c>
      <c r="M42" s="9">
        <v>20660.915514676599</v>
      </c>
      <c r="N42" s="9">
        <v>20926.901740506801</v>
      </c>
      <c r="O42" s="9">
        <v>21192.591137916199</v>
      </c>
      <c r="P42" s="9">
        <v>21458.577583311799</v>
      </c>
      <c r="Q42" s="9">
        <v>21723.512216907799</v>
      </c>
      <c r="R42" s="9">
        <v>21988.765377175401</v>
      </c>
    </row>
    <row r="43" spans="1:18" ht="15.6">
      <c r="A43" s="7">
        <v>12</v>
      </c>
      <c r="B43" s="7">
        <v>1258</v>
      </c>
      <c r="C43" s="8" t="s">
        <v>61</v>
      </c>
      <c r="D43" s="9">
        <v>82675.357660198002</v>
      </c>
      <c r="E43" s="9">
        <v>84256.664483299406</v>
      </c>
      <c r="F43" s="9">
        <v>85858.190358089094</v>
      </c>
      <c r="G43" s="9">
        <v>87402.652577172907</v>
      </c>
      <c r="H43" s="9">
        <v>88680.357098149398</v>
      </c>
      <c r="I43" s="9">
        <v>89908.885122410094</v>
      </c>
      <c r="J43" s="9">
        <v>91107.476829819701</v>
      </c>
      <c r="K43" s="9">
        <v>92310.277557049005</v>
      </c>
      <c r="L43" s="9">
        <v>93510.784122785393</v>
      </c>
      <c r="M43" s="9">
        <v>94747.646787608799</v>
      </c>
      <c r="N43" s="9">
        <v>95967.4169840205</v>
      </c>
      <c r="O43" s="9">
        <v>97185.825972842998</v>
      </c>
      <c r="P43" s="9">
        <v>98405.597176067793</v>
      </c>
      <c r="Q43" s="9">
        <v>99620.544939036903</v>
      </c>
      <c r="R43" s="9">
        <v>100836.953414328</v>
      </c>
    </row>
    <row r="44" spans="1:18" ht="15.6">
      <c r="A44" s="7">
        <v>12</v>
      </c>
      <c r="B44" s="7">
        <v>1259</v>
      </c>
      <c r="C44" s="8" t="s">
        <v>62</v>
      </c>
      <c r="D44" s="9">
        <v>145588.22693461701</v>
      </c>
      <c r="E44" s="9">
        <v>148372.84937236199</v>
      </c>
      <c r="F44" s="9">
        <v>151193.07681855801</v>
      </c>
      <c r="G44" s="9">
        <v>153912.817288513</v>
      </c>
      <c r="H44" s="9">
        <v>156162.807382653</v>
      </c>
      <c r="I44" s="9">
        <v>158326.19949669199</v>
      </c>
      <c r="J44" s="9">
        <v>160436.87487118601</v>
      </c>
      <c r="K44" s="9">
        <v>162554.96217293499</v>
      </c>
      <c r="L44" s="9">
        <v>164669.009541643</v>
      </c>
      <c r="M44" s="9">
        <v>166847.078647396</v>
      </c>
      <c r="N44" s="9">
        <v>168995.048552619</v>
      </c>
      <c r="O44" s="9">
        <v>171140.62142194601</v>
      </c>
      <c r="P44" s="9">
        <v>173288.593100111</v>
      </c>
      <c r="Q44" s="9">
        <v>175428.07087957399</v>
      </c>
      <c r="R44" s="9">
        <v>177570.12091908499</v>
      </c>
    </row>
    <row r="45" spans="1:18" ht="15.6">
      <c r="A45" s="7">
        <v>21</v>
      </c>
      <c r="B45" s="7">
        <v>2111</v>
      </c>
      <c r="C45" s="8" t="s">
        <v>63</v>
      </c>
      <c r="D45" s="9">
        <v>39633.675432070901</v>
      </c>
      <c r="E45" s="9">
        <v>40749.427902126903</v>
      </c>
      <c r="F45" s="9">
        <v>41864.921196981297</v>
      </c>
      <c r="G45" s="9">
        <v>42954.890131922897</v>
      </c>
      <c r="H45" s="9">
        <v>43925.280133893597</v>
      </c>
      <c r="I45" s="9">
        <v>44875.824691814203</v>
      </c>
      <c r="J45" s="9">
        <v>45809.859567579399</v>
      </c>
      <c r="K45" s="9">
        <v>46747.248823660302</v>
      </c>
      <c r="L45" s="9">
        <v>47684.316100530101</v>
      </c>
      <c r="M45" s="9">
        <v>48642.4319361546</v>
      </c>
      <c r="N45" s="9">
        <v>49587.089733914501</v>
      </c>
      <c r="O45" s="9">
        <v>50531.285366069598</v>
      </c>
      <c r="P45" s="9">
        <v>51476.545460783098</v>
      </c>
      <c r="Q45" s="9">
        <v>52419.752795338798</v>
      </c>
      <c r="R45" s="9">
        <v>53364.424191067701</v>
      </c>
    </row>
    <row r="46" spans="1:18" ht="15.6">
      <c r="A46" s="7">
        <v>21</v>
      </c>
      <c r="B46" s="7">
        <v>2112</v>
      </c>
      <c r="C46" s="8" t="s">
        <v>64</v>
      </c>
      <c r="D46" s="9">
        <v>28559.7347384026</v>
      </c>
      <c r="E46" s="9">
        <v>29363.737755466798</v>
      </c>
      <c r="F46" s="9">
        <v>30167.5540116423</v>
      </c>
      <c r="G46" s="9">
        <v>30952.9776019114</v>
      </c>
      <c r="H46" s="9">
        <v>31652.233493570999</v>
      </c>
      <c r="I46" s="9">
        <v>32337.188904120601</v>
      </c>
      <c r="J46" s="9">
        <v>33010.247559459203</v>
      </c>
      <c r="K46" s="9">
        <v>33685.723356357397</v>
      </c>
      <c r="L46" s="9">
        <v>34360.967137432002</v>
      </c>
      <c r="M46" s="9">
        <v>35051.378355161898</v>
      </c>
      <c r="N46" s="9">
        <v>35732.091809719903</v>
      </c>
      <c r="O46" s="9">
        <v>36412.472231163098</v>
      </c>
      <c r="P46" s="9">
        <v>37093.619696504204</v>
      </c>
      <c r="Q46" s="9">
        <v>37773.287957999302</v>
      </c>
      <c r="R46" s="9">
        <v>38454.011211205601</v>
      </c>
    </row>
    <row r="47" spans="1:18" ht="15.6">
      <c r="A47" s="7">
        <v>21</v>
      </c>
      <c r="B47" s="7">
        <v>2113</v>
      </c>
      <c r="C47" s="8" t="s">
        <v>65</v>
      </c>
      <c r="D47" s="9">
        <v>49166.949713077702</v>
      </c>
      <c r="E47" s="9">
        <v>50551.079376876201</v>
      </c>
      <c r="F47" s="9">
        <v>51934.887518509699</v>
      </c>
      <c r="G47" s="9">
        <v>53287.031805528299</v>
      </c>
      <c r="H47" s="9">
        <v>54490.834277833797</v>
      </c>
      <c r="I47" s="9">
        <v>55670.017786595301</v>
      </c>
      <c r="J47" s="9">
        <v>56828.720463388599</v>
      </c>
      <c r="K47" s="9">
        <v>57991.584363668102</v>
      </c>
      <c r="L47" s="9">
        <v>59154.048837683498</v>
      </c>
      <c r="M47" s="9">
        <v>60342.624781046703</v>
      </c>
      <c r="N47" s="9">
        <v>61514.5055597026</v>
      </c>
      <c r="O47" s="9">
        <v>62685.813006005003</v>
      </c>
      <c r="P47" s="9">
        <v>63858.4409551641</v>
      </c>
      <c r="Q47" s="9">
        <v>65028.522384238197</v>
      </c>
      <c r="R47" s="9">
        <v>66200.420032106398</v>
      </c>
    </row>
    <row r="48" spans="1:18" ht="15.6">
      <c r="A48" s="7">
        <v>21</v>
      </c>
      <c r="B48" s="7">
        <v>2114</v>
      </c>
      <c r="C48" s="8" t="s">
        <v>66</v>
      </c>
      <c r="D48" s="9">
        <v>29214.934878682499</v>
      </c>
      <c r="E48" s="9">
        <v>30037.382845631499</v>
      </c>
      <c r="F48" s="9">
        <v>30859.639767600202</v>
      </c>
      <c r="G48" s="9">
        <v>31663.0820702848</v>
      </c>
      <c r="H48" s="9">
        <v>32378.379867129301</v>
      </c>
      <c r="I48" s="9">
        <v>33079.049109985899</v>
      </c>
      <c r="J48" s="9">
        <v>33767.548669385302</v>
      </c>
      <c r="K48" s="9">
        <v>34458.520823028601</v>
      </c>
      <c r="L48" s="9">
        <v>35149.255638070099</v>
      </c>
      <c r="M48" s="9">
        <v>35855.505851836402</v>
      </c>
      <c r="N48" s="9">
        <v>36551.835822294401</v>
      </c>
      <c r="O48" s="9">
        <v>37247.825119387198</v>
      </c>
      <c r="P48" s="9">
        <v>37944.599057428903</v>
      </c>
      <c r="Q48" s="9">
        <v>38639.859856619303</v>
      </c>
      <c r="R48" s="9">
        <v>39336.199850498502</v>
      </c>
    </row>
    <row r="49" spans="1:18" ht="15.6">
      <c r="A49" s="7">
        <v>21</v>
      </c>
      <c r="B49" s="7">
        <v>2115</v>
      </c>
      <c r="C49" s="8" t="s">
        <v>67</v>
      </c>
      <c r="D49" s="9">
        <v>40286.951342764398</v>
      </c>
      <c r="E49" s="9">
        <v>41421.094592704903</v>
      </c>
      <c r="F49" s="9">
        <v>42554.974395745397</v>
      </c>
      <c r="G49" s="9">
        <v>43662.909124707199</v>
      </c>
      <c r="H49" s="9">
        <v>44649.293919094998</v>
      </c>
      <c r="I49" s="9">
        <v>45615.506160012403</v>
      </c>
      <c r="J49" s="9">
        <v>46564.9365921184</v>
      </c>
      <c r="K49" s="9">
        <v>47517.776694332002</v>
      </c>
      <c r="L49" s="9">
        <v>48470.2895101943</v>
      </c>
      <c r="M49" s="9">
        <v>49444.197824999697</v>
      </c>
      <c r="N49" s="9">
        <v>50404.426275164602</v>
      </c>
      <c r="O49" s="9">
        <v>51364.184941915097</v>
      </c>
      <c r="P49" s="9">
        <v>52325.025616598097</v>
      </c>
      <c r="Q49" s="9">
        <v>53283.779695782301</v>
      </c>
      <c r="R49" s="9">
        <v>54244.021968038098</v>
      </c>
    </row>
    <row r="50" spans="1:18" ht="15.6">
      <c r="A50" s="7">
        <v>21</v>
      </c>
      <c r="B50" s="7">
        <v>2119</v>
      </c>
      <c r="C50" s="8" t="s">
        <v>68</v>
      </c>
      <c r="D50" s="9">
        <v>26197.1016345114</v>
      </c>
      <c r="E50" s="9">
        <v>26934.5926838819</v>
      </c>
      <c r="F50" s="9">
        <v>27671.912422706999</v>
      </c>
      <c r="G50" s="9">
        <v>28392.3610476412</v>
      </c>
      <c r="H50" s="9">
        <v>29033.770284420199</v>
      </c>
      <c r="I50" s="9">
        <v>29662.062062010998</v>
      </c>
      <c r="J50" s="9">
        <v>30279.4412554972</v>
      </c>
      <c r="K50" s="9">
        <v>30899.037630114799</v>
      </c>
      <c r="L50" s="9">
        <v>31518.421182644499</v>
      </c>
      <c r="M50" s="9">
        <v>32151.717430151799</v>
      </c>
      <c r="N50" s="9">
        <v>32776.118171858703</v>
      </c>
      <c r="O50" s="9">
        <v>33400.213430949101</v>
      </c>
      <c r="P50" s="9">
        <v>34025.012279446099</v>
      </c>
      <c r="Q50" s="9">
        <v>34648.454292734903</v>
      </c>
      <c r="R50" s="9">
        <v>35272.864022470298</v>
      </c>
    </row>
    <row r="51" spans="1:18" ht="15.6">
      <c r="A51" s="7">
        <v>21</v>
      </c>
      <c r="B51" s="7">
        <v>2121</v>
      </c>
      <c r="C51" s="8" t="s">
        <v>69</v>
      </c>
      <c r="D51" s="9">
        <v>116654.80907783999</v>
      </c>
      <c r="E51" s="9">
        <v>119938.83181370101</v>
      </c>
      <c r="F51" s="9">
        <v>123222.091716116</v>
      </c>
      <c r="G51" s="9">
        <v>126430.22511840099</v>
      </c>
      <c r="H51" s="9">
        <v>129286.398792776</v>
      </c>
      <c r="I51" s="9">
        <v>132084.160865763</v>
      </c>
      <c r="J51" s="9">
        <v>134833.329568702</v>
      </c>
      <c r="K51" s="9">
        <v>137592.37130583799</v>
      </c>
      <c r="L51" s="9">
        <v>140350.46535326599</v>
      </c>
      <c r="M51" s="9">
        <v>143170.51216031201</v>
      </c>
      <c r="N51" s="9">
        <v>145950.94758171</v>
      </c>
      <c r="O51" s="9">
        <v>148730.02269921699</v>
      </c>
      <c r="P51" s="9">
        <v>151512.23087650101</v>
      </c>
      <c r="Q51" s="9">
        <v>154288.39711232801</v>
      </c>
      <c r="R51" s="9">
        <v>157068.87255675401</v>
      </c>
    </row>
    <row r="52" spans="1:18" ht="15.6">
      <c r="A52" s="7">
        <v>21</v>
      </c>
      <c r="B52" s="7">
        <v>2122</v>
      </c>
      <c r="C52" s="8" t="s">
        <v>70</v>
      </c>
      <c r="D52" s="9">
        <v>74070.969137811699</v>
      </c>
      <c r="E52" s="9">
        <v>76156.187472545003</v>
      </c>
      <c r="F52" s="9">
        <v>78240.921439594997</v>
      </c>
      <c r="G52" s="9">
        <v>80277.953192587607</v>
      </c>
      <c r="H52" s="9">
        <v>82091.505104951706</v>
      </c>
      <c r="I52" s="9">
        <v>83867.968071207797</v>
      </c>
      <c r="J52" s="9">
        <v>85613.576261409398</v>
      </c>
      <c r="K52" s="9">
        <v>87365.453419119105</v>
      </c>
      <c r="L52" s="9">
        <v>89116.728833140907</v>
      </c>
      <c r="M52" s="9">
        <v>90907.341681990496</v>
      </c>
      <c r="N52" s="9">
        <v>92672.802942569193</v>
      </c>
      <c r="O52" s="9">
        <v>94437.400466556093</v>
      </c>
      <c r="P52" s="9">
        <v>96203.987353655597</v>
      </c>
      <c r="Q52" s="9">
        <v>97966.737858333901</v>
      </c>
      <c r="R52" s="9">
        <v>99732.224531885993</v>
      </c>
    </row>
    <row r="53" spans="1:18" ht="15.6">
      <c r="A53" s="7">
        <v>21</v>
      </c>
      <c r="B53" s="7">
        <v>2123</v>
      </c>
      <c r="C53" s="8" t="s">
        <v>71</v>
      </c>
      <c r="D53" s="9">
        <v>32739.802593215001</v>
      </c>
      <c r="E53" s="9">
        <v>33661.481321865002</v>
      </c>
      <c r="F53" s="9">
        <v>34582.945956877498</v>
      </c>
      <c r="G53" s="9">
        <v>35483.325933607302</v>
      </c>
      <c r="H53" s="9">
        <v>36284.926510701</v>
      </c>
      <c r="I53" s="9">
        <v>37070.133556115703</v>
      </c>
      <c r="J53" s="9">
        <v>37841.702609700398</v>
      </c>
      <c r="K53" s="9">
        <v>38616.042583600603</v>
      </c>
      <c r="L53" s="9">
        <v>39390.116583269497</v>
      </c>
      <c r="M53" s="9">
        <v>40181.577959812603</v>
      </c>
      <c r="N53" s="9">
        <v>40961.922186824297</v>
      </c>
      <c r="O53" s="9">
        <v>41741.884637203897</v>
      </c>
      <c r="P53" s="9">
        <v>42522.726397746897</v>
      </c>
      <c r="Q53" s="9">
        <v>43301.8724547733</v>
      </c>
      <c r="R53" s="9">
        <v>44082.227914486401</v>
      </c>
    </row>
    <row r="54" spans="1:18" ht="15.6">
      <c r="A54" s="7">
        <v>21</v>
      </c>
      <c r="B54" s="7">
        <v>2124</v>
      </c>
      <c r="C54" s="8" t="s">
        <v>72</v>
      </c>
      <c r="D54" s="9">
        <v>37997.438959509498</v>
      </c>
      <c r="E54" s="9">
        <v>39067.128708705299</v>
      </c>
      <c r="F54" s="9">
        <v>40136.569983510701</v>
      </c>
      <c r="G54" s="9">
        <v>41181.540646027497</v>
      </c>
      <c r="H54" s="9">
        <v>42111.869071515401</v>
      </c>
      <c r="I54" s="9">
        <v>43023.171352411999</v>
      </c>
      <c r="J54" s="9">
        <v>43918.645536550597</v>
      </c>
      <c r="K54" s="9">
        <v>44817.335619028097</v>
      </c>
      <c r="L54" s="9">
        <v>45715.717014861599</v>
      </c>
      <c r="M54" s="9">
        <v>46634.278000617604</v>
      </c>
      <c r="N54" s="9">
        <v>47539.936550306302</v>
      </c>
      <c r="O54" s="9">
        <v>48445.152014415697</v>
      </c>
      <c r="P54" s="9">
        <v>49351.387995801</v>
      </c>
      <c r="Q54" s="9">
        <v>50255.6559631536</v>
      </c>
      <c r="R54" s="9">
        <v>51161.327549374699</v>
      </c>
    </row>
    <row r="55" spans="1:18" ht="15.6">
      <c r="A55" s="7">
        <v>21</v>
      </c>
      <c r="B55" s="7">
        <v>2125</v>
      </c>
      <c r="C55" s="8" t="s">
        <v>73</v>
      </c>
      <c r="D55" s="9">
        <v>37977.875959739104</v>
      </c>
      <c r="E55" s="9">
        <v>39047.014978634201</v>
      </c>
      <c r="F55" s="9">
        <v>40115.905651078203</v>
      </c>
      <c r="G55" s="9">
        <v>41160.3383099434</v>
      </c>
      <c r="H55" s="9">
        <v>42090.187755379498</v>
      </c>
      <c r="I55" s="9">
        <v>43001.0208518578</v>
      </c>
      <c r="J55" s="9">
        <v>43896.034000666201</v>
      </c>
      <c r="K55" s="9">
        <v>44794.261392124201</v>
      </c>
      <c r="L55" s="9">
        <v>45692.180255865802</v>
      </c>
      <c r="M55" s="9">
        <v>46610.268320038696</v>
      </c>
      <c r="N55" s="9">
        <v>47515.460590989504</v>
      </c>
      <c r="O55" s="9">
        <v>48420.210004482899</v>
      </c>
      <c r="P55" s="9">
        <v>49325.979409837601</v>
      </c>
      <c r="Q55" s="9">
        <v>50229.781814392198</v>
      </c>
      <c r="R55" s="9">
        <v>51134.9871151599</v>
      </c>
    </row>
    <row r="56" spans="1:18" ht="15.6">
      <c r="A56" s="7">
        <v>21</v>
      </c>
      <c r="B56" s="7">
        <v>2126</v>
      </c>
      <c r="C56" s="8" t="s">
        <v>74</v>
      </c>
      <c r="D56" s="9">
        <v>23826.450908318398</v>
      </c>
      <c r="E56" s="9">
        <v>24497.2042797916</v>
      </c>
      <c r="F56" s="9">
        <v>25167.801844542999</v>
      </c>
      <c r="G56" s="9">
        <v>25823.055010885499</v>
      </c>
      <c r="H56" s="9">
        <v>26406.4212893566</v>
      </c>
      <c r="I56" s="9">
        <v>26977.857145391801</v>
      </c>
      <c r="J56" s="9">
        <v>27539.3679279854</v>
      </c>
      <c r="K56" s="9">
        <v>28102.895252955801</v>
      </c>
      <c r="L56" s="9">
        <v>28666.229014689099</v>
      </c>
      <c r="M56" s="9">
        <v>29242.216471509499</v>
      </c>
      <c r="N56" s="9">
        <v>29810.113402598799</v>
      </c>
      <c r="O56" s="9">
        <v>30377.732495043801</v>
      </c>
      <c r="P56" s="9">
        <v>30945.9915070553</v>
      </c>
      <c r="Q56" s="9">
        <v>31513.016467742698</v>
      </c>
      <c r="R56" s="9">
        <v>32080.9215734319</v>
      </c>
    </row>
    <row r="57" spans="1:18" ht="15.6">
      <c r="A57" s="7">
        <v>21</v>
      </c>
      <c r="B57" s="7">
        <v>2127</v>
      </c>
      <c r="C57" s="8" t="s">
        <v>75</v>
      </c>
      <c r="D57" s="9">
        <v>50403.267162208896</v>
      </c>
      <c r="E57" s="9">
        <v>51822.201166108302</v>
      </c>
      <c r="F57" s="9">
        <v>53240.805571139397</v>
      </c>
      <c r="G57" s="9">
        <v>54626.949925125198</v>
      </c>
      <c r="H57" s="9">
        <v>55861.022364245102</v>
      </c>
      <c r="I57" s="9">
        <v>57069.856790671598</v>
      </c>
      <c r="J57" s="9">
        <v>58257.695386495099</v>
      </c>
      <c r="K57" s="9">
        <v>59449.799843119603</v>
      </c>
      <c r="L57" s="9">
        <v>60641.494829633499</v>
      </c>
      <c r="M57" s="9">
        <v>61859.957863884898</v>
      </c>
      <c r="N57" s="9">
        <v>63061.305930709903</v>
      </c>
      <c r="O57" s="9">
        <v>64262.066248423696</v>
      </c>
      <c r="P57" s="9">
        <v>65464.180273286896</v>
      </c>
      <c r="Q57" s="9">
        <v>66663.683744914699</v>
      </c>
      <c r="R57" s="9">
        <v>67865.049104571895</v>
      </c>
    </row>
    <row r="58" spans="1:18" ht="15.6">
      <c r="A58" s="7">
        <v>21</v>
      </c>
      <c r="B58" s="7">
        <v>2129</v>
      </c>
      <c r="C58" s="8" t="s">
        <v>76</v>
      </c>
      <c r="D58" s="9">
        <v>75713.940413937395</v>
      </c>
      <c r="E58" s="9">
        <v>77845.411064493994</v>
      </c>
      <c r="F58" s="9">
        <v>79976.386603205698</v>
      </c>
      <c r="G58" s="9">
        <v>82058.601843023804</v>
      </c>
      <c r="H58" s="9">
        <v>83912.380226545094</v>
      </c>
      <c r="I58" s="9">
        <v>85728.246992398505</v>
      </c>
      <c r="J58" s="9">
        <v>87512.574591205703</v>
      </c>
      <c r="K58" s="9">
        <v>89303.310209662493</v>
      </c>
      <c r="L58" s="9">
        <v>91093.430737137998</v>
      </c>
      <c r="M58" s="9">
        <v>92923.761244818204</v>
      </c>
      <c r="N58" s="9">
        <v>94728.382275711803</v>
      </c>
      <c r="O58" s="9">
        <v>96532.120411441705</v>
      </c>
      <c r="P58" s="9">
        <v>98337.892036438294</v>
      </c>
      <c r="Q58" s="9">
        <v>100139.742184059</v>
      </c>
      <c r="R58" s="9">
        <v>101944.389191633</v>
      </c>
    </row>
    <row r="59" spans="1:18" ht="15.6">
      <c r="A59" s="7">
        <v>21</v>
      </c>
      <c r="B59" s="7">
        <v>2131</v>
      </c>
      <c r="C59" s="8" t="s">
        <v>77</v>
      </c>
      <c r="D59" s="9">
        <v>115472.04935369101</v>
      </c>
      <c r="E59" s="9">
        <v>118722.77547829501</v>
      </c>
      <c r="F59" s="9">
        <v>121972.746503879</v>
      </c>
      <c r="G59" s="9">
        <v>125148.35273472899</v>
      </c>
      <c r="H59" s="9">
        <v>127975.567747191</v>
      </c>
      <c r="I59" s="9">
        <v>130744.963391718</v>
      </c>
      <c r="J59" s="9">
        <v>133466.25835306701</v>
      </c>
      <c r="K59" s="9">
        <v>136197.32624608499</v>
      </c>
      <c r="L59" s="9">
        <v>138927.45605799</v>
      </c>
      <c r="M59" s="9">
        <v>141718.91049243501</v>
      </c>
      <c r="N59" s="9">
        <v>144471.155159763</v>
      </c>
      <c r="O59" s="9">
        <v>147222.053315286</v>
      </c>
      <c r="P59" s="9">
        <v>149976.052764589</v>
      </c>
      <c r="Q59" s="9">
        <v>152724.07153151001</v>
      </c>
      <c r="R59" s="9">
        <v>155476.35581609901</v>
      </c>
    </row>
    <row r="60" spans="1:18" ht="15.6">
      <c r="A60" s="7">
        <v>21</v>
      </c>
      <c r="B60" s="7">
        <v>2132</v>
      </c>
      <c r="C60" s="8" t="s">
        <v>78</v>
      </c>
      <c r="D60" s="9">
        <v>201242.65447240599</v>
      </c>
      <c r="E60" s="9">
        <v>206907.96272678999</v>
      </c>
      <c r="F60" s="9">
        <v>212571.955007299</v>
      </c>
      <c r="G60" s="9">
        <v>218106.345632849</v>
      </c>
      <c r="H60" s="9">
        <v>223033.56617733999</v>
      </c>
      <c r="I60" s="9">
        <v>227860.02014524199</v>
      </c>
      <c r="J60" s="9">
        <v>232602.645089631</v>
      </c>
      <c r="K60" s="9">
        <v>237362.30212701799</v>
      </c>
      <c r="L60" s="9">
        <v>242120.32429317301</v>
      </c>
      <c r="M60" s="9">
        <v>246985.22193197999</v>
      </c>
      <c r="N60" s="9">
        <v>251781.78547879099</v>
      </c>
      <c r="O60" s="9">
        <v>256576.00234854801</v>
      </c>
      <c r="P60" s="9">
        <v>261375.62409851199</v>
      </c>
      <c r="Q60" s="9">
        <v>266164.82282053999</v>
      </c>
      <c r="R60" s="9">
        <v>270961.45541166601</v>
      </c>
    </row>
    <row r="61" spans="1:18" ht="15.6">
      <c r="A61" s="7">
        <v>21</v>
      </c>
      <c r="B61" s="7">
        <v>2133</v>
      </c>
      <c r="C61" s="8" t="s">
        <v>79</v>
      </c>
      <c r="D61" s="9">
        <v>141836.23824960299</v>
      </c>
      <c r="E61" s="9">
        <v>145829.15919992799</v>
      </c>
      <c r="F61" s="9">
        <v>149821.15264998999</v>
      </c>
      <c r="G61" s="9">
        <v>153721.80258620199</v>
      </c>
      <c r="H61" s="9">
        <v>157194.51779585701</v>
      </c>
      <c r="I61" s="9">
        <v>160596.21251460799</v>
      </c>
      <c r="J61" s="9">
        <v>163938.82436428199</v>
      </c>
      <c r="K61" s="9">
        <v>167293.44046855901</v>
      </c>
      <c r="L61" s="9">
        <v>170646.90431219601</v>
      </c>
      <c r="M61" s="9">
        <v>174075.694209259</v>
      </c>
      <c r="N61" s="9">
        <v>177456.32209753199</v>
      </c>
      <c r="O61" s="9">
        <v>180835.29604295199</v>
      </c>
      <c r="P61" s="9">
        <v>184218.07935908201</v>
      </c>
      <c r="Q61" s="9">
        <v>187593.51650358899</v>
      </c>
      <c r="R61" s="9">
        <v>190974.19305436499</v>
      </c>
    </row>
    <row r="62" spans="1:18" ht="15.6">
      <c r="A62" s="7">
        <v>21</v>
      </c>
      <c r="B62" s="7">
        <v>2134</v>
      </c>
      <c r="C62" s="8" t="s">
        <v>80</v>
      </c>
      <c r="D62" s="9">
        <v>472616.418210492</v>
      </c>
      <c r="E62" s="9">
        <v>485921.33958447998</v>
      </c>
      <c r="F62" s="9">
        <v>499223.17040844902</v>
      </c>
      <c r="G62" s="9">
        <v>512220.63300545502</v>
      </c>
      <c r="H62" s="9">
        <v>523792.16256762901</v>
      </c>
      <c r="I62" s="9">
        <v>535127.042804525</v>
      </c>
      <c r="J62" s="9">
        <v>546265.05139386398</v>
      </c>
      <c r="K62" s="9">
        <v>557443.05968865403</v>
      </c>
      <c r="L62" s="9">
        <v>568617.22850419802</v>
      </c>
      <c r="M62" s="9">
        <v>580042.39332800196</v>
      </c>
      <c r="N62" s="9">
        <v>591307.07620142703</v>
      </c>
      <c r="O62" s="9">
        <v>602566.24792656</v>
      </c>
      <c r="P62" s="9">
        <v>613838.11296029796</v>
      </c>
      <c r="Q62" s="9">
        <v>625085.49961418204</v>
      </c>
      <c r="R62" s="9">
        <v>636350.34463736601</v>
      </c>
    </row>
    <row r="63" spans="1:18" ht="15.6">
      <c r="A63" s="7">
        <v>21</v>
      </c>
      <c r="B63" s="7">
        <v>2135</v>
      </c>
      <c r="C63" s="8" t="s">
        <v>81</v>
      </c>
      <c r="D63" s="9">
        <v>34317.350067148102</v>
      </c>
      <c r="E63" s="9">
        <v>35283.439324448103</v>
      </c>
      <c r="F63" s="9">
        <v>36249.304172418102</v>
      </c>
      <c r="G63" s="9">
        <v>37193.0684106876</v>
      </c>
      <c r="H63" s="9">
        <v>38033.293624001199</v>
      </c>
      <c r="I63" s="9">
        <v>38856.335393322501</v>
      </c>
      <c r="J63" s="9">
        <v>39665.082032440703</v>
      </c>
      <c r="K63" s="9">
        <v>40476.733107011998</v>
      </c>
      <c r="L63" s="9">
        <v>41288.105391538797</v>
      </c>
      <c r="M63" s="9">
        <v>42117.702853103998</v>
      </c>
      <c r="N63" s="9">
        <v>42935.647492062097</v>
      </c>
      <c r="O63" s="9">
        <v>43753.191958709504</v>
      </c>
      <c r="P63" s="9">
        <v>44571.658104542599</v>
      </c>
      <c r="Q63" s="9">
        <v>45388.346840414502</v>
      </c>
      <c r="R63" s="9">
        <v>46206.303253304002</v>
      </c>
    </row>
    <row r="64" spans="1:18" ht="15.6">
      <c r="A64" s="7">
        <v>21</v>
      </c>
      <c r="B64" s="7">
        <v>2136</v>
      </c>
      <c r="C64" s="8" t="s">
        <v>82</v>
      </c>
      <c r="D64" s="9">
        <v>32651.608742110398</v>
      </c>
      <c r="E64" s="9">
        <v>33570.804669643403</v>
      </c>
      <c r="F64" s="9">
        <v>34489.787080910202</v>
      </c>
      <c r="G64" s="9">
        <v>35387.741631382203</v>
      </c>
      <c r="H64" s="9">
        <v>36187.182872168698</v>
      </c>
      <c r="I64" s="9">
        <v>36970.274741991598</v>
      </c>
      <c r="J64" s="9">
        <v>37739.765357615201</v>
      </c>
      <c r="K64" s="9">
        <v>38512.019429431501</v>
      </c>
      <c r="L64" s="9">
        <v>39284.008243478303</v>
      </c>
      <c r="M64" s="9">
        <v>40073.337596506499</v>
      </c>
      <c r="N64" s="9">
        <v>40851.579747274103</v>
      </c>
      <c r="O64" s="9">
        <v>41629.441149821199</v>
      </c>
      <c r="P64" s="9">
        <v>42408.179493853699</v>
      </c>
      <c r="Q64" s="9">
        <v>43185.226702214801</v>
      </c>
      <c r="R64" s="9">
        <v>43963.480055390697</v>
      </c>
    </row>
    <row r="65" spans="1:18" ht="15.6">
      <c r="A65" s="7">
        <v>21</v>
      </c>
      <c r="B65" s="7">
        <v>2137</v>
      </c>
      <c r="C65" s="8" t="s">
        <v>83</v>
      </c>
      <c r="D65" s="9">
        <v>33285.321652863502</v>
      </c>
      <c r="E65" s="9">
        <v>34222.3576303148</v>
      </c>
      <c r="F65" s="9">
        <v>35159.175947416203</v>
      </c>
      <c r="G65" s="9">
        <v>36074.558288241999</v>
      </c>
      <c r="H65" s="9">
        <v>36889.515341422397</v>
      </c>
      <c r="I65" s="9">
        <v>37687.805709779503</v>
      </c>
      <c r="J65" s="9">
        <v>38472.230846432198</v>
      </c>
      <c r="K65" s="9">
        <v>39259.473073325098</v>
      </c>
      <c r="L65" s="9">
        <v>40046.444894244101</v>
      </c>
      <c r="M65" s="9">
        <v>40851.093804887103</v>
      </c>
      <c r="N65" s="9">
        <v>41644.440329295699</v>
      </c>
      <c r="O65" s="9">
        <v>42437.398715801901</v>
      </c>
      <c r="P65" s="9">
        <v>43231.251063755597</v>
      </c>
      <c r="Q65" s="9">
        <v>44023.379453934998</v>
      </c>
      <c r="R65" s="9">
        <v>44816.737398174402</v>
      </c>
    </row>
    <row r="66" spans="1:18" ht="15.6">
      <c r="A66" s="7">
        <v>21</v>
      </c>
      <c r="B66" s="7">
        <v>2139</v>
      </c>
      <c r="C66" s="8" t="s">
        <v>84</v>
      </c>
      <c r="D66" s="9">
        <v>140054.081040636</v>
      </c>
      <c r="E66" s="9">
        <v>143996.83136464001</v>
      </c>
      <c r="F66" s="9">
        <v>147938.665842694</v>
      </c>
      <c r="G66" s="9">
        <v>151790.30452842801</v>
      </c>
      <c r="H66" s="9">
        <v>155219.38544177101</v>
      </c>
      <c r="I66" s="9">
        <v>158578.33822914999</v>
      </c>
      <c r="J66" s="9">
        <v>161878.95051735899</v>
      </c>
      <c r="K66" s="9">
        <v>165191.416228021</v>
      </c>
      <c r="L66" s="9">
        <v>168502.74415606901</v>
      </c>
      <c r="M66" s="9">
        <v>171888.451673684</v>
      </c>
      <c r="N66" s="9">
        <v>175226.60233303599</v>
      </c>
      <c r="O66" s="9">
        <v>178563.11983114999</v>
      </c>
      <c r="P66" s="9">
        <v>181903.39883563199</v>
      </c>
      <c r="Q66" s="9">
        <v>185236.42397235299</v>
      </c>
      <c r="R66" s="9">
        <v>188574.62268276201</v>
      </c>
    </row>
    <row r="67" spans="1:18" ht="15.6">
      <c r="A67" s="7">
        <v>21</v>
      </c>
      <c r="B67" s="7">
        <v>2141</v>
      </c>
      <c r="C67" s="8" t="s">
        <v>85</v>
      </c>
      <c r="D67" s="9">
        <v>32327.055368490801</v>
      </c>
      <c r="E67" s="9">
        <v>33237.114590869198</v>
      </c>
      <c r="F67" s="9">
        <v>34146.962418794799</v>
      </c>
      <c r="G67" s="9">
        <v>35035.991400500097</v>
      </c>
      <c r="H67" s="9">
        <v>35827.486283988103</v>
      </c>
      <c r="I67" s="9">
        <v>36602.794307332602</v>
      </c>
      <c r="J67" s="9">
        <v>37364.636271550298</v>
      </c>
      <c r="K67" s="9">
        <v>38129.214223399002</v>
      </c>
      <c r="L67" s="9">
        <v>38893.529554122098</v>
      </c>
      <c r="M67" s="9">
        <v>39675.013060892103</v>
      </c>
      <c r="N67" s="9">
        <v>40445.519570864897</v>
      </c>
      <c r="O67" s="9">
        <v>41215.649117221001</v>
      </c>
      <c r="P67" s="9">
        <v>41986.646888368698</v>
      </c>
      <c r="Q67" s="9">
        <v>42755.970333553101</v>
      </c>
      <c r="R67" s="9">
        <v>43526.487934610799</v>
      </c>
    </row>
    <row r="68" spans="1:18" ht="15.6">
      <c r="A68" s="7">
        <v>21</v>
      </c>
      <c r="B68" s="7">
        <v>2142</v>
      </c>
      <c r="C68" s="8" t="s">
        <v>86</v>
      </c>
      <c r="D68" s="9">
        <v>103121.38239577301</v>
      </c>
      <c r="E68" s="9">
        <v>106024.417145435</v>
      </c>
      <c r="F68" s="9">
        <v>108926.777558922</v>
      </c>
      <c r="G68" s="9">
        <v>111762.727092147</v>
      </c>
      <c r="H68" s="9">
        <v>114287.548657733</v>
      </c>
      <c r="I68" s="9">
        <v>116760.73510285901</v>
      </c>
      <c r="J68" s="9">
        <v>119190.96562102401</v>
      </c>
      <c r="K68" s="9">
        <v>121629.92377677601</v>
      </c>
      <c r="L68" s="9">
        <v>124068.04418678</v>
      </c>
      <c r="M68" s="9">
        <v>126560.93005654</v>
      </c>
      <c r="N68" s="9">
        <v>129018.799959825</v>
      </c>
      <c r="O68" s="9">
        <v>131475.46737162</v>
      </c>
      <c r="P68" s="9">
        <v>133934.90436882799</v>
      </c>
      <c r="Q68" s="9">
        <v>136389.00036587901</v>
      </c>
      <c r="R68" s="9">
        <v>138846.90564908899</v>
      </c>
    </row>
    <row r="69" spans="1:18" ht="15.6">
      <c r="A69" s="7">
        <v>21</v>
      </c>
      <c r="B69" s="7">
        <v>2151</v>
      </c>
      <c r="C69" s="8" t="s">
        <v>87</v>
      </c>
      <c r="D69" s="9">
        <v>20549.808797682999</v>
      </c>
      <c r="E69" s="9">
        <v>21128.3193618687</v>
      </c>
      <c r="F69" s="9">
        <v>21706.695545108199</v>
      </c>
      <c r="G69" s="9">
        <v>22271.8375099607</v>
      </c>
      <c r="H69" s="9">
        <v>22774.9785581449</v>
      </c>
      <c r="I69" s="9">
        <v>23267.829869688099</v>
      </c>
      <c r="J69" s="9">
        <v>23752.1210159982</v>
      </c>
      <c r="K69" s="9">
        <v>24238.151387156599</v>
      </c>
      <c r="L69" s="9">
        <v>24724.014814146602</v>
      </c>
      <c r="M69" s="9">
        <v>25220.791785075799</v>
      </c>
      <c r="N69" s="9">
        <v>25710.590848904601</v>
      </c>
      <c r="O69" s="9">
        <v>26200.150282809002</v>
      </c>
      <c r="P69" s="9">
        <v>26690.261633786999</v>
      </c>
      <c r="Q69" s="9">
        <v>27179.308641671701</v>
      </c>
      <c r="R69" s="9">
        <v>27669.114755969498</v>
      </c>
    </row>
    <row r="70" spans="1:18" ht="15.6">
      <c r="A70" s="7">
        <v>21</v>
      </c>
      <c r="B70" s="7">
        <v>2152</v>
      </c>
      <c r="C70" s="8" t="s">
        <v>88</v>
      </c>
      <c r="D70" s="9">
        <v>51364.419789948297</v>
      </c>
      <c r="E70" s="9">
        <v>52810.411805861797</v>
      </c>
      <c r="F70" s="9">
        <v>54256.067936505897</v>
      </c>
      <c r="G70" s="9">
        <v>55668.6450271254</v>
      </c>
      <c r="H70" s="9">
        <v>56926.250305323301</v>
      </c>
      <c r="I70" s="9">
        <v>58158.136300535203</v>
      </c>
      <c r="J70" s="9">
        <v>59368.626090598598</v>
      </c>
      <c r="K70" s="9">
        <v>60583.4630879912</v>
      </c>
      <c r="L70" s="9">
        <v>61797.8828070089</v>
      </c>
      <c r="M70" s="9">
        <v>63039.581020643796</v>
      </c>
      <c r="N70" s="9">
        <v>64263.837897006</v>
      </c>
      <c r="O70" s="9">
        <v>65487.4958163419</v>
      </c>
      <c r="P70" s="9">
        <v>66712.5332570272</v>
      </c>
      <c r="Q70" s="9">
        <v>67934.910363191797</v>
      </c>
      <c r="R70" s="9">
        <v>69159.184862209499</v>
      </c>
    </row>
    <row r="71" spans="1:18" ht="15.6">
      <c r="A71" s="7">
        <v>21</v>
      </c>
      <c r="B71" s="7">
        <v>2161</v>
      </c>
      <c r="C71" s="8" t="s">
        <v>89</v>
      </c>
      <c r="D71" s="9">
        <v>97479.220836312699</v>
      </c>
      <c r="E71" s="9">
        <v>100223.419557079</v>
      </c>
      <c r="F71" s="9">
        <v>102966.980835323</v>
      </c>
      <c r="G71" s="9">
        <v>105647.764824083</v>
      </c>
      <c r="H71" s="9">
        <v>108034.44383547999</v>
      </c>
      <c r="I71" s="9">
        <v>110372.312879091</v>
      </c>
      <c r="J71" s="9">
        <v>112669.576277695</v>
      </c>
      <c r="K71" s="9">
        <v>114975.089791338</v>
      </c>
      <c r="L71" s="9">
        <v>117279.811395513</v>
      </c>
      <c r="M71" s="9">
        <v>119636.30203404999</v>
      </c>
      <c r="N71" s="9">
        <v>121959.692561915</v>
      </c>
      <c r="O71" s="9">
        <v>124281.946391183</v>
      </c>
      <c r="P71" s="9">
        <v>126606.81827138099</v>
      </c>
      <c r="Q71" s="9">
        <v>128926.64137780599</v>
      </c>
      <c r="R71" s="9">
        <v>131250.06534992799</v>
      </c>
    </row>
    <row r="72" spans="1:18" ht="15.6">
      <c r="A72" s="7">
        <v>21</v>
      </c>
      <c r="B72" s="7">
        <v>2162</v>
      </c>
      <c r="C72" s="8" t="s">
        <v>90</v>
      </c>
      <c r="D72" s="9">
        <v>58035.723415383</v>
      </c>
      <c r="E72" s="9">
        <v>59669.523492428103</v>
      </c>
      <c r="F72" s="9">
        <v>61302.944052837702</v>
      </c>
      <c r="G72" s="9">
        <v>62898.989207405401</v>
      </c>
      <c r="H72" s="9">
        <v>64319.9345315151</v>
      </c>
      <c r="I72" s="9">
        <v>65711.820104524901</v>
      </c>
      <c r="J72" s="9">
        <v>67079.530495759405</v>
      </c>
      <c r="K72" s="9">
        <v>68452.152716354205</v>
      </c>
      <c r="L72" s="9">
        <v>69824.303461822798</v>
      </c>
      <c r="M72" s="9">
        <v>71227.275683104905</v>
      </c>
      <c r="N72" s="9">
        <v>72610.541253727803</v>
      </c>
      <c r="O72" s="9">
        <v>73993.130073791399</v>
      </c>
      <c r="P72" s="9">
        <v>75377.2775900056</v>
      </c>
      <c r="Q72" s="9">
        <v>76758.419242712407</v>
      </c>
      <c r="R72" s="9">
        <v>78141.704725126401</v>
      </c>
    </row>
    <row r="73" spans="1:18" ht="15.6">
      <c r="A73" s="7">
        <v>22</v>
      </c>
      <c r="B73" s="7">
        <v>2211</v>
      </c>
      <c r="C73" s="8" t="s">
        <v>91</v>
      </c>
      <c r="D73" s="9">
        <v>191057.171371034</v>
      </c>
      <c r="E73" s="9">
        <v>194662.32753037199</v>
      </c>
      <c r="F73" s="9">
        <v>198130.387769981</v>
      </c>
      <c r="G73" s="9">
        <v>201443.22975994399</v>
      </c>
      <c r="H73" s="9">
        <v>204175.20747381099</v>
      </c>
      <c r="I73" s="9">
        <v>206769.54595870501</v>
      </c>
      <c r="J73" s="9">
        <v>209297.60033257099</v>
      </c>
      <c r="K73" s="9">
        <v>211823.78710928999</v>
      </c>
      <c r="L73" s="9">
        <v>214341.303054369</v>
      </c>
      <c r="M73" s="9">
        <v>216922.07851665199</v>
      </c>
      <c r="N73" s="9">
        <v>219517.73675564601</v>
      </c>
      <c r="O73" s="9">
        <v>222110.920531968</v>
      </c>
      <c r="P73" s="9">
        <v>224709.94857469201</v>
      </c>
      <c r="Q73" s="9">
        <v>227297.728418504</v>
      </c>
      <c r="R73" s="9">
        <v>229887.62034447899</v>
      </c>
    </row>
    <row r="74" spans="1:18" ht="15.6">
      <c r="A74" s="7">
        <v>22</v>
      </c>
      <c r="B74" s="7">
        <v>2212</v>
      </c>
      <c r="C74" s="8" t="s">
        <v>92</v>
      </c>
      <c r="D74" s="9">
        <v>184334.803504207</v>
      </c>
      <c r="E74" s="9">
        <v>187813.11184249801</v>
      </c>
      <c r="F74" s="9">
        <v>191159.147996113</v>
      </c>
      <c r="G74" s="9">
        <v>194355.42727149301</v>
      </c>
      <c r="H74" s="9">
        <v>196991.28004500901</v>
      </c>
      <c r="I74" s="9">
        <v>199494.33644118099</v>
      </c>
      <c r="J74" s="9">
        <v>201933.44094015699</v>
      </c>
      <c r="K74" s="9">
        <v>204370.74355360301</v>
      </c>
      <c r="L74" s="9">
        <v>206799.680419593</v>
      </c>
      <c r="M74" s="9">
        <v>209289.65100961699</v>
      </c>
      <c r="N74" s="9">
        <v>211793.9807242</v>
      </c>
      <c r="O74" s="9">
        <v>214295.923040355</v>
      </c>
      <c r="P74" s="9">
        <v>216803.503991745</v>
      </c>
      <c r="Q74" s="9">
        <v>219300.23251336199</v>
      </c>
      <c r="R74" s="9">
        <v>221798.998803289</v>
      </c>
    </row>
    <row r="75" spans="1:18" ht="15.6">
      <c r="A75" s="7">
        <v>22</v>
      </c>
      <c r="B75" s="7">
        <v>2221</v>
      </c>
      <c r="C75" s="8" t="s">
        <v>93</v>
      </c>
      <c r="D75" s="9">
        <v>64832.343012349302</v>
      </c>
      <c r="E75" s="9">
        <v>66055.697880769105</v>
      </c>
      <c r="F75" s="9">
        <v>67232.531335554202</v>
      </c>
      <c r="G75" s="9">
        <v>68356.693839930304</v>
      </c>
      <c r="H75" s="9">
        <v>69283.748893539101</v>
      </c>
      <c r="I75" s="9">
        <v>70164.098169816105</v>
      </c>
      <c r="J75" s="9">
        <v>71021.954941924807</v>
      </c>
      <c r="K75" s="9">
        <v>71879.1779733656</v>
      </c>
      <c r="L75" s="9">
        <v>72733.458690069703</v>
      </c>
      <c r="M75" s="9">
        <v>73609.205561052397</v>
      </c>
      <c r="N75" s="9">
        <v>74490.002675784897</v>
      </c>
      <c r="O75" s="9">
        <v>75369.960119272</v>
      </c>
      <c r="P75" s="9">
        <v>76251.900725605999</v>
      </c>
      <c r="Q75" s="9">
        <v>77130.024426852702</v>
      </c>
      <c r="R75" s="9">
        <v>78008.864831028404</v>
      </c>
    </row>
    <row r="76" spans="1:18" ht="15.6">
      <c r="A76" s="7">
        <v>22</v>
      </c>
      <c r="B76" s="7">
        <v>2222</v>
      </c>
      <c r="C76" s="8" t="s">
        <v>94</v>
      </c>
      <c r="D76" s="9">
        <v>49392.925564196601</v>
      </c>
      <c r="E76" s="9">
        <v>50324.9461131875</v>
      </c>
      <c r="F76" s="9">
        <v>51221.524032943496</v>
      </c>
      <c r="G76" s="9">
        <v>52077.974260073002</v>
      </c>
      <c r="H76" s="9">
        <v>52784.256944515902</v>
      </c>
      <c r="I76" s="9">
        <v>53454.956540665997</v>
      </c>
      <c r="J76" s="9">
        <v>54108.520081989504</v>
      </c>
      <c r="K76" s="9">
        <v>54761.600804010399</v>
      </c>
      <c r="L76" s="9">
        <v>55412.439905157597</v>
      </c>
      <c r="M76" s="9">
        <v>56079.633130058901</v>
      </c>
      <c r="N76" s="9">
        <v>56750.673914705098</v>
      </c>
      <c r="O76" s="9">
        <v>57421.074990568297</v>
      </c>
      <c r="P76" s="9">
        <v>58092.986951436098</v>
      </c>
      <c r="Q76" s="9">
        <v>58761.990979312097</v>
      </c>
      <c r="R76" s="9">
        <v>59431.541031797497</v>
      </c>
    </row>
    <row r="77" spans="1:18" ht="15.6">
      <c r="A77" s="7">
        <v>22</v>
      </c>
      <c r="B77" s="7">
        <v>2223</v>
      </c>
      <c r="C77" s="8" t="s">
        <v>95</v>
      </c>
      <c r="D77" s="9">
        <v>26195.0677077111</v>
      </c>
      <c r="E77" s="9">
        <v>26689.355930487101</v>
      </c>
      <c r="F77" s="9">
        <v>27164.847492197001</v>
      </c>
      <c r="G77" s="9">
        <v>27619.057714247101</v>
      </c>
      <c r="H77" s="9">
        <v>27993.6280100287</v>
      </c>
      <c r="I77" s="9">
        <v>28349.327153805501</v>
      </c>
      <c r="J77" s="9">
        <v>28695.938354094</v>
      </c>
      <c r="K77" s="9">
        <v>29042.2934957711</v>
      </c>
      <c r="L77" s="9">
        <v>29387.4598151686</v>
      </c>
      <c r="M77" s="9">
        <v>29741.299388359199</v>
      </c>
      <c r="N77" s="9">
        <v>30097.179478222199</v>
      </c>
      <c r="O77" s="9">
        <v>30452.720304624199</v>
      </c>
      <c r="P77" s="9">
        <v>30809.0624145004</v>
      </c>
      <c r="Q77" s="9">
        <v>31163.862329807798</v>
      </c>
      <c r="R77" s="9">
        <v>31518.951824065502</v>
      </c>
    </row>
    <row r="78" spans="1:18" ht="15.6">
      <c r="A78" s="7">
        <v>22</v>
      </c>
      <c r="B78" s="7">
        <v>2224</v>
      </c>
      <c r="C78" s="8" t="s">
        <v>96</v>
      </c>
      <c r="D78" s="9">
        <v>40397.146186748701</v>
      </c>
      <c r="E78" s="9">
        <v>41159.420742003502</v>
      </c>
      <c r="F78" s="9">
        <v>41892.707723466898</v>
      </c>
      <c r="G78" s="9">
        <v>42593.175343725197</v>
      </c>
      <c r="H78" s="9">
        <v>43170.824967158602</v>
      </c>
      <c r="I78" s="9">
        <v>43719.372139117098</v>
      </c>
      <c r="J78" s="9">
        <v>44253.904192431997</v>
      </c>
      <c r="K78" s="9">
        <v>44788.041360817697</v>
      </c>
      <c r="L78" s="9">
        <v>45320.345167744999</v>
      </c>
      <c r="M78" s="9">
        <v>45866.024572905699</v>
      </c>
      <c r="N78" s="9">
        <v>46414.850793764803</v>
      </c>
      <c r="O78" s="9">
        <v>46963.153814005003</v>
      </c>
      <c r="P78" s="9">
        <v>47512.692546479098</v>
      </c>
      <c r="Q78" s="9">
        <v>48059.8529587226</v>
      </c>
      <c r="R78" s="9">
        <v>48607.459949816403</v>
      </c>
    </row>
    <row r="79" spans="1:18" ht="15.6">
      <c r="A79" s="7">
        <v>22</v>
      </c>
      <c r="B79" s="7">
        <v>2225</v>
      </c>
      <c r="C79" s="8" t="s">
        <v>97</v>
      </c>
      <c r="D79" s="9">
        <v>25164.182445556798</v>
      </c>
      <c r="E79" s="9">
        <v>25639.018363450799</v>
      </c>
      <c r="F79" s="9">
        <v>26095.797347330099</v>
      </c>
      <c r="G79" s="9">
        <v>26532.132501097301</v>
      </c>
      <c r="H79" s="9">
        <v>26891.961892141</v>
      </c>
      <c r="I79" s="9">
        <v>27233.662789788101</v>
      </c>
      <c r="J79" s="9">
        <v>27566.633392460099</v>
      </c>
      <c r="K79" s="9">
        <v>27899.3580134974</v>
      </c>
      <c r="L79" s="9">
        <v>28230.940597375102</v>
      </c>
      <c r="M79" s="9">
        <v>28570.855106303799</v>
      </c>
      <c r="N79" s="9">
        <v>28912.729829056399</v>
      </c>
      <c r="O79" s="9">
        <v>29254.2786397815</v>
      </c>
      <c r="P79" s="9">
        <v>29596.5972001312</v>
      </c>
      <c r="Q79" s="9">
        <v>29937.4342577059</v>
      </c>
      <c r="R79" s="9">
        <v>30278.549498090899</v>
      </c>
    </row>
    <row r="80" spans="1:18" ht="15.6">
      <c r="A80" s="7">
        <v>22</v>
      </c>
      <c r="B80" s="7">
        <v>2226</v>
      </c>
      <c r="C80" s="8" t="s">
        <v>98</v>
      </c>
      <c r="D80" s="9">
        <v>33160.546053928498</v>
      </c>
      <c r="E80" s="9">
        <v>33786.269474758701</v>
      </c>
      <c r="F80" s="9">
        <v>34388.198051784697</v>
      </c>
      <c r="G80" s="9">
        <v>34963.186410459399</v>
      </c>
      <c r="H80" s="9">
        <v>35437.357948490302</v>
      </c>
      <c r="I80" s="9">
        <v>35887.640344025102</v>
      </c>
      <c r="J80" s="9">
        <v>36326.418239095299</v>
      </c>
      <c r="K80" s="9">
        <v>36764.871987517101</v>
      </c>
      <c r="L80" s="9">
        <v>37201.820796291599</v>
      </c>
      <c r="M80" s="9">
        <v>37649.749146521099</v>
      </c>
      <c r="N80" s="9">
        <v>38100.260603153103</v>
      </c>
      <c r="O80" s="9">
        <v>38550.342583451697</v>
      </c>
      <c r="P80" s="9">
        <v>39001.438914919097</v>
      </c>
      <c r="Q80" s="9">
        <v>39450.582969928197</v>
      </c>
      <c r="R80" s="9">
        <v>39900.093605249698</v>
      </c>
    </row>
    <row r="81" spans="1:18" ht="15.6">
      <c r="A81" s="7">
        <v>22</v>
      </c>
      <c r="B81" s="7">
        <v>2229</v>
      </c>
      <c r="C81" s="8" t="s">
        <v>99</v>
      </c>
      <c r="D81" s="9">
        <v>57728.191405618301</v>
      </c>
      <c r="E81" s="9">
        <v>58817.494378492702</v>
      </c>
      <c r="F81" s="9">
        <v>59865.373627889101</v>
      </c>
      <c r="G81" s="9">
        <v>60866.3534662452</v>
      </c>
      <c r="H81" s="9">
        <v>61691.824351539697</v>
      </c>
      <c r="I81" s="9">
        <v>62475.707351379097</v>
      </c>
      <c r="J81" s="9">
        <v>63239.562514398902</v>
      </c>
      <c r="K81" s="9">
        <v>64002.853380313201</v>
      </c>
      <c r="L81" s="9">
        <v>64763.524342324701</v>
      </c>
      <c r="M81" s="9">
        <v>65543.309255868997</v>
      </c>
      <c r="N81" s="9">
        <v>66327.591021207001</v>
      </c>
      <c r="O81" s="9">
        <v>67111.125124187703</v>
      </c>
      <c r="P81" s="9">
        <v>67896.425080429603</v>
      </c>
      <c r="Q81" s="9">
        <v>68678.326377656194</v>
      </c>
      <c r="R81" s="9">
        <v>69460.865843444393</v>
      </c>
    </row>
    <row r="82" spans="1:18" ht="15.6">
      <c r="A82" s="7">
        <v>22</v>
      </c>
      <c r="B82" s="7">
        <v>2231</v>
      </c>
      <c r="C82" s="8" t="s">
        <v>100</v>
      </c>
      <c r="D82" s="9">
        <v>42647.733669337496</v>
      </c>
      <c r="E82" s="9">
        <v>43452.475719120499</v>
      </c>
      <c r="F82" s="9">
        <v>44226.615252256699</v>
      </c>
      <c r="G82" s="9">
        <v>44966.107006802697</v>
      </c>
      <c r="H82" s="9">
        <v>45575.938383956702</v>
      </c>
      <c r="I82" s="9">
        <v>46155.045967085804</v>
      </c>
      <c r="J82" s="9">
        <v>46719.357627647398</v>
      </c>
      <c r="K82" s="9">
        <v>47283.252403642902</v>
      </c>
      <c r="L82" s="9">
        <v>47845.211678783598</v>
      </c>
      <c r="M82" s="9">
        <v>48421.291727421099</v>
      </c>
      <c r="N82" s="9">
        <v>49000.693905726701</v>
      </c>
      <c r="O82" s="9">
        <v>49579.543735098203</v>
      </c>
      <c r="P82" s="9">
        <v>50159.698120143701</v>
      </c>
      <c r="Q82" s="9">
        <v>50737.341685061197</v>
      </c>
      <c r="R82" s="9">
        <v>51315.456708427198</v>
      </c>
    </row>
    <row r="83" spans="1:18" ht="15.6">
      <c r="A83" s="7">
        <v>22</v>
      </c>
      <c r="B83" s="7">
        <v>2232</v>
      </c>
      <c r="C83" s="8" t="s">
        <v>101</v>
      </c>
      <c r="D83" s="9">
        <v>86820.181569863504</v>
      </c>
      <c r="E83" s="9">
        <v>88458.436285789197</v>
      </c>
      <c r="F83" s="9">
        <v>90034.391888618906</v>
      </c>
      <c r="G83" s="9">
        <v>91539.813229382096</v>
      </c>
      <c r="H83" s="9">
        <v>92781.278281567706</v>
      </c>
      <c r="I83" s="9">
        <v>93960.197328318201</v>
      </c>
      <c r="J83" s="9">
        <v>95108.995555625501</v>
      </c>
      <c r="K83" s="9">
        <v>96256.945109533102</v>
      </c>
      <c r="L83" s="9">
        <v>97400.954464913797</v>
      </c>
      <c r="M83" s="9">
        <v>98573.710204049596</v>
      </c>
      <c r="N83" s="9">
        <v>99753.228973146601</v>
      </c>
      <c r="O83" s="9">
        <v>100931.623297151</v>
      </c>
      <c r="P83" s="9">
        <v>102112.67337213299</v>
      </c>
      <c r="Q83" s="9">
        <v>103288.61204163601</v>
      </c>
      <c r="R83" s="9">
        <v>104465.510483316</v>
      </c>
    </row>
    <row r="84" spans="1:18" ht="15.6">
      <c r="A84" s="7">
        <v>22</v>
      </c>
      <c r="B84" s="7">
        <v>2233</v>
      </c>
      <c r="C84" s="8" t="s">
        <v>102</v>
      </c>
      <c r="D84" s="9">
        <v>88550.657869529896</v>
      </c>
      <c r="E84" s="9">
        <v>90221.565835653993</v>
      </c>
      <c r="F84" s="9">
        <v>91828.932957986093</v>
      </c>
      <c r="G84" s="9">
        <v>93364.359948359299</v>
      </c>
      <c r="H84" s="9">
        <v>94630.569544743194</v>
      </c>
      <c r="I84" s="9">
        <v>95832.986485834001</v>
      </c>
      <c r="J84" s="9">
        <v>97004.682247524106</v>
      </c>
      <c r="K84" s="9">
        <v>98175.512420369501</v>
      </c>
      <c r="L84" s="9">
        <v>99342.323859761993</v>
      </c>
      <c r="M84" s="9">
        <v>100538.454648044</v>
      </c>
      <c r="N84" s="9">
        <v>101741.483265175</v>
      </c>
      <c r="O84" s="9">
        <v>102943.365025081</v>
      </c>
      <c r="P84" s="9">
        <v>104147.955469675</v>
      </c>
      <c r="Q84" s="9">
        <v>105347.332629647</v>
      </c>
      <c r="R84" s="9">
        <v>106547.688691712</v>
      </c>
    </row>
    <row r="85" spans="1:18" ht="15.6">
      <c r="A85" s="7">
        <v>22</v>
      </c>
      <c r="B85" s="7">
        <v>2234</v>
      </c>
      <c r="C85" s="8" t="s">
        <v>103</v>
      </c>
      <c r="D85" s="9">
        <v>42509.060408667297</v>
      </c>
      <c r="E85" s="9">
        <v>43311.185761238099</v>
      </c>
      <c r="F85" s="9">
        <v>44082.808104267198</v>
      </c>
      <c r="G85" s="9">
        <v>44819.895329338797</v>
      </c>
      <c r="H85" s="9">
        <v>45427.7437803703</v>
      </c>
      <c r="I85" s="9">
        <v>46004.968338783103</v>
      </c>
      <c r="J85" s="9">
        <v>46567.445085010499</v>
      </c>
      <c r="K85" s="9">
        <v>47129.506302210502</v>
      </c>
      <c r="L85" s="9">
        <v>47689.638312023897</v>
      </c>
      <c r="M85" s="9">
        <v>48263.8451802626</v>
      </c>
      <c r="N85" s="9">
        <v>48841.363375941401</v>
      </c>
      <c r="O85" s="9">
        <v>49418.3310187022</v>
      </c>
      <c r="P85" s="9">
        <v>49996.598975246801</v>
      </c>
      <c r="Q85" s="9">
        <v>50572.364275840198</v>
      </c>
      <c r="R85" s="9">
        <v>51148.5995018881</v>
      </c>
    </row>
    <row r="86" spans="1:18" ht="15.6">
      <c r="A86" s="7">
        <v>22</v>
      </c>
      <c r="B86" s="7">
        <v>2235</v>
      </c>
      <c r="C86" s="8" t="s">
        <v>104</v>
      </c>
      <c r="D86" s="9">
        <v>54200.841632280702</v>
      </c>
      <c r="E86" s="9">
        <v>55223.585226010699</v>
      </c>
      <c r="F86" s="9">
        <v>56207.4361983091</v>
      </c>
      <c r="G86" s="9">
        <v>57147.253441289002</v>
      </c>
      <c r="H86" s="9">
        <v>57922.285806464002</v>
      </c>
      <c r="I86" s="9">
        <v>58658.271419307399</v>
      </c>
      <c r="J86" s="9">
        <v>59375.452950740699</v>
      </c>
      <c r="K86" s="9">
        <v>60092.104665175997</v>
      </c>
      <c r="L86" s="9">
        <v>60806.296558977301</v>
      </c>
      <c r="M86" s="9">
        <v>61538.434489817999</v>
      </c>
      <c r="N86" s="9">
        <v>62274.794502550001</v>
      </c>
      <c r="O86" s="9">
        <v>63010.452537133802</v>
      </c>
      <c r="P86" s="9">
        <v>63747.768526535001</v>
      </c>
      <c r="Q86" s="9">
        <v>64481.893524237101</v>
      </c>
      <c r="R86" s="9">
        <v>65216.617696678302</v>
      </c>
    </row>
    <row r="87" spans="1:18" ht="15.6">
      <c r="A87" s="7">
        <v>22</v>
      </c>
      <c r="B87" s="7">
        <v>2236</v>
      </c>
      <c r="C87" s="8" t="s">
        <v>105</v>
      </c>
      <c r="D87" s="9">
        <v>33809.993394504803</v>
      </c>
      <c r="E87" s="9">
        <v>34447.9715716879</v>
      </c>
      <c r="F87" s="9">
        <v>35061.688884422503</v>
      </c>
      <c r="G87" s="9">
        <v>35647.938356208397</v>
      </c>
      <c r="H87" s="9">
        <v>36131.396515865898</v>
      </c>
      <c r="I87" s="9">
        <v>36590.4976655805</v>
      </c>
      <c r="J87" s="9">
        <v>37037.868999868697</v>
      </c>
      <c r="K87" s="9">
        <v>37484.909839117601</v>
      </c>
      <c r="L87" s="9">
        <v>37930.416264565501</v>
      </c>
      <c r="M87" s="9">
        <v>38387.1172651425</v>
      </c>
      <c r="N87" s="9">
        <v>38846.4519621082</v>
      </c>
      <c r="O87" s="9">
        <v>39305.348771472098</v>
      </c>
      <c r="P87" s="9">
        <v>39765.279798012998</v>
      </c>
      <c r="Q87" s="9">
        <v>40223.220312874997</v>
      </c>
      <c r="R87" s="9">
        <v>40681.534587504801</v>
      </c>
    </row>
    <row r="88" spans="1:18" ht="15.6">
      <c r="A88" s="7">
        <v>22</v>
      </c>
      <c r="B88" s="7">
        <v>2237</v>
      </c>
      <c r="C88" s="8" t="s">
        <v>106</v>
      </c>
      <c r="D88" s="9">
        <v>379086.355034935</v>
      </c>
      <c r="E88" s="9">
        <v>386239.53069394699</v>
      </c>
      <c r="F88" s="9">
        <v>393120.687291393</v>
      </c>
      <c r="G88" s="9">
        <v>399693.86738070199</v>
      </c>
      <c r="H88" s="9">
        <v>405114.52480047301</v>
      </c>
      <c r="I88" s="9">
        <v>410262.08515065699</v>
      </c>
      <c r="J88" s="9">
        <v>415278.12778881099</v>
      </c>
      <c r="K88" s="9">
        <v>420290.46483144799</v>
      </c>
      <c r="L88" s="9">
        <v>425285.59763129801</v>
      </c>
      <c r="M88" s="9">
        <v>430406.24689110502</v>
      </c>
      <c r="N88" s="9">
        <v>435556.42583323101</v>
      </c>
      <c r="O88" s="9">
        <v>440701.695066771</v>
      </c>
      <c r="P88" s="9">
        <v>445858.56020970101</v>
      </c>
      <c r="Q88" s="9">
        <v>450993.10722295602</v>
      </c>
      <c r="R88" s="9">
        <v>456131.84492700099</v>
      </c>
    </row>
    <row r="89" spans="1:18" ht="15.6">
      <c r="A89" s="7">
        <v>22</v>
      </c>
      <c r="B89" s="7">
        <v>2240</v>
      </c>
      <c r="C89" s="8" t="s">
        <v>107</v>
      </c>
      <c r="D89" s="9">
        <v>22456.422766292799</v>
      </c>
      <c r="E89" s="9">
        <v>22880.164573494301</v>
      </c>
      <c r="F89" s="9">
        <v>23287.792439291901</v>
      </c>
      <c r="G89" s="9">
        <v>23677.176307652298</v>
      </c>
      <c r="H89" s="9">
        <v>23998.286717102801</v>
      </c>
      <c r="I89" s="9">
        <v>24303.219326637802</v>
      </c>
      <c r="J89" s="9">
        <v>24600.361053402401</v>
      </c>
      <c r="K89" s="9">
        <v>24897.283267066599</v>
      </c>
      <c r="L89" s="9">
        <v>25193.1863310763</v>
      </c>
      <c r="M89" s="9">
        <v>25496.524773812202</v>
      </c>
      <c r="N89" s="9">
        <v>25801.612504152599</v>
      </c>
      <c r="O89" s="9">
        <v>26106.409391801299</v>
      </c>
      <c r="P89" s="9">
        <v>26411.893201146799</v>
      </c>
      <c r="Q89" s="9">
        <v>26716.054923056301</v>
      </c>
      <c r="R89" s="9">
        <v>27020.464894075201</v>
      </c>
    </row>
    <row r="90" spans="1:18" ht="15.6">
      <c r="A90" s="7">
        <v>22</v>
      </c>
      <c r="B90" s="7">
        <v>2251</v>
      </c>
      <c r="C90" s="8" t="s">
        <v>108</v>
      </c>
      <c r="D90" s="9">
        <v>75876.4059962389</v>
      </c>
      <c r="E90" s="9">
        <v>77308.156961044297</v>
      </c>
      <c r="F90" s="9">
        <v>78685.461695577207</v>
      </c>
      <c r="G90" s="9">
        <v>80001.123087171902</v>
      </c>
      <c r="H90" s="9">
        <v>81086.100160960297</v>
      </c>
      <c r="I90" s="9">
        <v>82116.415218203096</v>
      </c>
      <c r="J90" s="9">
        <v>83120.406216779695</v>
      </c>
      <c r="K90" s="9">
        <v>84123.655517550695</v>
      </c>
      <c r="L90" s="9">
        <v>85123.461285683399</v>
      </c>
      <c r="M90" s="9">
        <v>86148.389925439697</v>
      </c>
      <c r="N90" s="9">
        <v>87179.229108023195</v>
      </c>
      <c r="O90" s="9">
        <v>88209.0855829871</v>
      </c>
      <c r="P90" s="9">
        <v>89241.263048701701</v>
      </c>
      <c r="Q90" s="9">
        <v>90268.973406983598</v>
      </c>
      <c r="R90" s="9">
        <v>91297.522557147895</v>
      </c>
    </row>
    <row r="91" spans="1:18" ht="15.6">
      <c r="A91" s="7">
        <v>22</v>
      </c>
      <c r="B91" s="7">
        <v>2252</v>
      </c>
      <c r="C91" s="8" t="s">
        <v>109</v>
      </c>
      <c r="D91" s="9">
        <v>24969.1407540736</v>
      </c>
      <c r="E91" s="9">
        <v>25440.296325981599</v>
      </c>
      <c r="F91" s="9">
        <v>25893.5349226617</v>
      </c>
      <c r="G91" s="9">
        <v>26326.488144820902</v>
      </c>
      <c r="H91" s="9">
        <v>26683.528583170701</v>
      </c>
      <c r="I91" s="9">
        <v>27022.5810375043</v>
      </c>
      <c r="J91" s="9">
        <v>27352.970863258499</v>
      </c>
      <c r="K91" s="9">
        <v>27683.116613745198</v>
      </c>
      <c r="L91" s="9">
        <v>28012.129178635601</v>
      </c>
      <c r="M91" s="9">
        <v>28349.409089741301</v>
      </c>
      <c r="N91" s="9">
        <v>28688.634021489099</v>
      </c>
      <c r="O91" s="9">
        <v>29027.535567271501</v>
      </c>
      <c r="P91" s="9">
        <v>29367.200896525199</v>
      </c>
      <c r="Q91" s="9">
        <v>29705.396205780598</v>
      </c>
      <c r="R91" s="9">
        <v>30043.8675417171</v>
      </c>
    </row>
    <row r="92" spans="1:18" ht="15.6">
      <c r="A92" s="7">
        <v>22</v>
      </c>
      <c r="B92" s="7">
        <v>2253</v>
      </c>
      <c r="C92" s="8" t="s">
        <v>110</v>
      </c>
      <c r="D92" s="9">
        <v>36301.616445055799</v>
      </c>
      <c r="E92" s="9">
        <v>36986.610340767198</v>
      </c>
      <c r="F92" s="9">
        <v>37645.555470769898</v>
      </c>
      <c r="G92" s="9">
        <v>38275.008520872601</v>
      </c>
      <c r="H92" s="9">
        <v>38794.095066505201</v>
      </c>
      <c r="I92" s="9">
        <v>39287.029615528503</v>
      </c>
      <c r="J92" s="9">
        <v>39767.369921908001</v>
      </c>
      <c r="K92" s="9">
        <v>40247.355377460102</v>
      </c>
      <c r="L92" s="9">
        <v>40725.693340786602</v>
      </c>
      <c r="M92" s="9">
        <v>41216.050861994801</v>
      </c>
      <c r="N92" s="9">
        <v>41709.236169503303</v>
      </c>
      <c r="O92" s="9">
        <v>42201.951319340304</v>
      </c>
      <c r="P92" s="9">
        <v>42695.776902854297</v>
      </c>
      <c r="Q92" s="9">
        <v>43187.465284191698</v>
      </c>
      <c r="R92" s="9">
        <v>43679.554969472898</v>
      </c>
    </row>
    <row r="93" spans="1:18" ht="15.6">
      <c r="A93" s="7">
        <v>22</v>
      </c>
      <c r="B93" s="7">
        <v>2254</v>
      </c>
      <c r="C93" s="8" t="s">
        <v>111</v>
      </c>
      <c r="D93" s="9">
        <v>41926.356058844598</v>
      </c>
      <c r="E93" s="9">
        <v>42717.486063028802</v>
      </c>
      <c r="F93" s="9">
        <v>43478.531185783802</v>
      </c>
      <c r="G93" s="9">
        <v>44205.514589967301</v>
      </c>
      <c r="H93" s="9">
        <v>44805.030795268598</v>
      </c>
      <c r="I93" s="9">
        <v>45374.342893181201</v>
      </c>
      <c r="J93" s="9">
        <v>45929.109338501999</v>
      </c>
      <c r="K93" s="9">
        <v>46483.465950774997</v>
      </c>
      <c r="L93" s="9">
        <v>47035.919800791198</v>
      </c>
      <c r="M93" s="9">
        <v>47602.255574335897</v>
      </c>
      <c r="N93" s="9">
        <v>48171.857284411701</v>
      </c>
      <c r="O93" s="9">
        <v>48740.915988421497</v>
      </c>
      <c r="P93" s="9">
        <v>49311.257181815403</v>
      </c>
      <c r="Q93" s="9">
        <v>49879.1300250856</v>
      </c>
      <c r="R93" s="9">
        <v>50447.466352181698</v>
      </c>
    </row>
    <row r="94" spans="1:18" ht="15.6">
      <c r="A94" s="7">
        <v>22</v>
      </c>
      <c r="B94" s="7">
        <v>2255</v>
      </c>
      <c r="C94" s="8" t="s">
        <v>112</v>
      </c>
      <c r="D94" s="9">
        <v>39716.2293529366</v>
      </c>
      <c r="E94" s="9">
        <v>40465.655338092402</v>
      </c>
      <c r="F94" s="9">
        <v>41186.582351183002</v>
      </c>
      <c r="G94" s="9">
        <v>41875.243192012596</v>
      </c>
      <c r="H94" s="9">
        <v>42443.156203036699</v>
      </c>
      <c r="I94" s="9">
        <v>42982.457300952701</v>
      </c>
      <c r="J94" s="9">
        <v>43507.979513014099</v>
      </c>
      <c r="K94" s="9">
        <v>44033.113496169499</v>
      </c>
      <c r="L94" s="9">
        <v>44556.445020220002</v>
      </c>
      <c r="M94" s="9">
        <v>45092.9266892042</v>
      </c>
      <c r="N94" s="9">
        <v>45632.502132522997</v>
      </c>
      <c r="O94" s="9">
        <v>46171.563194066497</v>
      </c>
      <c r="P94" s="9">
        <v>46711.839139213298</v>
      </c>
      <c r="Q94" s="9">
        <v>47249.776852067698</v>
      </c>
      <c r="R94" s="9">
        <v>47788.153616432101</v>
      </c>
    </row>
    <row r="95" spans="1:18" ht="15.6">
      <c r="A95" s="7">
        <v>22</v>
      </c>
      <c r="B95" s="7">
        <v>2256</v>
      </c>
      <c r="C95" s="8" t="s">
        <v>113</v>
      </c>
      <c r="D95" s="9">
        <v>15116.4228710852</v>
      </c>
      <c r="E95" s="9">
        <v>15401.6624390611</v>
      </c>
      <c r="F95" s="9">
        <v>15676.054992601101</v>
      </c>
      <c r="G95" s="9">
        <v>15938.166694907201</v>
      </c>
      <c r="H95" s="9">
        <v>16154.320478096401</v>
      </c>
      <c r="I95" s="9">
        <v>16359.584260277499</v>
      </c>
      <c r="J95" s="9">
        <v>16559.6036507157</v>
      </c>
      <c r="K95" s="9">
        <v>16759.475277068101</v>
      </c>
      <c r="L95" s="9">
        <v>16958.6608681527</v>
      </c>
      <c r="M95" s="9">
        <v>17162.851545441499</v>
      </c>
      <c r="N95" s="9">
        <v>17368.219746424598</v>
      </c>
      <c r="O95" s="9">
        <v>17573.392168187202</v>
      </c>
      <c r="P95" s="9">
        <v>17779.026987679299</v>
      </c>
      <c r="Q95" s="9">
        <v>17983.771850882302</v>
      </c>
      <c r="R95" s="9">
        <v>18188.683821798699</v>
      </c>
    </row>
    <row r="96" spans="1:18" ht="15.6">
      <c r="A96" s="7">
        <v>22</v>
      </c>
      <c r="B96" s="7">
        <v>2259</v>
      </c>
      <c r="C96" s="8" t="s">
        <v>114</v>
      </c>
      <c r="D96" s="9">
        <v>58266.976793064503</v>
      </c>
      <c r="E96" s="9">
        <v>59366.4463838394</v>
      </c>
      <c r="F96" s="9">
        <v>60424.105638644498</v>
      </c>
      <c r="G96" s="9">
        <v>61434.427763563297</v>
      </c>
      <c r="H96" s="9">
        <v>62267.602885709603</v>
      </c>
      <c r="I96" s="9">
        <v>63058.801976691997</v>
      </c>
      <c r="J96" s="9">
        <v>63829.786308200601</v>
      </c>
      <c r="K96" s="9">
        <v>64600.2010759076</v>
      </c>
      <c r="L96" s="9">
        <v>65367.971487755603</v>
      </c>
      <c r="M96" s="9">
        <v>66155.034244364593</v>
      </c>
      <c r="N96" s="9">
        <v>66946.6358225109</v>
      </c>
      <c r="O96" s="9">
        <v>67737.482760262094</v>
      </c>
      <c r="P96" s="9">
        <v>68530.112032233403</v>
      </c>
      <c r="Q96" s="9">
        <v>69319.310925013197</v>
      </c>
      <c r="R96" s="9">
        <v>70109.153942488207</v>
      </c>
    </row>
    <row r="97" spans="1:18" ht="15.6">
      <c r="A97" s="7">
        <v>23</v>
      </c>
      <c r="B97" s="7">
        <v>2311</v>
      </c>
      <c r="C97" s="8" t="s">
        <v>115</v>
      </c>
      <c r="D97" s="9">
        <v>253239.84119394</v>
      </c>
      <c r="E97" s="9">
        <v>257689.754789775</v>
      </c>
      <c r="F97" s="9">
        <v>261960.58266242899</v>
      </c>
      <c r="G97" s="9">
        <v>266009.455040431</v>
      </c>
      <c r="H97" s="9">
        <v>269292.57033962</v>
      </c>
      <c r="I97" s="9">
        <v>272393.37814490002</v>
      </c>
      <c r="J97" s="9">
        <v>275399.738938694</v>
      </c>
      <c r="K97" s="9">
        <v>278399.92843768798</v>
      </c>
      <c r="L97" s="9">
        <v>281385.07878265699</v>
      </c>
      <c r="M97" s="9">
        <v>284448.62800735899</v>
      </c>
      <c r="N97" s="9">
        <v>287526.935541571</v>
      </c>
      <c r="O97" s="9">
        <v>290599.62456397898</v>
      </c>
      <c r="P97" s="9">
        <v>293678.04847536801</v>
      </c>
      <c r="Q97" s="9">
        <v>296739.27579504403</v>
      </c>
      <c r="R97" s="9">
        <v>299800.12873791897</v>
      </c>
    </row>
    <row r="98" spans="1:18" ht="15.6">
      <c r="A98" s="7">
        <v>23</v>
      </c>
      <c r="B98" s="7">
        <v>2312</v>
      </c>
      <c r="C98" s="8" t="s">
        <v>116</v>
      </c>
      <c r="D98" s="9">
        <v>83483.394684035302</v>
      </c>
      <c r="E98" s="9">
        <v>84950.359325876794</v>
      </c>
      <c r="F98" s="9">
        <v>86358.286322394095</v>
      </c>
      <c r="G98" s="9">
        <v>87693.043164451505</v>
      </c>
      <c r="H98" s="9">
        <v>88775.359473854303</v>
      </c>
      <c r="I98" s="9">
        <v>89797.576043795707</v>
      </c>
      <c r="J98" s="9">
        <v>90788.657081935395</v>
      </c>
      <c r="K98" s="9">
        <v>91777.703682526204</v>
      </c>
      <c r="L98" s="9">
        <v>92761.792454942304</v>
      </c>
      <c r="M98" s="9">
        <v>93771.726310020895</v>
      </c>
      <c r="N98" s="9">
        <v>94786.525409773094</v>
      </c>
      <c r="O98" s="9">
        <v>95799.472302730996</v>
      </c>
      <c r="P98" s="9">
        <v>96814.309767837694</v>
      </c>
      <c r="Q98" s="9">
        <v>97823.478179852202</v>
      </c>
      <c r="R98" s="9">
        <v>98832.523176724993</v>
      </c>
    </row>
    <row r="99" spans="1:18" ht="15.6">
      <c r="A99" s="7">
        <v>23</v>
      </c>
      <c r="B99" s="7">
        <v>2313</v>
      </c>
      <c r="C99" s="8" t="s">
        <v>117</v>
      </c>
      <c r="D99" s="9">
        <v>508189.60068703099</v>
      </c>
      <c r="E99" s="9">
        <v>517119.47444916802</v>
      </c>
      <c r="F99" s="9">
        <v>525689.96754753403</v>
      </c>
      <c r="G99" s="9">
        <v>533815.05097571097</v>
      </c>
      <c r="H99" s="9">
        <v>540403.449724657</v>
      </c>
      <c r="I99" s="9">
        <v>546626.00251474499</v>
      </c>
      <c r="J99" s="9">
        <v>552659.02355961804</v>
      </c>
      <c r="K99" s="9">
        <v>558679.660345271</v>
      </c>
      <c r="L99" s="9">
        <v>564670.11727595399</v>
      </c>
      <c r="M99" s="9">
        <v>570817.90132858802</v>
      </c>
      <c r="N99" s="9">
        <v>576995.30165081599</v>
      </c>
      <c r="O99" s="9">
        <v>583161.42701255402</v>
      </c>
      <c r="P99" s="9">
        <v>589339.06087474001</v>
      </c>
      <c r="Q99" s="9">
        <v>595482.18543791503</v>
      </c>
      <c r="R99" s="9">
        <v>601624.55872178799</v>
      </c>
    </row>
    <row r="100" spans="1:18" ht="15.6">
      <c r="A100" s="7">
        <v>23</v>
      </c>
      <c r="B100" s="7">
        <v>2314</v>
      </c>
      <c r="C100" s="8" t="s">
        <v>118</v>
      </c>
      <c r="D100" s="9">
        <v>464855.623369726</v>
      </c>
      <c r="E100" s="9">
        <v>473024.03537251102</v>
      </c>
      <c r="F100" s="9">
        <v>480863.711561837</v>
      </c>
      <c r="G100" s="9">
        <v>488295.958732325</v>
      </c>
      <c r="H100" s="9">
        <v>494322.55629222101</v>
      </c>
      <c r="I100" s="9">
        <v>500014.50404608902</v>
      </c>
      <c r="J100" s="9">
        <v>505533.081669165</v>
      </c>
      <c r="K100" s="9">
        <v>511040.33105461701</v>
      </c>
      <c r="L100" s="9">
        <v>516519.97406001203</v>
      </c>
      <c r="M100" s="9">
        <v>522143.52870248503</v>
      </c>
      <c r="N100" s="9">
        <v>527794.17419742094</v>
      </c>
      <c r="O100" s="9">
        <v>533434.50616145204</v>
      </c>
      <c r="P100" s="9">
        <v>539085.36528254696</v>
      </c>
      <c r="Q100" s="9">
        <v>544704.65775488003</v>
      </c>
      <c r="R100" s="9">
        <v>550323.26301465998</v>
      </c>
    </row>
    <row r="101" spans="1:18" ht="15.6">
      <c r="A101" s="7">
        <v>23</v>
      </c>
      <c r="B101" s="7">
        <v>2315</v>
      </c>
      <c r="C101" s="8" t="s">
        <v>119</v>
      </c>
      <c r="D101" s="9">
        <v>25954.6341304364</v>
      </c>
      <c r="E101" s="9">
        <v>26410.707229908301</v>
      </c>
      <c r="F101" s="9">
        <v>26848.425775124299</v>
      </c>
      <c r="G101" s="9">
        <v>27263.396029066102</v>
      </c>
      <c r="H101" s="9">
        <v>27599.883589622801</v>
      </c>
      <c r="I101" s="9">
        <v>27917.686395514</v>
      </c>
      <c r="J101" s="9">
        <v>28225.8092963173</v>
      </c>
      <c r="K101" s="9">
        <v>28533.299699097901</v>
      </c>
      <c r="L101" s="9">
        <v>28839.248734069199</v>
      </c>
      <c r="M101" s="9">
        <v>29153.232895861998</v>
      </c>
      <c r="N101" s="9">
        <v>29468.729641624199</v>
      </c>
      <c r="O101" s="9">
        <v>29783.6505442456</v>
      </c>
      <c r="P101" s="9">
        <v>30099.159217557899</v>
      </c>
      <c r="Q101" s="9">
        <v>30412.9054062264</v>
      </c>
      <c r="R101" s="9">
        <v>30726.613225572</v>
      </c>
    </row>
    <row r="102" spans="1:18" ht="15.6">
      <c r="A102" s="7">
        <v>23</v>
      </c>
      <c r="B102" s="7">
        <v>2316</v>
      </c>
      <c r="C102" s="8" t="s">
        <v>120</v>
      </c>
      <c r="D102" s="9">
        <v>75948.026532534597</v>
      </c>
      <c r="E102" s="9">
        <v>77282.580188150198</v>
      </c>
      <c r="F102" s="9">
        <v>78563.425046877004</v>
      </c>
      <c r="G102" s="9">
        <v>79777.704227148599</v>
      </c>
      <c r="H102" s="9">
        <v>80762.328631733399</v>
      </c>
      <c r="I102" s="9">
        <v>81692.278012348805</v>
      </c>
      <c r="J102" s="9">
        <v>82593.902212779401</v>
      </c>
      <c r="K102" s="9">
        <v>83493.675607823301</v>
      </c>
      <c r="L102" s="9">
        <v>84388.938677558705</v>
      </c>
      <c r="M102" s="9">
        <v>85307.714004182606</v>
      </c>
      <c r="N102" s="9">
        <v>86230.915429322995</v>
      </c>
      <c r="O102" s="9">
        <v>87152.431831616093</v>
      </c>
      <c r="P102" s="9">
        <v>88075.668158998902</v>
      </c>
      <c r="Q102" s="9">
        <v>88993.7471328549</v>
      </c>
      <c r="R102" s="9">
        <v>89911.713830603505</v>
      </c>
    </row>
    <row r="103" spans="1:18" ht="15.6">
      <c r="A103" s="7">
        <v>23</v>
      </c>
      <c r="B103" s="7">
        <v>2317</v>
      </c>
      <c r="C103" s="8" t="s">
        <v>121</v>
      </c>
      <c r="D103" s="9">
        <v>30613.111799025399</v>
      </c>
      <c r="E103" s="9">
        <v>31151.043356986698</v>
      </c>
      <c r="F103" s="9">
        <v>31667.325986983102</v>
      </c>
      <c r="G103" s="9">
        <v>32156.777339271699</v>
      </c>
      <c r="H103" s="9">
        <v>32553.659501388101</v>
      </c>
      <c r="I103" s="9">
        <v>32928.503268299799</v>
      </c>
      <c r="J103" s="9">
        <v>33291.929728599003</v>
      </c>
      <c r="K103" s="9">
        <v>33654.610166704202</v>
      </c>
      <c r="L103" s="9">
        <v>34015.4725840315</v>
      </c>
      <c r="M103" s="9">
        <v>34385.812316090298</v>
      </c>
      <c r="N103" s="9">
        <v>34757.936118879901</v>
      </c>
      <c r="O103" s="9">
        <v>35129.380722739203</v>
      </c>
      <c r="P103" s="9">
        <v>35501.518594129397</v>
      </c>
      <c r="Q103" s="9">
        <v>35871.577640519397</v>
      </c>
      <c r="R103" s="9">
        <v>36241.591431415203</v>
      </c>
    </row>
    <row r="104" spans="1:18" ht="15.6">
      <c r="A104" s="7">
        <v>23</v>
      </c>
      <c r="B104" s="7">
        <v>2319</v>
      </c>
      <c r="C104" s="8" t="s">
        <v>122</v>
      </c>
      <c r="D104" s="9">
        <v>135296.74245729699</v>
      </c>
      <c r="E104" s="9">
        <v>137674.167783821</v>
      </c>
      <c r="F104" s="9">
        <v>139955.91420042701</v>
      </c>
      <c r="G104" s="9">
        <v>142119.07794283601</v>
      </c>
      <c r="H104" s="9">
        <v>143873.125817069</v>
      </c>
      <c r="I104" s="9">
        <v>145529.77349509401</v>
      </c>
      <c r="J104" s="9">
        <v>147135.961605669</v>
      </c>
      <c r="K104" s="9">
        <v>148738.85261991</v>
      </c>
      <c r="L104" s="9">
        <v>150333.70876744701</v>
      </c>
      <c r="M104" s="9">
        <v>151970.450556397</v>
      </c>
      <c r="N104" s="9">
        <v>153615.07716861399</v>
      </c>
      <c r="O104" s="9">
        <v>155256.70200909401</v>
      </c>
      <c r="P104" s="9">
        <v>156901.390802112</v>
      </c>
      <c r="Q104" s="9">
        <v>158536.89208288299</v>
      </c>
      <c r="R104" s="9">
        <v>160172.19336556201</v>
      </c>
    </row>
    <row r="105" spans="1:18" ht="15.6">
      <c r="A105" s="7">
        <v>23</v>
      </c>
      <c r="B105" s="7">
        <v>2321</v>
      </c>
      <c r="C105" s="8" t="s">
        <v>123</v>
      </c>
      <c r="D105" s="9">
        <v>31927.765326731998</v>
      </c>
      <c r="E105" s="9">
        <v>32488.797889219601</v>
      </c>
      <c r="F105" s="9">
        <v>33027.251828428401</v>
      </c>
      <c r="G105" s="9">
        <v>33537.7222446245</v>
      </c>
      <c r="H105" s="9">
        <v>33951.648166860701</v>
      </c>
      <c r="I105" s="9">
        <v>34342.589274175203</v>
      </c>
      <c r="J105" s="9">
        <v>34721.6227685095</v>
      </c>
      <c r="K105" s="9">
        <v>35099.878203394299</v>
      </c>
      <c r="L105" s="9">
        <v>35476.237544126103</v>
      </c>
      <c r="M105" s="9">
        <v>35862.481194611602</v>
      </c>
      <c r="N105" s="9">
        <v>36250.585531148499</v>
      </c>
      <c r="O105" s="9">
        <v>36637.981501642702</v>
      </c>
      <c r="P105" s="9">
        <v>37026.100510627701</v>
      </c>
      <c r="Q105" s="9">
        <v>37412.051421803997</v>
      </c>
      <c r="R105" s="9">
        <v>37797.955132504401</v>
      </c>
    </row>
    <row r="106" spans="1:18" ht="15.6">
      <c r="A106" s="7">
        <v>23</v>
      </c>
      <c r="B106" s="7">
        <v>2322</v>
      </c>
      <c r="C106" s="8" t="s">
        <v>124</v>
      </c>
      <c r="D106" s="9">
        <v>72694.693409511397</v>
      </c>
      <c r="E106" s="9">
        <v>73972.079712291699</v>
      </c>
      <c r="F106" s="9">
        <v>75198.057905242094</v>
      </c>
      <c r="G106" s="9">
        <v>76360.321847373503</v>
      </c>
      <c r="H106" s="9">
        <v>77302.768576831106</v>
      </c>
      <c r="I106" s="9">
        <v>78192.882358505696</v>
      </c>
      <c r="J106" s="9">
        <v>79055.884306185995</v>
      </c>
      <c r="K106" s="9">
        <v>79917.114730142697</v>
      </c>
      <c r="L106" s="9">
        <v>80774.028034506206</v>
      </c>
      <c r="M106" s="9">
        <v>81653.446417485698</v>
      </c>
      <c r="N106" s="9">
        <v>82537.101301288698</v>
      </c>
      <c r="O106" s="9">
        <v>83419.143342067706</v>
      </c>
      <c r="P106" s="9">
        <v>84302.831633238806</v>
      </c>
      <c r="Q106" s="9">
        <v>85181.583490490695</v>
      </c>
      <c r="R106" s="9">
        <v>86060.227886255598</v>
      </c>
    </row>
    <row r="107" spans="1:18" ht="15.6">
      <c r="A107" s="7">
        <v>23</v>
      </c>
      <c r="B107" s="7">
        <v>2323</v>
      </c>
      <c r="C107" s="8" t="s">
        <v>125</v>
      </c>
      <c r="D107" s="9">
        <v>56636.8810669741</v>
      </c>
      <c r="E107" s="9">
        <v>57632.100561557098</v>
      </c>
      <c r="F107" s="9">
        <v>58587.267684728999</v>
      </c>
      <c r="G107" s="9">
        <v>59492.794643250199</v>
      </c>
      <c r="H107" s="9">
        <v>60227.060664954101</v>
      </c>
      <c r="I107" s="9">
        <v>60920.553766261801</v>
      </c>
      <c r="J107" s="9">
        <v>61592.923871671599</v>
      </c>
      <c r="K107" s="9">
        <v>62263.913772060601</v>
      </c>
      <c r="L107" s="9">
        <v>62931.540178239899</v>
      </c>
      <c r="M107" s="9">
        <v>63616.7004291626</v>
      </c>
      <c r="N107" s="9">
        <v>64305.161363957101</v>
      </c>
      <c r="O107" s="9">
        <v>64992.365721640497</v>
      </c>
      <c r="P107" s="9">
        <v>65680.852685118603</v>
      </c>
      <c r="Q107" s="9">
        <v>66365.493641909299</v>
      </c>
      <c r="R107" s="9">
        <v>67050.050877596397</v>
      </c>
    </row>
    <row r="108" spans="1:18" ht="15.6">
      <c r="A108" s="7">
        <v>23</v>
      </c>
      <c r="B108" s="7">
        <v>2324</v>
      </c>
      <c r="C108" s="8" t="s">
        <v>126</v>
      </c>
      <c r="D108" s="9">
        <v>44580.943560706801</v>
      </c>
      <c r="E108" s="9">
        <v>45364.316926683998</v>
      </c>
      <c r="F108" s="9">
        <v>46116.1636168318</v>
      </c>
      <c r="G108" s="9">
        <v>46828.936733754403</v>
      </c>
      <c r="H108" s="9">
        <v>47406.904154553202</v>
      </c>
      <c r="I108" s="9">
        <v>47952.777730780297</v>
      </c>
      <c r="J108" s="9">
        <v>48482.024630641899</v>
      </c>
      <c r="K108" s="9">
        <v>49010.185121087699</v>
      </c>
      <c r="L108" s="9">
        <v>49535.6980831455</v>
      </c>
      <c r="M108" s="9">
        <v>50075.012570357903</v>
      </c>
      <c r="N108" s="9">
        <v>50616.925145479901</v>
      </c>
      <c r="O108" s="9">
        <v>51157.848624128703</v>
      </c>
      <c r="P108" s="9">
        <v>51699.781686740702</v>
      </c>
      <c r="Q108" s="9">
        <v>52238.687417878296</v>
      </c>
      <c r="R108" s="9">
        <v>52777.527248253798</v>
      </c>
    </row>
    <row r="109" spans="1:18" ht="15.6">
      <c r="A109" s="7">
        <v>23</v>
      </c>
      <c r="B109" s="7">
        <v>2329</v>
      </c>
      <c r="C109" s="8" t="s">
        <v>127</v>
      </c>
      <c r="D109" s="9">
        <v>49723.005236405399</v>
      </c>
      <c r="E109" s="9">
        <v>50596.734567113999</v>
      </c>
      <c r="F109" s="9">
        <v>51435.300867521903</v>
      </c>
      <c r="G109" s="9">
        <v>52230.286764964898</v>
      </c>
      <c r="H109" s="9">
        <v>52874.918188066098</v>
      </c>
      <c r="I109" s="9">
        <v>53483.753993706203</v>
      </c>
      <c r="J109" s="9">
        <v>54074.045366456703</v>
      </c>
      <c r="K109" s="9">
        <v>54663.125020999403</v>
      </c>
      <c r="L109" s="9">
        <v>55249.2517755476</v>
      </c>
      <c r="M109" s="9">
        <v>55850.7719527718</v>
      </c>
      <c r="N109" s="9">
        <v>56455.189886940898</v>
      </c>
      <c r="O109" s="9">
        <v>57058.504640136503</v>
      </c>
      <c r="P109" s="9">
        <v>57662.945424872101</v>
      </c>
      <c r="Q109" s="9">
        <v>58264.009700682902</v>
      </c>
      <c r="R109" s="9">
        <v>58865.000471708197</v>
      </c>
    </row>
    <row r="110" spans="1:18" ht="15.6">
      <c r="A110" s="7">
        <v>24</v>
      </c>
      <c r="B110" s="7">
        <v>2411</v>
      </c>
      <c r="C110" s="8" t="s">
        <v>128</v>
      </c>
      <c r="D110" s="9">
        <v>33136.454813181197</v>
      </c>
      <c r="E110" s="9">
        <v>33596.173667717798</v>
      </c>
      <c r="F110" s="9">
        <v>34044.143599235002</v>
      </c>
      <c r="G110" s="9">
        <v>34464.311804220597</v>
      </c>
      <c r="H110" s="9">
        <v>34781.904303975803</v>
      </c>
      <c r="I110" s="9">
        <v>35078.242305154999</v>
      </c>
      <c r="J110" s="9">
        <v>35360.364895016697</v>
      </c>
      <c r="K110" s="9">
        <v>35642.089015981102</v>
      </c>
      <c r="L110" s="9">
        <v>35921.234417817701</v>
      </c>
      <c r="M110" s="9">
        <v>36212.335142158299</v>
      </c>
      <c r="N110" s="9">
        <v>36496.285602795302</v>
      </c>
      <c r="O110" s="9">
        <v>36778.190362150803</v>
      </c>
      <c r="P110" s="9">
        <v>37059.222065390801</v>
      </c>
      <c r="Q110" s="9">
        <v>37337.093983669503</v>
      </c>
      <c r="R110" s="9">
        <v>37614.252885076698</v>
      </c>
    </row>
    <row r="111" spans="1:18" ht="15.6">
      <c r="A111" s="7">
        <v>24</v>
      </c>
      <c r="B111" s="7">
        <v>2412</v>
      </c>
      <c r="C111" s="8" t="s">
        <v>129</v>
      </c>
      <c r="D111" s="9">
        <v>202264.48270822101</v>
      </c>
      <c r="E111" s="9">
        <v>205070.60052652101</v>
      </c>
      <c r="F111" s="9">
        <v>207805.003074173</v>
      </c>
      <c r="G111" s="9">
        <v>210369.70425054099</v>
      </c>
      <c r="H111" s="9">
        <v>212308.28467611599</v>
      </c>
      <c r="I111" s="9">
        <v>214117.12792305899</v>
      </c>
      <c r="J111" s="9">
        <v>215839.20048678599</v>
      </c>
      <c r="K111" s="9">
        <v>217558.84080192601</v>
      </c>
      <c r="L111" s="9">
        <v>219262.74064928899</v>
      </c>
      <c r="M111" s="9">
        <v>221039.61562736801</v>
      </c>
      <c r="N111" s="9">
        <v>222772.84549048901</v>
      </c>
      <c r="O111" s="9">
        <v>224493.58841967001</v>
      </c>
      <c r="P111" s="9">
        <v>226209.00222581899</v>
      </c>
      <c r="Q111" s="9">
        <v>227905.12874669101</v>
      </c>
      <c r="R111" s="9">
        <v>229596.90302159</v>
      </c>
    </row>
    <row r="112" spans="1:18" ht="15.6">
      <c r="A112" s="7">
        <v>24</v>
      </c>
      <c r="B112" s="7">
        <v>2419</v>
      </c>
      <c r="C112" s="8" t="s">
        <v>130</v>
      </c>
      <c r="D112" s="9">
        <v>82394.329394778702</v>
      </c>
      <c r="E112" s="9">
        <v>83537.427741809297</v>
      </c>
      <c r="F112" s="9">
        <v>84651.3122023826</v>
      </c>
      <c r="G112" s="9">
        <v>85696.067221634497</v>
      </c>
      <c r="H112" s="9">
        <v>86485.766095126994</v>
      </c>
      <c r="I112" s="9">
        <v>87222.6153151037</v>
      </c>
      <c r="J112" s="9">
        <v>87924.117685443896</v>
      </c>
      <c r="K112" s="9">
        <v>88624.629256601896</v>
      </c>
      <c r="L112" s="9">
        <v>89318.728800915094</v>
      </c>
      <c r="M112" s="9">
        <v>90042.555447471997</v>
      </c>
      <c r="N112" s="9">
        <v>90748.602848141396</v>
      </c>
      <c r="O112" s="9">
        <v>91449.563579418493</v>
      </c>
      <c r="P112" s="9">
        <v>92148.353442571897</v>
      </c>
      <c r="Q112" s="9">
        <v>92839.286449637293</v>
      </c>
      <c r="R112" s="9">
        <v>93528.446528568296</v>
      </c>
    </row>
    <row r="113" spans="1:18" ht="15.6">
      <c r="A113" s="7">
        <v>24</v>
      </c>
      <c r="B113" s="7">
        <v>2421</v>
      </c>
      <c r="C113" s="8" t="s">
        <v>131</v>
      </c>
      <c r="D113" s="9">
        <v>210399.716105233</v>
      </c>
      <c r="E113" s="9">
        <v>213318.69814470201</v>
      </c>
      <c r="F113" s="9">
        <v>216163.08047043599</v>
      </c>
      <c r="G113" s="9">
        <v>218830.93590515401</v>
      </c>
      <c r="H113" s="9">
        <v>220847.48752965001</v>
      </c>
      <c r="I113" s="9">
        <v>222729.08384626001</v>
      </c>
      <c r="J113" s="9">
        <v>224520.41949577999</v>
      </c>
      <c r="K113" s="9">
        <v>226309.22506993901</v>
      </c>
      <c r="L113" s="9">
        <v>228081.65708246399</v>
      </c>
      <c r="M113" s="9">
        <v>229929.999341727</v>
      </c>
      <c r="N113" s="9">
        <v>231732.94104594801</v>
      </c>
      <c r="O113" s="9">
        <v>233522.89358201201</v>
      </c>
      <c r="P113" s="9">
        <v>235307.30265361999</v>
      </c>
      <c r="Q113" s="9">
        <v>237071.648690595</v>
      </c>
      <c r="R113" s="9">
        <v>238831.467430805</v>
      </c>
    </row>
    <row r="114" spans="1:18" ht="15.6">
      <c r="A114" s="7">
        <v>24</v>
      </c>
      <c r="B114" s="7">
        <v>2422</v>
      </c>
      <c r="C114" s="8" t="s">
        <v>132</v>
      </c>
      <c r="D114" s="9">
        <v>297376.15785802703</v>
      </c>
      <c r="E114" s="9">
        <v>301501.80821435503</v>
      </c>
      <c r="F114" s="9">
        <v>305522.020328485</v>
      </c>
      <c r="G114" s="9">
        <v>309292.73168513301</v>
      </c>
      <c r="H114" s="9">
        <v>312142.89890638401</v>
      </c>
      <c r="I114" s="9">
        <v>314802.32209211198</v>
      </c>
      <c r="J114" s="9">
        <v>317334.17205220403</v>
      </c>
      <c r="K114" s="9">
        <v>319862.44603815</v>
      </c>
      <c r="L114" s="9">
        <v>322367.57784946501</v>
      </c>
      <c r="M114" s="9">
        <v>324980.00019295298</v>
      </c>
      <c r="N114" s="9">
        <v>327528.25399695302</v>
      </c>
      <c r="O114" s="9">
        <v>330058.14908297401</v>
      </c>
      <c r="P114" s="9">
        <v>332580.20911008399</v>
      </c>
      <c r="Q114" s="9">
        <v>335073.91231180599</v>
      </c>
      <c r="R114" s="9">
        <v>337561.21669187298</v>
      </c>
    </row>
    <row r="115" spans="1:18" ht="15.6">
      <c r="A115" s="7">
        <v>24</v>
      </c>
      <c r="B115" s="7">
        <v>2423</v>
      </c>
      <c r="C115" s="8" t="s">
        <v>133</v>
      </c>
      <c r="D115" s="9">
        <v>66246.234543421902</v>
      </c>
      <c r="E115" s="9">
        <v>67165.302175388002</v>
      </c>
      <c r="F115" s="9">
        <v>68060.881419392303</v>
      </c>
      <c r="G115" s="9">
        <v>68900.879591031393</v>
      </c>
      <c r="H115" s="9">
        <v>69535.808926298603</v>
      </c>
      <c r="I115" s="9">
        <v>70128.246374461698</v>
      </c>
      <c r="J115" s="9">
        <v>70692.264443436303</v>
      </c>
      <c r="K115" s="9">
        <v>71255.485895481397</v>
      </c>
      <c r="L115" s="9">
        <v>71813.551985077895</v>
      </c>
      <c r="M115" s="9">
        <v>72395.519095560798</v>
      </c>
      <c r="N115" s="9">
        <v>72963.1914347321</v>
      </c>
      <c r="O115" s="9">
        <v>73526.774018054799</v>
      </c>
      <c r="P115" s="9">
        <v>74088.611191959295</v>
      </c>
      <c r="Q115" s="9">
        <v>74644.131339694504</v>
      </c>
      <c r="R115" s="9">
        <v>75198.226027569995</v>
      </c>
    </row>
    <row r="116" spans="1:18" ht="15.6">
      <c r="A116" s="7">
        <v>24</v>
      </c>
      <c r="B116" s="7">
        <v>2431</v>
      </c>
      <c r="C116" s="8" t="s">
        <v>134</v>
      </c>
      <c r="D116" s="9">
        <v>189262.047002818</v>
      </c>
      <c r="E116" s="9">
        <v>191887.775431327</v>
      </c>
      <c r="F116" s="9">
        <v>194446.39875737601</v>
      </c>
      <c r="G116" s="9">
        <v>196846.22985061101</v>
      </c>
      <c r="H116" s="9">
        <v>198660.18994234901</v>
      </c>
      <c r="I116" s="9">
        <v>200352.75292251699</v>
      </c>
      <c r="J116" s="9">
        <v>201964.123213924</v>
      </c>
      <c r="K116" s="9">
        <v>203573.217612796</v>
      </c>
      <c r="L116" s="9">
        <v>205167.58340873601</v>
      </c>
      <c r="M116" s="9">
        <v>206830.233178383</v>
      </c>
      <c r="N116" s="9">
        <v>208452.04353032101</v>
      </c>
      <c r="O116" s="9">
        <v>210062.16966191601</v>
      </c>
      <c r="P116" s="9">
        <v>211667.30924954399</v>
      </c>
      <c r="Q116" s="9">
        <v>213254.401422575</v>
      </c>
      <c r="R116" s="9">
        <v>214837.42113028499</v>
      </c>
    </row>
    <row r="117" spans="1:18" ht="15.6">
      <c r="A117" s="7">
        <v>24</v>
      </c>
      <c r="B117" s="7">
        <v>2432</v>
      </c>
      <c r="C117" s="8" t="s">
        <v>135</v>
      </c>
      <c r="D117" s="9">
        <v>106161.49478958901</v>
      </c>
      <c r="E117" s="9">
        <v>107634.32708380101</v>
      </c>
      <c r="F117" s="9">
        <v>109069.51856147499</v>
      </c>
      <c r="G117" s="9">
        <v>110415.639773444</v>
      </c>
      <c r="H117" s="9">
        <v>111433.13228121299</v>
      </c>
      <c r="I117" s="9">
        <v>112382.530318726</v>
      </c>
      <c r="J117" s="9">
        <v>113286.38548417699</v>
      </c>
      <c r="K117" s="9">
        <v>114188.964048323</v>
      </c>
      <c r="L117" s="9">
        <v>115083.280995799</v>
      </c>
      <c r="M117" s="9">
        <v>116015.900016168</v>
      </c>
      <c r="N117" s="9">
        <v>116925.611254851</v>
      </c>
      <c r="O117" s="9">
        <v>117828.768542059</v>
      </c>
      <c r="P117" s="9">
        <v>118729.128760508</v>
      </c>
      <c r="Q117" s="9">
        <v>119619.36576318</v>
      </c>
      <c r="R117" s="9">
        <v>120507.318425267</v>
      </c>
    </row>
    <row r="118" spans="1:18" ht="15.6">
      <c r="A118" s="7">
        <v>24</v>
      </c>
      <c r="B118" s="7">
        <v>2433</v>
      </c>
      <c r="C118" s="8" t="s">
        <v>136</v>
      </c>
      <c r="D118" s="9">
        <v>88699.652106858106</v>
      </c>
      <c r="E118" s="9">
        <v>89930.227395744107</v>
      </c>
      <c r="F118" s="9">
        <v>91129.353171348106</v>
      </c>
      <c r="G118" s="9">
        <v>92254.059294128107</v>
      </c>
      <c r="H118" s="9">
        <v>93104.190800278098</v>
      </c>
      <c r="I118" s="9">
        <v>93897.428271214507</v>
      </c>
      <c r="J118" s="9">
        <v>94652.613933287299</v>
      </c>
      <c r="K118" s="9">
        <v>95406.732974287705</v>
      </c>
      <c r="L118" s="9">
        <v>96153.949300423395</v>
      </c>
      <c r="M118" s="9">
        <v>96933.167630173906</v>
      </c>
      <c r="N118" s="9">
        <v>97693.246136526301</v>
      </c>
      <c r="O118" s="9">
        <v>98447.848710003396</v>
      </c>
      <c r="P118" s="9">
        <v>99200.114287124496</v>
      </c>
      <c r="Q118" s="9">
        <v>99943.921753176197</v>
      </c>
      <c r="R118" s="9">
        <v>100685.820615549</v>
      </c>
    </row>
    <row r="119" spans="1:18" ht="15.6">
      <c r="A119" s="7">
        <v>24</v>
      </c>
      <c r="B119" s="7">
        <v>2434</v>
      </c>
      <c r="C119" s="8" t="s">
        <v>137</v>
      </c>
      <c r="D119" s="9">
        <v>68679.335538781001</v>
      </c>
      <c r="E119" s="9">
        <v>69632.158815699906</v>
      </c>
      <c r="F119" s="9">
        <v>70560.631019875203</v>
      </c>
      <c r="G119" s="9">
        <v>71431.480762241903</v>
      </c>
      <c r="H119" s="9">
        <v>72089.729871181102</v>
      </c>
      <c r="I119" s="9">
        <v>72703.926445052901</v>
      </c>
      <c r="J119" s="9">
        <v>73288.659848705502</v>
      </c>
      <c r="K119" s="9">
        <v>73872.567377376996</v>
      </c>
      <c r="L119" s="9">
        <v>74451.130196556405</v>
      </c>
      <c r="M119" s="9">
        <v>75054.471876665993</v>
      </c>
      <c r="N119" s="9">
        <v>75642.993765266205</v>
      </c>
      <c r="O119" s="9">
        <v>76227.275688731999</v>
      </c>
      <c r="P119" s="9">
        <v>76809.748097134099</v>
      </c>
      <c r="Q119" s="9">
        <v>77385.671466901898</v>
      </c>
      <c r="R119" s="9">
        <v>77960.117022168895</v>
      </c>
    </row>
    <row r="120" spans="1:18" ht="15.6">
      <c r="A120" s="7">
        <v>24</v>
      </c>
      <c r="B120" s="7">
        <v>2435</v>
      </c>
      <c r="C120" s="8" t="s">
        <v>138</v>
      </c>
      <c r="D120" s="9">
        <v>5285.6676698811398</v>
      </c>
      <c r="E120" s="9">
        <v>5358.9984199479804</v>
      </c>
      <c r="F120" s="9">
        <v>5430.4550738773096</v>
      </c>
      <c r="G120" s="9">
        <v>5497.4770142097304</v>
      </c>
      <c r="H120" s="9">
        <v>5548.1368816446402</v>
      </c>
      <c r="I120" s="9">
        <v>5595.4063979851699</v>
      </c>
      <c r="J120" s="9">
        <v>5640.4083832728602</v>
      </c>
      <c r="K120" s="9">
        <v>5685.3468079353397</v>
      </c>
      <c r="L120" s="9">
        <v>5729.8738955148401</v>
      </c>
      <c r="M120" s="9">
        <v>5776.3080024780902</v>
      </c>
      <c r="N120" s="9">
        <v>5821.6015554032901</v>
      </c>
      <c r="O120" s="9">
        <v>5866.5687940753296</v>
      </c>
      <c r="P120" s="9">
        <v>5911.3967696751397</v>
      </c>
      <c r="Q120" s="9">
        <v>5955.7207211462601</v>
      </c>
      <c r="R120" s="9">
        <v>5999.9309377391601</v>
      </c>
    </row>
    <row r="121" spans="1:18" ht="15.6">
      <c r="A121" s="7">
        <v>24</v>
      </c>
      <c r="B121" s="7">
        <v>2439</v>
      </c>
      <c r="C121" s="8" t="s">
        <v>139</v>
      </c>
      <c r="D121" s="9">
        <v>87178.172068171698</v>
      </c>
      <c r="E121" s="9">
        <v>88387.639092525002</v>
      </c>
      <c r="F121" s="9">
        <v>89566.196062239804</v>
      </c>
      <c r="G121" s="9">
        <v>90671.609911760999</v>
      </c>
      <c r="H121" s="9">
        <v>91507.158969342898</v>
      </c>
      <c r="I121" s="9">
        <v>92286.789904617704</v>
      </c>
      <c r="J121" s="9">
        <v>93029.021740225799</v>
      </c>
      <c r="K121" s="9">
        <v>93770.205250478</v>
      </c>
      <c r="L121" s="9">
        <v>94504.604449474995</v>
      </c>
      <c r="M121" s="9">
        <v>95270.456716347806</v>
      </c>
      <c r="N121" s="9">
        <v>96017.497468236004</v>
      </c>
      <c r="O121" s="9">
        <v>96759.156217047406</v>
      </c>
      <c r="P121" s="9">
        <v>97498.518056404297</v>
      </c>
      <c r="Q121" s="9">
        <v>98229.566867858404</v>
      </c>
      <c r="R121" s="9">
        <v>98958.739814456902</v>
      </c>
    </row>
    <row r="122" spans="1:18" ht="15.6">
      <c r="A122" s="7">
        <v>24</v>
      </c>
      <c r="B122" s="7">
        <v>2440</v>
      </c>
      <c r="C122" s="8" t="s">
        <v>140</v>
      </c>
      <c r="D122" s="9">
        <v>256952.07040692901</v>
      </c>
      <c r="E122" s="9">
        <v>260516.896882973</v>
      </c>
      <c r="F122" s="9">
        <v>263990.61795622099</v>
      </c>
      <c r="G122" s="9">
        <v>267248.75437483902</v>
      </c>
      <c r="H122" s="9">
        <v>269711.48162840202</v>
      </c>
      <c r="I122" s="9">
        <v>272009.39380326698</v>
      </c>
      <c r="J122" s="9">
        <v>274197.07453046401</v>
      </c>
      <c r="K122" s="9">
        <v>276381.66538619797</v>
      </c>
      <c r="L122" s="9">
        <v>278546.25991942902</v>
      </c>
      <c r="M122" s="9">
        <v>280803.56035276601</v>
      </c>
      <c r="N122" s="9">
        <v>283005.41505254398</v>
      </c>
      <c r="O122" s="9">
        <v>285191.40664317302</v>
      </c>
      <c r="P122" s="9">
        <v>287370.62824050698</v>
      </c>
      <c r="Q122" s="9">
        <v>289525.34772168699</v>
      </c>
      <c r="R122" s="9">
        <v>291674.53821119101</v>
      </c>
    </row>
    <row r="123" spans="1:18" ht="15.6">
      <c r="A123" s="7">
        <v>24</v>
      </c>
      <c r="B123" s="7">
        <v>2451</v>
      </c>
      <c r="C123" s="8" t="s">
        <v>141</v>
      </c>
      <c r="D123" s="9">
        <v>45923.822662263599</v>
      </c>
      <c r="E123" s="9">
        <v>46560.947160108401</v>
      </c>
      <c r="F123" s="9">
        <v>47181.788822374998</v>
      </c>
      <c r="G123" s="9">
        <v>47764.100063880898</v>
      </c>
      <c r="H123" s="9">
        <v>48204.251604504898</v>
      </c>
      <c r="I123" s="9">
        <v>48614.946529237903</v>
      </c>
      <c r="J123" s="9">
        <v>49005.940311025697</v>
      </c>
      <c r="K123" s="9">
        <v>49396.381854799904</v>
      </c>
      <c r="L123" s="9">
        <v>49783.249550829001</v>
      </c>
      <c r="M123" s="9">
        <v>50186.6861319007</v>
      </c>
      <c r="N123" s="9">
        <v>50580.213160499297</v>
      </c>
      <c r="O123" s="9">
        <v>50970.905050904403</v>
      </c>
      <c r="P123" s="9">
        <v>51360.386972563101</v>
      </c>
      <c r="Q123" s="9">
        <v>51745.489747532403</v>
      </c>
      <c r="R123" s="9">
        <v>52129.604351977003</v>
      </c>
    </row>
    <row r="124" spans="1:18" ht="15.6">
      <c r="A124" s="7">
        <v>24</v>
      </c>
      <c r="B124" s="7">
        <v>2452</v>
      </c>
      <c r="C124" s="8" t="s">
        <v>142</v>
      </c>
      <c r="D124" s="9">
        <v>57758.223175793202</v>
      </c>
      <c r="E124" s="9">
        <v>58559.532317859303</v>
      </c>
      <c r="F124" s="9">
        <v>59340.362597393098</v>
      </c>
      <c r="G124" s="9">
        <v>60072.733308166898</v>
      </c>
      <c r="H124" s="9">
        <v>60626.310285013999</v>
      </c>
      <c r="I124" s="9">
        <v>61142.839784190699</v>
      </c>
      <c r="J124" s="9">
        <v>61634.591228212703</v>
      </c>
      <c r="K124" s="9">
        <v>62125.648124503197</v>
      </c>
      <c r="L124" s="9">
        <v>62612.210205614203</v>
      </c>
      <c r="M124" s="9">
        <v>63119.610912620301</v>
      </c>
      <c r="N124" s="9">
        <v>63614.548411844597</v>
      </c>
      <c r="O124" s="9">
        <v>64105.920168184399</v>
      </c>
      <c r="P124" s="9">
        <v>64595.770151276498</v>
      </c>
      <c r="Q124" s="9">
        <v>65080.112497634502</v>
      </c>
      <c r="R124" s="9">
        <v>65563.212025570901</v>
      </c>
    </row>
    <row r="125" spans="1:18" ht="15.6">
      <c r="A125" s="7">
        <v>24</v>
      </c>
      <c r="B125" s="7">
        <v>2453</v>
      </c>
      <c r="C125" s="8" t="s">
        <v>143</v>
      </c>
      <c r="D125" s="9">
        <v>65127.548255940703</v>
      </c>
      <c r="E125" s="9">
        <v>66031.095784715901</v>
      </c>
      <c r="F125" s="9">
        <v>66911.551569441406</v>
      </c>
      <c r="G125" s="9">
        <v>67737.364868158402</v>
      </c>
      <c r="H125" s="9">
        <v>68361.572284701193</v>
      </c>
      <c r="I125" s="9">
        <v>68944.005365808698</v>
      </c>
      <c r="J125" s="9">
        <v>69498.498979669603</v>
      </c>
      <c r="K125" s="9">
        <v>70052.209429077295</v>
      </c>
      <c r="L125" s="9">
        <v>70600.851573411695</v>
      </c>
      <c r="M125" s="9">
        <v>71172.991127101006</v>
      </c>
      <c r="N125" s="9">
        <v>71731.077302437596</v>
      </c>
      <c r="O125" s="9">
        <v>72285.142784579599</v>
      </c>
      <c r="P125" s="9">
        <v>72837.492331651505</v>
      </c>
      <c r="Q125" s="9">
        <v>73383.631527122096</v>
      </c>
      <c r="R125" s="9">
        <v>73928.369333916606</v>
      </c>
    </row>
    <row r="126" spans="1:18" ht="15.6">
      <c r="A126" s="7">
        <v>24</v>
      </c>
      <c r="B126" s="7">
        <v>2454</v>
      </c>
      <c r="C126" s="8" t="s">
        <v>144</v>
      </c>
      <c r="D126" s="9">
        <v>75375.781654762599</v>
      </c>
      <c r="E126" s="9">
        <v>76421.508126378496</v>
      </c>
      <c r="F126" s="9">
        <v>77440.509221323999</v>
      </c>
      <c r="G126" s="9">
        <v>78396.269488015794</v>
      </c>
      <c r="H126" s="9">
        <v>79118.699906433103</v>
      </c>
      <c r="I126" s="9">
        <v>79792.782532377707</v>
      </c>
      <c r="J126" s="9">
        <v>80434.529238469797</v>
      </c>
      <c r="K126" s="9">
        <v>81075.369544130706</v>
      </c>
      <c r="L126" s="9">
        <v>81710.344014783099</v>
      </c>
      <c r="M126" s="9">
        <v>82372.513361405305</v>
      </c>
      <c r="N126" s="9">
        <v>83018.417941266802</v>
      </c>
      <c r="O126" s="9">
        <v>83659.6691463764</v>
      </c>
      <c r="P126" s="9">
        <v>84298.934403133098</v>
      </c>
      <c r="Q126" s="9">
        <v>84931.012069964097</v>
      </c>
      <c r="R126" s="9">
        <v>85561.467830756505</v>
      </c>
    </row>
    <row r="127" spans="1:18" ht="15.6">
      <c r="A127" s="7">
        <v>24</v>
      </c>
      <c r="B127" s="7">
        <v>2455</v>
      </c>
      <c r="C127" s="8" t="s">
        <v>145</v>
      </c>
      <c r="D127" s="9">
        <v>101843.13231318101</v>
      </c>
      <c r="E127" s="9">
        <v>103256.05377242299</v>
      </c>
      <c r="F127" s="9">
        <v>104632.865542233</v>
      </c>
      <c r="G127" s="9">
        <v>105924.230184371</v>
      </c>
      <c r="H127" s="9">
        <v>106900.3338489</v>
      </c>
      <c r="I127" s="9">
        <v>107811.112942105</v>
      </c>
      <c r="J127" s="9">
        <v>108678.201724028</v>
      </c>
      <c r="K127" s="9">
        <v>109544.065833242</v>
      </c>
      <c r="L127" s="9">
        <v>110402.00438607</v>
      </c>
      <c r="M127" s="9">
        <v>111296.686987072</v>
      </c>
      <c r="N127" s="9">
        <v>112169.393632914</v>
      </c>
      <c r="O127" s="9">
        <v>113035.812924292</v>
      </c>
      <c r="P127" s="9">
        <v>113899.548924086</v>
      </c>
      <c r="Q127" s="9">
        <v>114753.573493252</v>
      </c>
      <c r="R127" s="9">
        <v>115605.406642516</v>
      </c>
    </row>
    <row r="128" spans="1:18" ht="15.6">
      <c r="A128" s="7">
        <v>24</v>
      </c>
      <c r="B128" s="7">
        <v>2461</v>
      </c>
      <c r="C128" s="8" t="s">
        <v>146</v>
      </c>
      <c r="D128" s="9">
        <v>133948.59517320199</v>
      </c>
      <c r="E128" s="9">
        <v>135806.93201486999</v>
      </c>
      <c r="F128" s="9">
        <v>137617.775793076</v>
      </c>
      <c r="G128" s="9">
        <v>139316.235724586</v>
      </c>
      <c r="H128" s="9">
        <v>140600.05046646699</v>
      </c>
      <c r="I128" s="9">
        <v>141797.94744053599</v>
      </c>
      <c r="J128" s="9">
        <v>142938.38098448899</v>
      </c>
      <c r="K128" s="9">
        <v>144077.203783448</v>
      </c>
      <c r="L128" s="9">
        <v>145205.60254100099</v>
      </c>
      <c r="M128" s="9">
        <v>146382.32869706099</v>
      </c>
      <c r="N128" s="9">
        <v>147530.15110297999</v>
      </c>
      <c r="O128" s="9">
        <v>148669.70410353699</v>
      </c>
      <c r="P128" s="9">
        <v>149805.72792042699</v>
      </c>
      <c r="Q128" s="9">
        <v>150928.97883189601</v>
      </c>
      <c r="R128" s="9">
        <v>152049.347492956</v>
      </c>
    </row>
    <row r="129" spans="1:18" ht="15.6">
      <c r="A129" s="7">
        <v>24</v>
      </c>
      <c r="B129" s="7">
        <v>2462</v>
      </c>
      <c r="C129" s="8" t="s">
        <v>147</v>
      </c>
      <c r="D129" s="9">
        <v>16880.325876126401</v>
      </c>
      <c r="E129" s="9">
        <v>17114.5152039522</v>
      </c>
      <c r="F129" s="9">
        <v>17342.7194120149</v>
      </c>
      <c r="G129" s="9">
        <v>17556.760903819199</v>
      </c>
      <c r="H129" s="9">
        <v>17718.5484252108</v>
      </c>
      <c r="I129" s="9">
        <v>17869.508510030999</v>
      </c>
      <c r="J129" s="9">
        <v>18013.2270001984</v>
      </c>
      <c r="K129" s="9">
        <v>18156.742502839799</v>
      </c>
      <c r="L129" s="9">
        <v>18298.9443580966</v>
      </c>
      <c r="M129" s="9">
        <v>18447.236476816401</v>
      </c>
      <c r="N129" s="9">
        <v>18591.886118254701</v>
      </c>
      <c r="O129" s="9">
        <v>18735.493641526002</v>
      </c>
      <c r="P129" s="9">
        <v>18878.6564138002</v>
      </c>
      <c r="Q129" s="9">
        <v>19020.209532785299</v>
      </c>
      <c r="R129" s="9">
        <v>19161.3994278389</v>
      </c>
    </row>
    <row r="130" spans="1:18" ht="15.6">
      <c r="A130" s="7">
        <v>24</v>
      </c>
      <c r="B130" s="7">
        <v>2463</v>
      </c>
      <c r="C130" s="8" t="s">
        <v>148</v>
      </c>
      <c r="D130" s="9">
        <v>67864.411757601003</v>
      </c>
      <c r="E130" s="9">
        <v>68805.929183659493</v>
      </c>
      <c r="F130" s="9">
        <v>69723.384477611806</v>
      </c>
      <c r="G130" s="9">
        <v>70583.901036469295</v>
      </c>
      <c r="H130" s="9">
        <v>71234.339603193803</v>
      </c>
      <c r="I130" s="9">
        <v>71841.248345992499</v>
      </c>
      <c r="J130" s="9">
        <v>72419.043517928905</v>
      </c>
      <c r="K130" s="9">
        <v>72996.022614070302</v>
      </c>
      <c r="L130" s="9">
        <v>73567.720419366902</v>
      </c>
      <c r="M130" s="9">
        <v>74163.903068736603</v>
      </c>
      <c r="N130" s="9">
        <v>74745.441772495295</v>
      </c>
      <c r="O130" s="9">
        <v>75322.790821309594</v>
      </c>
      <c r="P130" s="9">
        <v>75898.351826117199</v>
      </c>
      <c r="Q130" s="9">
        <v>76467.4415004037</v>
      </c>
      <c r="R130" s="9">
        <v>77035.070895750294</v>
      </c>
    </row>
    <row r="131" spans="1:18" ht="15.6">
      <c r="A131" s="7">
        <v>24</v>
      </c>
      <c r="B131" s="7">
        <v>2464</v>
      </c>
      <c r="C131" s="8" t="s">
        <v>149</v>
      </c>
      <c r="D131" s="9">
        <v>9370.9566108099698</v>
      </c>
      <c r="E131" s="9">
        <v>9500.9646477300103</v>
      </c>
      <c r="F131" s="9">
        <v>9627.6501008292707</v>
      </c>
      <c r="G131" s="9">
        <v>9746.4732531418704</v>
      </c>
      <c r="H131" s="9">
        <v>9836.2880976095003</v>
      </c>
      <c r="I131" s="9">
        <v>9920.0921909191093</v>
      </c>
      <c r="J131" s="9">
        <v>9999.8761800050397</v>
      </c>
      <c r="K131" s="9">
        <v>10079.547482451901</v>
      </c>
      <c r="L131" s="9">
        <v>10158.4895257104</v>
      </c>
      <c r="M131" s="9">
        <v>10240.812522338299</v>
      </c>
      <c r="N131" s="9">
        <v>10321.113431437299</v>
      </c>
      <c r="O131" s="9">
        <v>10400.835818277001</v>
      </c>
      <c r="P131" s="9">
        <v>10480.3113057176</v>
      </c>
      <c r="Q131" s="9">
        <v>10558.8932090494</v>
      </c>
      <c r="R131" s="9">
        <v>10637.273471967501</v>
      </c>
    </row>
    <row r="132" spans="1:18" ht="15.6">
      <c r="A132" s="7">
        <v>24</v>
      </c>
      <c r="B132" s="7">
        <v>2469</v>
      </c>
      <c r="C132" s="8" t="s">
        <v>150</v>
      </c>
      <c r="D132" s="9">
        <v>25467.701927798698</v>
      </c>
      <c r="E132" s="9">
        <v>25821.028281875599</v>
      </c>
      <c r="F132" s="9">
        <v>26165.324760097501</v>
      </c>
      <c r="G132" s="9">
        <v>26488.253650967399</v>
      </c>
      <c r="H132" s="9">
        <v>26732.34588004</v>
      </c>
      <c r="I132" s="9">
        <v>26960.102528301701</v>
      </c>
      <c r="J132" s="9">
        <v>27176.933630779102</v>
      </c>
      <c r="K132" s="9">
        <v>27393.4584816354</v>
      </c>
      <c r="L132" s="9">
        <v>27608.001405186398</v>
      </c>
      <c r="M132" s="9">
        <v>27831.732837050102</v>
      </c>
      <c r="N132" s="9">
        <v>28049.968786906</v>
      </c>
      <c r="O132" s="9">
        <v>28266.632471305398</v>
      </c>
      <c r="P132" s="9">
        <v>28482.6251505521</v>
      </c>
      <c r="Q132" s="9">
        <v>28696.189311978698</v>
      </c>
      <c r="R132" s="9">
        <v>28909.205469958299</v>
      </c>
    </row>
    <row r="133" spans="1:18" ht="15.6">
      <c r="A133" s="7">
        <v>24</v>
      </c>
      <c r="B133" s="7">
        <v>2471</v>
      </c>
      <c r="C133" s="8" t="s">
        <v>151</v>
      </c>
      <c r="D133" s="9">
        <v>20552.817909748701</v>
      </c>
      <c r="E133" s="9">
        <v>20837.957583360399</v>
      </c>
      <c r="F133" s="9">
        <v>21115.8100115907</v>
      </c>
      <c r="G133" s="9">
        <v>21376.418476056599</v>
      </c>
      <c r="H133" s="9">
        <v>21573.404570493301</v>
      </c>
      <c r="I133" s="9">
        <v>21757.2076059131</v>
      </c>
      <c r="J133" s="9">
        <v>21932.193561761302</v>
      </c>
      <c r="K133" s="9">
        <v>22106.932368026199</v>
      </c>
      <c r="L133" s="9">
        <v>22280.071729120398</v>
      </c>
      <c r="M133" s="9">
        <v>22460.6263544006</v>
      </c>
      <c r="N133" s="9">
        <v>22636.746043263702</v>
      </c>
      <c r="O133" s="9">
        <v>22811.596890189401</v>
      </c>
      <c r="P133" s="9">
        <v>22985.906225864499</v>
      </c>
      <c r="Q133" s="9">
        <v>23158.2557113287</v>
      </c>
      <c r="R133" s="9">
        <v>23330.162949636499</v>
      </c>
    </row>
    <row r="134" spans="1:18" ht="15.6">
      <c r="A134" s="7">
        <v>24</v>
      </c>
      <c r="B134" s="7">
        <v>2472</v>
      </c>
      <c r="C134" s="8" t="s">
        <v>152</v>
      </c>
      <c r="D134" s="9">
        <v>15634.932944886499</v>
      </c>
      <c r="E134" s="9">
        <v>15851.8443045039</v>
      </c>
      <c r="F134" s="9">
        <v>16063.212113187499</v>
      </c>
      <c r="G134" s="9">
        <v>16261.4620993803</v>
      </c>
      <c r="H134" s="9">
        <v>16411.313296972901</v>
      </c>
      <c r="I134" s="9">
        <v>16551.135882202499</v>
      </c>
      <c r="J134" s="9">
        <v>16684.251141537501</v>
      </c>
      <c r="K134" s="9">
        <v>16817.178389308399</v>
      </c>
      <c r="L134" s="9">
        <v>16948.888907681001</v>
      </c>
      <c r="M134" s="9">
        <v>17086.240363409801</v>
      </c>
      <c r="N134" s="9">
        <v>17220.2180757399</v>
      </c>
      <c r="O134" s="9">
        <v>17353.230555056602</v>
      </c>
      <c r="P134" s="9">
        <v>17485.831096110502</v>
      </c>
      <c r="Q134" s="9">
        <v>17616.940740537699</v>
      </c>
      <c r="R134" s="9">
        <v>17747.7139588635</v>
      </c>
    </row>
    <row r="135" spans="1:18" ht="15.6">
      <c r="A135" s="7">
        <v>24</v>
      </c>
      <c r="B135" s="7">
        <v>2481</v>
      </c>
      <c r="C135" s="8" t="s">
        <v>153</v>
      </c>
      <c r="D135" s="9">
        <v>45186.5900592119</v>
      </c>
      <c r="E135" s="9">
        <v>45813.486555308002</v>
      </c>
      <c r="F135" s="9">
        <v>46424.361610212502</v>
      </c>
      <c r="G135" s="9">
        <v>46997.324787639001</v>
      </c>
      <c r="H135" s="9">
        <v>47430.4104080697</v>
      </c>
      <c r="I135" s="9">
        <v>47834.512290856503</v>
      </c>
      <c r="J135" s="9">
        <v>48219.229300688399</v>
      </c>
      <c r="K135" s="9">
        <v>48603.402937788698</v>
      </c>
      <c r="L135" s="9">
        <v>48984.0600994942</v>
      </c>
      <c r="M135" s="9">
        <v>49381.020159625899</v>
      </c>
      <c r="N135" s="9">
        <v>49768.229749083199</v>
      </c>
      <c r="O135" s="9">
        <v>50152.649713940598</v>
      </c>
      <c r="P135" s="9">
        <v>50535.879134150899</v>
      </c>
      <c r="Q135" s="9">
        <v>50914.799707698301</v>
      </c>
      <c r="R135" s="9">
        <v>51292.747974282698</v>
      </c>
    </row>
    <row r="136" spans="1:18" ht="15.6">
      <c r="A136" s="7">
        <v>24</v>
      </c>
      <c r="B136" s="7">
        <v>2482</v>
      </c>
      <c r="C136" s="8" t="s">
        <v>154</v>
      </c>
      <c r="D136" s="9">
        <v>117565.759592163</v>
      </c>
      <c r="E136" s="9">
        <v>119196.809039941</v>
      </c>
      <c r="F136" s="9">
        <v>120786.174153717</v>
      </c>
      <c r="G136" s="9">
        <v>122276.90074044099</v>
      </c>
      <c r="H136" s="9">
        <v>123403.696098731</v>
      </c>
      <c r="I136" s="9">
        <v>124455.08202405</v>
      </c>
      <c r="J136" s="9">
        <v>125456.032691841</v>
      </c>
      <c r="K136" s="9">
        <v>126455.56962074</v>
      </c>
      <c r="L136" s="9">
        <v>127445.957439466</v>
      </c>
      <c r="M136" s="9">
        <v>128478.761883012</v>
      </c>
      <c r="N136" s="9">
        <v>129486.19770501601</v>
      </c>
      <c r="O136" s="9">
        <v>130486.37552584799</v>
      </c>
      <c r="P136" s="9">
        <v>131483.455806351</v>
      </c>
      <c r="Q136" s="9">
        <v>132469.32539705301</v>
      </c>
      <c r="R136" s="9">
        <v>133452.665255075</v>
      </c>
    </row>
    <row r="137" spans="1:18" ht="15.6">
      <c r="A137" s="7">
        <v>24</v>
      </c>
      <c r="B137" s="7">
        <v>2483</v>
      </c>
      <c r="C137" s="8" t="s">
        <v>155</v>
      </c>
      <c r="D137" s="9">
        <v>12724.3479656239</v>
      </c>
      <c r="E137" s="9">
        <v>12900.879302577099</v>
      </c>
      <c r="F137" s="9">
        <v>13072.8990710979</v>
      </c>
      <c r="G137" s="9">
        <v>13234.2430191774</v>
      </c>
      <c r="H137" s="9">
        <v>13356.198053320501</v>
      </c>
      <c r="I137" s="9">
        <v>13469.991392524</v>
      </c>
      <c r="J137" s="9">
        <v>13578.3260355163</v>
      </c>
      <c r="K137" s="9">
        <v>13686.507667068199</v>
      </c>
      <c r="L137" s="9">
        <v>13793.6990744139</v>
      </c>
      <c r="M137" s="9">
        <v>13905.4813073161</v>
      </c>
      <c r="N137" s="9">
        <v>14014.5178498962</v>
      </c>
      <c r="O137" s="9">
        <v>14122.768846306601</v>
      </c>
      <c r="P137" s="9">
        <v>14230.684590504199</v>
      </c>
      <c r="Q137" s="9">
        <v>14337.3869821184</v>
      </c>
      <c r="R137" s="9">
        <v>14443.815576336599</v>
      </c>
    </row>
    <row r="138" spans="1:18" ht="15.6">
      <c r="A138" s="7">
        <v>24</v>
      </c>
      <c r="B138" s="7">
        <v>2491</v>
      </c>
      <c r="C138" s="8" t="s">
        <v>156</v>
      </c>
      <c r="D138" s="9">
        <v>41765.177240542202</v>
      </c>
      <c r="E138" s="9">
        <v>42344.606740431103</v>
      </c>
      <c r="F138" s="9">
        <v>42909.227901562299</v>
      </c>
      <c r="G138" s="9">
        <v>43438.807775562898</v>
      </c>
      <c r="H138" s="9">
        <v>43839.101262453602</v>
      </c>
      <c r="I138" s="9">
        <v>44212.605586153499</v>
      </c>
      <c r="J138" s="9">
        <v>44568.192809393702</v>
      </c>
      <c r="K138" s="9">
        <v>44923.277803647099</v>
      </c>
      <c r="L138" s="9">
        <v>45275.112580218498</v>
      </c>
      <c r="M138" s="9">
        <v>45642.0158414896</v>
      </c>
      <c r="N138" s="9">
        <v>45999.906913545703</v>
      </c>
      <c r="O138" s="9">
        <v>46355.2195834667</v>
      </c>
      <c r="P138" s="9">
        <v>46709.4318537</v>
      </c>
      <c r="Q138" s="9">
        <v>47059.661532860096</v>
      </c>
      <c r="R138" s="9">
        <v>47408.992524901703</v>
      </c>
    </row>
    <row r="139" spans="1:18" ht="15.6">
      <c r="A139" s="7">
        <v>24</v>
      </c>
      <c r="B139" s="7">
        <v>2492</v>
      </c>
      <c r="C139" s="8" t="s">
        <v>157</v>
      </c>
      <c r="D139" s="9">
        <v>53101.0871402989</v>
      </c>
      <c r="E139" s="9">
        <v>53837.785471243697</v>
      </c>
      <c r="F139" s="9">
        <v>54555.6561822242</v>
      </c>
      <c r="G139" s="9">
        <v>55228.974695514</v>
      </c>
      <c r="H139" s="9">
        <v>55737.915893166697</v>
      </c>
      <c r="I139" s="9">
        <v>56212.796809541498</v>
      </c>
      <c r="J139" s="9">
        <v>56664.897563286599</v>
      </c>
      <c r="K139" s="9">
        <v>57116.359773866498</v>
      </c>
      <c r="L139" s="9">
        <v>57563.689591493698</v>
      </c>
      <c r="M139" s="9">
        <v>58030.177783870698</v>
      </c>
      <c r="N139" s="9">
        <v>58485.2076982863</v>
      </c>
      <c r="O139" s="9">
        <v>58936.959379504799</v>
      </c>
      <c r="P139" s="9">
        <v>59387.311990346898</v>
      </c>
      <c r="Q139" s="9">
        <v>59832.601055629202</v>
      </c>
      <c r="R139" s="9">
        <v>60276.747511119</v>
      </c>
    </row>
    <row r="140" spans="1:18" ht="15.6">
      <c r="A140" s="7">
        <v>24</v>
      </c>
      <c r="B140" s="7">
        <v>2493</v>
      </c>
      <c r="C140" s="8" t="s">
        <v>158</v>
      </c>
      <c r="D140" s="9">
        <v>74150.395034007801</v>
      </c>
      <c r="E140" s="9">
        <v>75179.121095803101</v>
      </c>
      <c r="F140" s="9">
        <v>76181.5562558987</v>
      </c>
      <c r="G140" s="9">
        <v>77121.778695628396</v>
      </c>
      <c r="H140" s="9">
        <v>77832.464538378306</v>
      </c>
      <c r="I140" s="9">
        <v>78495.588580345604</v>
      </c>
      <c r="J140" s="9">
        <v>79126.902388521296</v>
      </c>
      <c r="K140" s="9">
        <v>79757.324532024504</v>
      </c>
      <c r="L140" s="9">
        <v>80381.976201290701</v>
      </c>
      <c r="M140" s="9">
        <v>81033.380638492104</v>
      </c>
      <c r="N140" s="9">
        <v>81668.7847261141</v>
      </c>
      <c r="O140" s="9">
        <v>82299.611088801001</v>
      </c>
      <c r="P140" s="9">
        <v>82928.483788760903</v>
      </c>
      <c r="Q140" s="9">
        <v>83550.28574788</v>
      </c>
      <c r="R140" s="9">
        <v>84170.492168152996</v>
      </c>
    </row>
    <row r="141" spans="1:18" ht="15.6">
      <c r="A141" s="7">
        <v>24</v>
      </c>
      <c r="B141" s="7">
        <v>2494</v>
      </c>
      <c r="C141" s="8" t="s">
        <v>159</v>
      </c>
      <c r="D141" s="9">
        <v>58116.336160815903</v>
      </c>
      <c r="E141" s="9">
        <v>58922.613586489402</v>
      </c>
      <c r="F141" s="9">
        <v>59708.285176219499</v>
      </c>
      <c r="G141" s="9">
        <v>60445.1967376592</v>
      </c>
      <c r="H141" s="9">
        <v>61002.206006718203</v>
      </c>
      <c r="I141" s="9">
        <v>61521.9380961161</v>
      </c>
      <c r="J141" s="9">
        <v>62016.738500941799</v>
      </c>
      <c r="K141" s="9">
        <v>62510.840052554297</v>
      </c>
      <c r="L141" s="9">
        <v>63000.418919479103</v>
      </c>
      <c r="M141" s="9">
        <v>63510.965616071102</v>
      </c>
      <c r="N141" s="9">
        <v>64008.971831168201</v>
      </c>
      <c r="O141" s="9">
        <v>64503.390194333399</v>
      </c>
      <c r="P141" s="9">
        <v>64996.277348907897</v>
      </c>
      <c r="Q141" s="9">
        <v>65483.622718953397</v>
      </c>
      <c r="R141" s="9">
        <v>65969.717564159306</v>
      </c>
    </row>
    <row r="142" spans="1:18" ht="15.6">
      <c r="A142" s="7">
        <v>31</v>
      </c>
      <c r="B142" s="7">
        <v>3111</v>
      </c>
      <c r="C142" s="8" t="s">
        <v>160</v>
      </c>
      <c r="D142" s="9">
        <v>59888.4191008708</v>
      </c>
      <c r="E142" s="9">
        <v>62225.906190013098</v>
      </c>
      <c r="F142" s="9">
        <v>64563.572506280703</v>
      </c>
      <c r="G142" s="9">
        <v>66871.168958806404</v>
      </c>
      <c r="H142" s="9">
        <v>69003.662068502104</v>
      </c>
      <c r="I142" s="9">
        <v>71110.177754735094</v>
      </c>
      <c r="J142" s="9">
        <v>73196.713050971099</v>
      </c>
      <c r="K142" s="9">
        <v>75293.606175754103</v>
      </c>
      <c r="L142" s="9">
        <v>77395.379956658406</v>
      </c>
      <c r="M142" s="9">
        <v>79535.856338506695</v>
      </c>
      <c r="N142" s="9">
        <v>81663.1925807925</v>
      </c>
      <c r="O142" s="9">
        <v>83795.097024255898</v>
      </c>
      <c r="P142" s="9">
        <v>85934.011035194693</v>
      </c>
      <c r="Q142" s="9">
        <v>88074.507008538101</v>
      </c>
      <c r="R142" s="9">
        <v>90222.302316321293</v>
      </c>
    </row>
    <row r="143" spans="1:18" ht="15.6">
      <c r="A143" s="7">
        <v>31</v>
      </c>
      <c r="B143" s="7">
        <v>3112</v>
      </c>
      <c r="C143" s="8" t="s">
        <v>161</v>
      </c>
      <c r="D143" s="9">
        <v>19068.232798994399</v>
      </c>
      <c r="E143" s="9">
        <v>19812.479327563498</v>
      </c>
      <c r="F143" s="9">
        <v>20556.7829207348</v>
      </c>
      <c r="G143" s="9">
        <v>21291.5123891986</v>
      </c>
      <c r="H143" s="9">
        <v>21970.489654990699</v>
      </c>
      <c r="I143" s="9">
        <v>22641.195813296701</v>
      </c>
      <c r="J143" s="9">
        <v>23305.540295423099</v>
      </c>
      <c r="K143" s="9">
        <v>23973.182668594302</v>
      </c>
      <c r="L143" s="9">
        <v>24642.3790232666</v>
      </c>
      <c r="M143" s="9">
        <v>25323.8981309835</v>
      </c>
      <c r="N143" s="9">
        <v>26001.233470869502</v>
      </c>
      <c r="O143" s="9">
        <v>26680.023307851799</v>
      </c>
      <c r="P143" s="9">
        <v>27361.0449629209</v>
      </c>
      <c r="Q143" s="9">
        <v>28042.570308473802</v>
      </c>
      <c r="R143" s="9">
        <v>28726.419733027698</v>
      </c>
    </row>
    <row r="144" spans="1:18" ht="15.6">
      <c r="A144" s="7">
        <v>31</v>
      </c>
      <c r="B144" s="7">
        <v>3113</v>
      </c>
      <c r="C144" s="8" t="s">
        <v>162</v>
      </c>
      <c r="D144" s="9">
        <v>46736.460677696399</v>
      </c>
      <c r="E144" s="9">
        <v>48560.617591255803</v>
      </c>
      <c r="F144" s="9">
        <v>50384.914367416903</v>
      </c>
      <c r="G144" s="9">
        <v>52185.744850396499</v>
      </c>
      <c r="H144" s="9">
        <v>53849.9260340529</v>
      </c>
      <c r="I144" s="9">
        <v>55493.834639859102</v>
      </c>
      <c r="J144" s="9">
        <v>57122.150703103398</v>
      </c>
      <c r="K144" s="9">
        <v>58758.5499348843</v>
      </c>
      <c r="L144" s="9">
        <v>60398.757994875297</v>
      </c>
      <c r="M144" s="9">
        <v>62069.169265122298</v>
      </c>
      <c r="N144" s="9">
        <v>63729.326071470503</v>
      </c>
      <c r="O144" s="9">
        <v>65393.047868691901</v>
      </c>
      <c r="P144" s="9">
        <v>67062.239876631196</v>
      </c>
      <c r="Q144" s="9">
        <v>68732.666435667299</v>
      </c>
      <c r="R144" s="9">
        <v>70408.789341167299</v>
      </c>
    </row>
    <row r="145" spans="1:18" ht="15.6">
      <c r="A145" s="7">
        <v>31</v>
      </c>
      <c r="B145" s="7">
        <v>3114</v>
      </c>
      <c r="C145" s="8" t="s">
        <v>163</v>
      </c>
      <c r="D145" s="9">
        <v>7980.7014880328197</v>
      </c>
      <c r="E145" s="9">
        <v>8292.1938765882896</v>
      </c>
      <c r="F145" s="9">
        <v>8603.7101484861196</v>
      </c>
      <c r="G145" s="9">
        <v>8911.21932434068</v>
      </c>
      <c r="H145" s="9">
        <v>9195.3943153246892</v>
      </c>
      <c r="I145" s="9">
        <v>9476.1075671708495</v>
      </c>
      <c r="J145" s="9">
        <v>9754.1582419849201</v>
      </c>
      <c r="K145" s="9">
        <v>10033.589195939299</v>
      </c>
      <c r="L145" s="9">
        <v>10313.6705438057</v>
      </c>
      <c r="M145" s="9">
        <v>10598.9093813363</v>
      </c>
      <c r="N145" s="9">
        <v>10882.397170279801</v>
      </c>
      <c r="O145" s="9">
        <v>11166.493715525199</v>
      </c>
      <c r="P145" s="9">
        <v>11451.524352271699</v>
      </c>
      <c r="Q145" s="9">
        <v>11736.765800555901</v>
      </c>
      <c r="R145" s="9">
        <v>12022.979954615401</v>
      </c>
    </row>
    <row r="146" spans="1:18" ht="15.6">
      <c r="A146" s="7">
        <v>31</v>
      </c>
      <c r="B146" s="7">
        <v>3115</v>
      </c>
      <c r="C146" s="8" t="s">
        <v>164</v>
      </c>
      <c r="D146" s="9">
        <v>27697.931868230498</v>
      </c>
      <c r="E146" s="9">
        <v>28779.0016157877</v>
      </c>
      <c r="F146" s="9">
        <v>29860.154254781701</v>
      </c>
      <c r="G146" s="9">
        <v>30927.3998136019</v>
      </c>
      <c r="H146" s="9">
        <v>31913.6614277718</v>
      </c>
      <c r="I146" s="9">
        <v>32887.908683452297</v>
      </c>
      <c r="J146" s="9">
        <v>33852.915162891099</v>
      </c>
      <c r="K146" s="9">
        <v>34822.712058187397</v>
      </c>
      <c r="L146" s="9">
        <v>35794.766219200901</v>
      </c>
      <c r="M146" s="9">
        <v>36784.7200346682</v>
      </c>
      <c r="N146" s="9">
        <v>37768.596636962502</v>
      </c>
      <c r="O146" s="9">
        <v>38754.585996972201</v>
      </c>
      <c r="P146" s="9">
        <v>39743.817227954598</v>
      </c>
      <c r="Q146" s="9">
        <v>40733.780104355203</v>
      </c>
      <c r="R146" s="9">
        <v>41727.118866521698</v>
      </c>
    </row>
    <row r="147" spans="1:18" ht="15.6">
      <c r="A147" s="7">
        <v>31</v>
      </c>
      <c r="B147" s="7">
        <v>3116</v>
      </c>
      <c r="C147" s="8" t="s">
        <v>165</v>
      </c>
      <c r="D147" s="9">
        <v>31166.045070890501</v>
      </c>
      <c r="E147" s="9">
        <v>32382.4777127409</v>
      </c>
      <c r="F147" s="9">
        <v>33599.003626409001</v>
      </c>
      <c r="G147" s="9">
        <v>34799.881128076297</v>
      </c>
      <c r="H147" s="9">
        <v>35909.634523050001</v>
      </c>
      <c r="I147" s="9">
        <v>37005.869217529304</v>
      </c>
      <c r="J147" s="9">
        <v>38091.706079832198</v>
      </c>
      <c r="K147" s="9">
        <v>39182.933175753002</v>
      </c>
      <c r="L147" s="9">
        <v>40276.700173662102</v>
      </c>
      <c r="M147" s="9">
        <v>41390.608077716301</v>
      </c>
      <c r="N147" s="9">
        <v>42497.677828704698</v>
      </c>
      <c r="O147" s="9">
        <v>43607.124879539901</v>
      </c>
      <c r="P147" s="9">
        <v>44720.219722906499</v>
      </c>
      <c r="Q147" s="9">
        <v>45834.137822509503</v>
      </c>
      <c r="R147" s="9">
        <v>46951.854508720397</v>
      </c>
    </row>
    <row r="148" spans="1:18" ht="15.6">
      <c r="A148" s="7">
        <v>31</v>
      </c>
      <c r="B148" s="7">
        <v>3119</v>
      </c>
      <c r="C148" s="8" t="s">
        <v>166</v>
      </c>
      <c r="D148" s="9">
        <v>41146.239369130002</v>
      </c>
      <c r="E148" s="9">
        <v>42752.206013175099</v>
      </c>
      <c r="F148" s="9">
        <v>44358.295792684898</v>
      </c>
      <c r="G148" s="9">
        <v>45943.7261215822</v>
      </c>
      <c r="H148" s="9">
        <v>47408.851985837202</v>
      </c>
      <c r="I148" s="9">
        <v>48856.130106842596</v>
      </c>
      <c r="J148" s="9">
        <v>50289.680733845104</v>
      </c>
      <c r="K148" s="9">
        <v>51730.347689376802</v>
      </c>
      <c r="L148" s="9">
        <v>53174.367892392198</v>
      </c>
      <c r="M148" s="9">
        <v>54644.978652886501</v>
      </c>
      <c r="N148" s="9">
        <v>56106.561502110198</v>
      </c>
      <c r="O148" s="9">
        <v>57571.282927195702</v>
      </c>
      <c r="P148" s="9">
        <v>59040.8202632865</v>
      </c>
      <c r="Q148" s="9">
        <v>60511.4444839766</v>
      </c>
      <c r="R148" s="9">
        <v>61987.0837012548</v>
      </c>
    </row>
    <row r="149" spans="1:18" ht="15.6">
      <c r="A149" s="7">
        <v>31</v>
      </c>
      <c r="B149" s="7">
        <v>3120</v>
      </c>
      <c r="C149" s="8" t="s">
        <v>167</v>
      </c>
      <c r="D149" s="9">
        <v>74618.142794829997</v>
      </c>
      <c r="E149" s="9">
        <v>77530.541351697699</v>
      </c>
      <c r="F149" s="9">
        <v>80443.163217529102</v>
      </c>
      <c r="G149" s="9">
        <v>83318.319450055002</v>
      </c>
      <c r="H149" s="9">
        <v>85975.305190751402</v>
      </c>
      <c r="I149" s="9">
        <v>88599.924284669702</v>
      </c>
      <c r="J149" s="9">
        <v>91199.648755937495</v>
      </c>
      <c r="K149" s="9">
        <v>93812.278592696399</v>
      </c>
      <c r="L149" s="9">
        <v>96430.989496370603</v>
      </c>
      <c r="M149" s="9">
        <v>99097.922013764997</v>
      </c>
      <c r="N149" s="9">
        <v>101748.482537679</v>
      </c>
      <c r="O149" s="9">
        <v>104404.73482432999</v>
      </c>
      <c r="P149" s="9">
        <v>107069.720701382</v>
      </c>
      <c r="Q149" s="9">
        <v>109736.67762895</v>
      </c>
      <c r="R149" s="9">
        <v>112412.729182226</v>
      </c>
    </row>
    <row r="150" spans="1:18" ht="15.6">
      <c r="A150" s="7">
        <v>31</v>
      </c>
      <c r="B150" s="7">
        <v>3131</v>
      </c>
      <c r="C150" s="8" t="s">
        <v>168</v>
      </c>
      <c r="D150" s="9">
        <v>116169.530737651</v>
      </c>
      <c r="E150" s="9">
        <v>120703.709164108</v>
      </c>
      <c r="F150" s="9">
        <v>125238.235255167</v>
      </c>
      <c r="G150" s="9">
        <v>129714.432849608</v>
      </c>
      <c r="H150" s="9">
        <v>133850.97088863701</v>
      </c>
      <c r="I150" s="9">
        <v>137937.11880204501</v>
      </c>
      <c r="J150" s="9">
        <v>141984.509430695</v>
      </c>
      <c r="K150" s="9">
        <v>146051.99182607199</v>
      </c>
      <c r="L150" s="9">
        <v>150128.94155118201</v>
      </c>
      <c r="M150" s="9">
        <v>154280.96527451</v>
      </c>
      <c r="N150" s="9">
        <v>158407.50019958301</v>
      </c>
      <c r="O150" s="9">
        <v>162542.89636494199</v>
      </c>
      <c r="P150" s="9">
        <v>166691.88945412799</v>
      </c>
      <c r="Q150" s="9">
        <v>170843.95118061799</v>
      </c>
      <c r="R150" s="9">
        <v>175010.17190716299</v>
      </c>
    </row>
    <row r="151" spans="1:18" ht="15.6">
      <c r="A151" s="7">
        <v>31</v>
      </c>
      <c r="B151" s="7">
        <v>3132</v>
      </c>
      <c r="C151" s="8" t="s">
        <v>169</v>
      </c>
      <c r="D151" s="9">
        <v>97668.7822531321</v>
      </c>
      <c r="E151" s="9">
        <v>101480.863460347</v>
      </c>
      <c r="F151" s="9">
        <v>105293.23696810599</v>
      </c>
      <c r="G151" s="9">
        <v>109056.57117235201</v>
      </c>
      <c r="H151" s="9">
        <v>112534.338797976</v>
      </c>
      <c r="I151" s="9">
        <v>115969.741250269</v>
      </c>
      <c r="J151" s="9">
        <v>119372.558766003</v>
      </c>
      <c r="K151" s="9">
        <v>122792.26830528</v>
      </c>
      <c r="L151" s="9">
        <v>126219.937440019</v>
      </c>
      <c r="M151" s="9">
        <v>129710.724554181</v>
      </c>
      <c r="N151" s="9">
        <v>133180.08212603701</v>
      </c>
      <c r="O151" s="9">
        <v>136656.88972761401</v>
      </c>
      <c r="P151" s="9">
        <v>140145.12885573099</v>
      </c>
      <c r="Q151" s="9">
        <v>143635.94792088799</v>
      </c>
      <c r="R151" s="9">
        <v>147138.67107304899</v>
      </c>
    </row>
    <row r="152" spans="1:18" ht="15.6">
      <c r="A152" s="7">
        <v>31</v>
      </c>
      <c r="B152" s="7">
        <v>3133</v>
      </c>
      <c r="C152" s="8" t="s">
        <v>170</v>
      </c>
      <c r="D152" s="9">
        <v>73218.2560566998</v>
      </c>
      <c r="E152" s="9">
        <v>76076.016036508197</v>
      </c>
      <c r="F152" s="9">
        <v>78933.995149217997</v>
      </c>
      <c r="G152" s="9">
        <v>81755.211524038605</v>
      </c>
      <c r="H152" s="9">
        <v>84362.350416366899</v>
      </c>
      <c r="I152" s="9">
        <v>86937.729883204607</v>
      </c>
      <c r="J152" s="9">
        <v>89488.681767899805</v>
      </c>
      <c r="K152" s="9">
        <v>92052.296906690099</v>
      </c>
      <c r="L152" s="9">
        <v>94621.879024117006</v>
      </c>
      <c r="M152" s="9">
        <v>97238.778087485</v>
      </c>
      <c r="N152" s="9">
        <v>99839.612307536794</v>
      </c>
      <c r="O152" s="9">
        <v>102446.031505729</v>
      </c>
      <c r="P152" s="9">
        <v>105061.020449306</v>
      </c>
      <c r="Q152" s="9">
        <v>107677.943465444</v>
      </c>
      <c r="R152" s="9">
        <v>110303.790482328</v>
      </c>
    </row>
    <row r="153" spans="1:18" ht="15.6">
      <c r="A153" s="7">
        <v>32</v>
      </c>
      <c r="B153" s="7">
        <v>3211</v>
      </c>
      <c r="C153" s="8" t="s">
        <v>171</v>
      </c>
      <c r="D153" s="9">
        <v>6774.1678323121096</v>
      </c>
      <c r="E153" s="9">
        <v>6950.4291501225098</v>
      </c>
      <c r="F153" s="9">
        <v>7122.3951417113803</v>
      </c>
      <c r="G153" s="9">
        <v>7289.6265646987604</v>
      </c>
      <c r="H153" s="9">
        <v>7436.7876506512703</v>
      </c>
      <c r="I153" s="9">
        <v>7579.5363189734799</v>
      </c>
      <c r="J153" s="9">
        <v>7720.6224136928904</v>
      </c>
      <c r="K153" s="9">
        <v>7862.2744728735597</v>
      </c>
      <c r="L153" s="9">
        <v>8004.2856954776598</v>
      </c>
      <c r="M153" s="9">
        <v>8149.2680023557295</v>
      </c>
      <c r="N153" s="9">
        <v>8295.7740801001401</v>
      </c>
      <c r="O153" s="9">
        <v>8442.8831204601393</v>
      </c>
      <c r="P153" s="9">
        <v>8590.9095082417407</v>
      </c>
      <c r="Q153" s="9">
        <v>8739.1871000920491</v>
      </c>
      <c r="R153" s="9">
        <v>8888.2179107540105</v>
      </c>
    </row>
    <row r="154" spans="1:18" ht="15.6">
      <c r="A154" s="7">
        <v>32</v>
      </c>
      <c r="B154" s="7">
        <v>3212</v>
      </c>
      <c r="C154" s="8" t="s">
        <v>172</v>
      </c>
      <c r="D154" s="9">
        <v>38302.458433079199</v>
      </c>
      <c r="E154" s="9">
        <v>39299.074101969803</v>
      </c>
      <c r="F154" s="9">
        <v>40271.403162654897</v>
      </c>
      <c r="G154" s="9">
        <v>41216.962054481701</v>
      </c>
      <c r="H154" s="9">
        <v>42049.039369009603</v>
      </c>
      <c r="I154" s="9">
        <v>42856.168018566503</v>
      </c>
      <c r="J154" s="9">
        <v>43653.8961547363</v>
      </c>
      <c r="K154" s="9">
        <v>44454.824363823798</v>
      </c>
      <c r="L154" s="9">
        <v>45257.7833523472</v>
      </c>
      <c r="M154" s="9">
        <v>46077.541427422999</v>
      </c>
      <c r="N154" s="9">
        <v>46905.915198616603</v>
      </c>
      <c r="O154" s="9">
        <v>47737.698237353703</v>
      </c>
      <c r="P154" s="9">
        <v>48574.6681360371</v>
      </c>
      <c r="Q154" s="9">
        <v>49413.058391459199</v>
      </c>
      <c r="R154" s="9">
        <v>50255.7074920956</v>
      </c>
    </row>
    <row r="155" spans="1:18" ht="15.6">
      <c r="A155" s="7">
        <v>32</v>
      </c>
      <c r="B155" s="7">
        <v>3213</v>
      </c>
      <c r="C155" s="8" t="s">
        <v>173</v>
      </c>
      <c r="D155" s="9">
        <v>31846.706005914199</v>
      </c>
      <c r="E155" s="9">
        <v>32675.3454070357</v>
      </c>
      <c r="F155" s="9">
        <v>33483.791627047598</v>
      </c>
      <c r="G155" s="9">
        <v>34269.9797014531</v>
      </c>
      <c r="H155" s="9">
        <v>34961.813142296298</v>
      </c>
      <c r="I155" s="9">
        <v>35632.902932934398</v>
      </c>
      <c r="J155" s="9">
        <v>36296.1766355949</v>
      </c>
      <c r="K155" s="9">
        <v>36962.111049519001</v>
      </c>
      <c r="L155" s="9">
        <v>37629.733961687103</v>
      </c>
      <c r="M155" s="9">
        <v>38311.324530038299</v>
      </c>
      <c r="N155" s="9">
        <v>39000.078647527102</v>
      </c>
      <c r="O155" s="9">
        <v>39691.667411815601</v>
      </c>
      <c r="P155" s="9">
        <v>40387.568807934098</v>
      </c>
      <c r="Q155" s="9">
        <v>41084.651164431198</v>
      </c>
      <c r="R155" s="9">
        <v>41785.274551901501</v>
      </c>
    </row>
    <row r="156" spans="1:18" ht="15.6">
      <c r="A156" s="7">
        <v>32</v>
      </c>
      <c r="B156" s="7">
        <v>3214</v>
      </c>
      <c r="C156" s="8" t="s">
        <v>174</v>
      </c>
      <c r="D156" s="9">
        <v>40791.116495591901</v>
      </c>
      <c r="E156" s="9">
        <v>41852.486118250097</v>
      </c>
      <c r="F156" s="9">
        <v>42887.991138283003</v>
      </c>
      <c r="G156" s="9">
        <v>43894.986628617298</v>
      </c>
      <c r="H156" s="9">
        <v>44781.127207040503</v>
      </c>
      <c r="I156" s="9">
        <v>45640.698109742603</v>
      </c>
      <c r="J156" s="9">
        <v>46490.257711559898</v>
      </c>
      <c r="K156" s="9">
        <v>47343.225307363697</v>
      </c>
      <c r="L156" s="9">
        <v>48198.355630120997</v>
      </c>
      <c r="M156" s="9">
        <v>49071.376540700097</v>
      </c>
      <c r="N156" s="9">
        <v>49953.572942352002</v>
      </c>
      <c r="O156" s="9">
        <v>50839.400124777101</v>
      </c>
      <c r="P156" s="9">
        <v>51730.751177338701</v>
      </c>
      <c r="Q156" s="9">
        <v>52623.614872732804</v>
      </c>
      <c r="R156" s="9">
        <v>53521.014126903203</v>
      </c>
    </row>
    <row r="157" spans="1:18" ht="15.6">
      <c r="A157" s="7">
        <v>32</v>
      </c>
      <c r="B157" s="7">
        <v>3219</v>
      </c>
      <c r="C157" s="8" t="s">
        <v>175</v>
      </c>
      <c r="D157" s="9">
        <v>36867.1908475565</v>
      </c>
      <c r="E157" s="9">
        <v>37826.461390005599</v>
      </c>
      <c r="F157" s="9">
        <v>38762.3553903918</v>
      </c>
      <c r="G157" s="9">
        <v>39672.4823522078</v>
      </c>
      <c r="H157" s="9">
        <v>40473.380112037099</v>
      </c>
      <c r="I157" s="9">
        <v>41250.264081843998</v>
      </c>
      <c r="J157" s="9">
        <v>42018.099793811802</v>
      </c>
      <c r="K157" s="9">
        <v>42789.015665773702</v>
      </c>
      <c r="L157" s="9">
        <v>43561.886219868997</v>
      </c>
      <c r="M157" s="9">
        <v>44350.926366078202</v>
      </c>
      <c r="N157" s="9">
        <v>45148.259361562697</v>
      </c>
      <c r="O157" s="9">
        <v>45948.873872707802</v>
      </c>
      <c r="P157" s="9">
        <v>46754.4808820178</v>
      </c>
      <c r="Q157" s="9">
        <v>47561.455024589501</v>
      </c>
      <c r="R157" s="9">
        <v>48372.528425167598</v>
      </c>
    </row>
    <row r="158" spans="1:18" ht="15.6">
      <c r="A158" s="7">
        <v>32</v>
      </c>
      <c r="B158" s="7">
        <v>3221</v>
      </c>
      <c r="C158" s="8" t="s">
        <v>176</v>
      </c>
      <c r="D158" s="9">
        <v>74258.309707885506</v>
      </c>
      <c r="E158" s="9">
        <v>76190.483204862394</v>
      </c>
      <c r="F158" s="9">
        <v>78075.571407640702</v>
      </c>
      <c r="G158" s="9">
        <v>79908.759352089401</v>
      </c>
      <c r="H158" s="9">
        <v>81521.936611530793</v>
      </c>
      <c r="I158" s="9">
        <v>83086.745025420794</v>
      </c>
      <c r="J158" s="9">
        <v>84633.328336883395</v>
      </c>
      <c r="K158" s="9">
        <v>86186.115741271497</v>
      </c>
      <c r="L158" s="9">
        <v>87742.840288224004</v>
      </c>
      <c r="M158" s="9">
        <v>89332.133809131803</v>
      </c>
      <c r="N158" s="9">
        <v>90938.130880274795</v>
      </c>
      <c r="O158" s="9">
        <v>92550.737617105697</v>
      </c>
      <c r="P158" s="9">
        <v>94173.400299634406</v>
      </c>
      <c r="Q158" s="9">
        <v>95798.816677477895</v>
      </c>
      <c r="R158" s="9">
        <v>97432.489826829202</v>
      </c>
    </row>
    <row r="159" spans="1:18" ht="15.6">
      <c r="A159" s="7">
        <v>32</v>
      </c>
      <c r="B159" s="7">
        <v>3222</v>
      </c>
      <c r="C159" s="8" t="s">
        <v>177</v>
      </c>
      <c r="D159" s="9">
        <v>51733.094775405902</v>
      </c>
      <c r="E159" s="9">
        <v>53079.170589519803</v>
      </c>
      <c r="F159" s="9">
        <v>54392.443771205697</v>
      </c>
      <c r="G159" s="9">
        <v>55669.559908767304</v>
      </c>
      <c r="H159" s="9">
        <v>56793.402511455599</v>
      </c>
      <c r="I159" s="9">
        <v>57883.548278241004</v>
      </c>
      <c r="J159" s="9">
        <v>58960.997271434797</v>
      </c>
      <c r="K159" s="9">
        <v>60042.768433189704</v>
      </c>
      <c r="L159" s="9">
        <v>61127.282460530601</v>
      </c>
      <c r="M159" s="9">
        <v>62234.486121157803</v>
      </c>
      <c r="N159" s="9">
        <v>63353.326544818701</v>
      </c>
      <c r="O159" s="9">
        <v>64476.771684946798</v>
      </c>
      <c r="P159" s="9">
        <v>65607.222440832396</v>
      </c>
      <c r="Q159" s="9">
        <v>66739.591597336999</v>
      </c>
      <c r="R159" s="9">
        <v>67877.712949721405</v>
      </c>
    </row>
    <row r="160" spans="1:18" ht="15.6">
      <c r="A160" s="7">
        <v>32</v>
      </c>
      <c r="B160" s="7">
        <v>3223</v>
      </c>
      <c r="C160" s="8" t="s">
        <v>178</v>
      </c>
      <c r="D160" s="9">
        <v>74344.647140709596</v>
      </c>
      <c r="E160" s="9">
        <v>76279.067106109898</v>
      </c>
      <c r="F160" s="9">
        <v>78166.347032332895</v>
      </c>
      <c r="G160" s="9">
        <v>80001.666357717098</v>
      </c>
      <c r="H160" s="9">
        <v>81616.719199633095</v>
      </c>
      <c r="I160" s="9">
        <v>83183.346959236602</v>
      </c>
      <c r="J160" s="9">
        <v>84731.728426820104</v>
      </c>
      <c r="K160" s="9">
        <v>86286.321200656603</v>
      </c>
      <c r="L160" s="9">
        <v>87844.855694535305</v>
      </c>
      <c r="M160" s="9">
        <v>89435.997029120306</v>
      </c>
      <c r="N160" s="9">
        <v>91043.861334628498</v>
      </c>
      <c r="O160" s="9">
        <v>92658.342990642297</v>
      </c>
      <c r="P160" s="9">
        <v>94282.892283938199</v>
      </c>
      <c r="Q160" s="9">
        <v>95910.1984742598</v>
      </c>
      <c r="R160" s="9">
        <v>97545.771035938305</v>
      </c>
    </row>
    <row r="161" spans="1:18" ht="15.6">
      <c r="A161" s="7">
        <v>32</v>
      </c>
      <c r="B161" s="7">
        <v>3224</v>
      </c>
      <c r="C161" s="8" t="s">
        <v>179</v>
      </c>
      <c r="D161" s="9">
        <v>44194.803764064003</v>
      </c>
      <c r="E161" s="9">
        <v>45344.7360590803</v>
      </c>
      <c r="F161" s="9">
        <v>46466.645560201898</v>
      </c>
      <c r="G161" s="9">
        <v>47557.666643008903</v>
      </c>
      <c r="H161" s="9">
        <v>48517.748453352797</v>
      </c>
      <c r="I161" s="9">
        <v>49449.0435643643</v>
      </c>
      <c r="J161" s="9">
        <v>50369.492012805</v>
      </c>
      <c r="K161" s="9">
        <v>51293.632824672401</v>
      </c>
      <c r="L161" s="9">
        <v>52220.116825439298</v>
      </c>
      <c r="M161" s="9">
        <v>53165.984238226498</v>
      </c>
      <c r="N161" s="9">
        <v>54121.792762310899</v>
      </c>
      <c r="O161" s="9">
        <v>55081.535026325197</v>
      </c>
      <c r="P161" s="9">
        <v>56047.262082510897</v>
      </c>
      <c r="Q161" s="9">
        <v>57014.627999330602</v>
      </c>
      <c r="R161" s="9">
        <v>57986.907930459201</v>
      </c>
    </row>
    <row r="162" spans="1:18" ht="15.6">
      <c r="A162" s="7">
        <v>32</v>
      </c>
      <c r="B162" s="7">
        <v>3229</v>
      </c>
      <c r="C162" s="8" t="s">
        <v>180</v>
      </c>
      <c r="D162" s="9">
        <v>134901.132414683</v>
      </c>
      <c r="E162" s="9">
        <v>138411.209519436</v>
      </c>
      <c r="F162" s="9">
        <v>141835.74926799</v>
      </c>
      <c r="G162" s="9">
        <v>145166.00457012301</v>
      </c>
      <c r="H162" s="9">
        <v>148096.578130707</v>
      </c>
      <c r="I162" s="9">
        <v>150939.28257520401</v>
      </c>
      <c r="J162" s="9">
        <v>153748.878442788</v>
      </c>
      <c r="K162" s="9">
        <v>156569.74495687499</v>
      </c>
      <c r="L162" s="9">
        <v>159397.76386907499</v>
      </c>
      <c r="M162" s="9">
        <v>162284.94910873001</v>
      </c>
      <c r="N162" s="9">
        <v>165202.47880205599</v>
      </c>
      <c r="O162" s="9">
        <v>168132.01592444399</v>
      </c>
      <c r="P162" s="9">
        <v>171079.821150053</v>
      </c>
      <c r="Q162" s="9">
        <v>174032.62886781699</v>
      </c>
      <c r="R162" s="9">
        <v>177000.43622442099</v>
      </c>
    </row>
    <row r="163" spans="1:18" ht="15.6">
      <c r="A163" s="7">
        <v>32</v>
      </c>
      <c r="B163" s="7">
        <v>3231</v>
      </c>
      <c r="C163" s="8" t="s">
        <v>181</v>
      </c>
      <c r="D163" s="9">
        <v>42411.6036994647</v>
      </c>
      <c r="E163" s="9">
        <v>43515.137800059601</v>
      </c>
      <c r="F163" s="9">
        <v>44591.779782932797</v>
      </c>
      <c r="G163" s="9">
        <v>45638.779653351099</v>
      </c>
      <c r="H163" s="9">
        <v>46560.1234719926</v>
      </c>
      <c r="I163" s="9">
        <v>47453.842094770604</v>
      </c>
      <c r="J163" s="9">
        <v>48337.151703579199</v>
      </c>
      <c r="K163" s="9">
        <v>49224.004694428098</v>
      </c>
      <c r="L163" s="9">
        <v>50113.106328973699</v>
      </c>
      <c r="M163" s="9">
        <v>51020.809281245602</v>
      </c>
      <c r="N163" s="9">
        <v>51938.052235135401</v>
      </c>
      <c r="O163" s="9">
        <v>52859.070207929202</v>
      </c>
      <c r="P163" s="9">
        <v>53785.831493993399</v>
      </c>
      <c r="Q163" s="9">
        <v>54714.165515538203</v>
      </c>
      <c r="R163" s="9">
        <v>55647.215277637202</v>
      </c>
    </row>
    <row r="164" spans="1:18" ht="15.6">
      <c r="A164" s="7">
        <v>32</v>
      </c>
      <c r="B164" s="7">
        <v>3232</v>
      </c>
      <c r="C164" s="8" t="s">
        <v>182</v>
      </c>
      <c r="D164" s="9">
        <v>69491.302713744793</v>
      </c>
      <c r="E164" s="9">
        <v>71299.440470519796</v>
      </c>
      <c r="F164" s="9">
        <v>73063.515568142393</v>
      </c>
      <c r="G164" s="9">
        <v>74779.022140993198</v>
      </c>
      <c r="H164" s="9">
        <v>76288.641599194598</v>
      </c>
      <c r="I164" s="9">
        <v>77752.997246282001</v>
      </c>
      <c r="J164" s="9">
        <v>79200.297750333193</v>
      </c>
      <c r="K164" s="9">
        <v>80653.404076167906</v>
      </c>
      <c r="L164" s="9">
        <v>82110.194799704506</v>
      </c>
      <c r="M164" s="9">
        <v>83597.463734173798</v>
      </c>
      <c r="N164" s="9">
        <v>85100.363935857502</v>
      </c>
      <c r="O164" s="9">
        <v>86609.449496201996</v>
      </c>
      <c r="P164" s="9">
        <v>88127.945461262498</v>
      </c>
      <c r="Q164" s="9">
        <v>89649.018348587793</v>
      </c>
      <c r="R164" s="9">
        <v>91177.817964557107</v>
      </c>
    </row>
    <row r="165" spans="1:18" ht="15.6">
      <c r="A165" s="7">
        <v>32</v>
      </c>
      <c r="B165" s="7">
        <v>3240</v>
      </c>
      <c r="C165" s="8" t="s">
        <v>183</v>
      </c>
      <c r="D165" s="9">
        <v>20644.608533580798</v>
      </c>
      <c r="E165" s="9">
        <v>21181.773544595198</v>
      </c>
      <c r="F165" s="9">
        <v>21705.848333863902</v>
      </c>
      <c r="G165" s="9">
        <v>22215.494293486499</v>
      </c>
      <c r="H165" s="9">
        <v>22663.974916814601</v>
      </c>
      <c r="I165" s="9">
        <v>23099.008480568798</v>
      </c>
      <c r="J165" s="9">
        <v>23528.975270314299</v>
      </c>
      <c r="K165" s="9">
        <v>23960.666864951399</v>
      </c>
      <c r="L165" s="9">
        <v>24393.453026978001</v>
      </c>
      <c r="M165" s="9">
        <v>24835.293713893301</v>
      </c>
      <c r="N165" s="9">
        <v>25281.7781678625</v>
      </c>
      <c r="O165" s="9">
        <v>25730.100179968202</v>
      </c>
      <c r="P165" s="9">
        <v>26181.2178524993</v>
      </c>
      <c r="Q165" s="9">
        <v>26633.101082482699</v>
      </c>
      <c r="R165" s="9">
        <v>27087.2797837379</v>
      </c>
    </row>
    <row r="166" spans="1:18" ht="15.6">
      <c r="A166" s="7">
        <v>33</v>
      </c>
      <c r="B166" s="7">
        <v>3311</v>
      </c>
      <c r="C166" s="8" t="s">
        <v>184</v>
      </c>
      <c r="D166" s="9">
        <v>62792.7675730552</v>
      </c>
      <c r="E166" s="9">
        <v>63731.724519686897</v>
      </c>
      <c r="F166" s="9">
        <v>64643.581824949302</v>
      </c>
      <c r="G166" s="9">
        <v>65504.843214426102</v>
      </c>
      <c r="H166" s="9">
        <v>66183.531247241393</v>
      </c>
      <c r="I166" s="9">
        <v>66828.697914384102</v>
      </c>
      <c r="J166" s="9">
        <v>67446.236770446703</v>
      </c>
      <c r="K166" s="9">
        <v>68065.903085891798</v>
      </c>
      <c r="L166" s="9">
        <v>68682.944470693998</v>
      </c>
      <c r="M166" s="9">
        <v>69327.4780861748</v>
      </c>
      <c r="N166" s="9">
        <v>69952.477338769793</v>
      </c>
      <c r="O166" s="9">
        <v>70575.231668281995</v>
      </c>
      <c r="P166" s="9">
        <v>71198.162510538998</v>
      </c>
      <c r="Q166" s="9">
        <v>71817.107231433096</v>
      </c>
      <c r="R166" s="9">
        <v>72437.068555939695</v>
      </c>
    </row>
    <row r="167" spans="1:18" ht="15.6">
      <c r="A167" s="7">
        <v>33</v>
      </c>
      <c r="B167" s="7">
        <v>3312</v>
      </c>
      <c r="C167" s="8" t="s">
        <v>185</v>
      </c>
      <c r="D167" s="9">
        <v>184414.81233971199</v>
      </c>
      <c r="E167" s="9">
        <v>187172.41605058301</v>
      </c>
      <c r="F167" s="9">
        <v>189850.43137446101</v>
      </c>
      <c r="G167" s="9">
        <v>192379.85257483</v>
      </c>
      <c r="H167" s="9">
        <v>194373.07777092699</v>
      </c>
      <c r="I167" s="9">
        <v>196267.854740626</v>
      </c>
      <c r="J167" s="9">
        <v>198081.49214928001</v>
      </c>
      <c r="K167" s="9">
        <v>199901.377649887</v>
      </c>
      <c r="L167" s="9">
        <v>201713.554045495</v>
      </c>
      <c r="M167" s="9">
        <v>203606.47181808201</v>
      </c>
      <c r="N167" s="9">
        <v>205442.01951498899</v>
      </c>
      <c r="O167" s="9">
        <v>207270.974142722</v>
      </c>
      <c r="P167" s="9">
        <v>209100.447165747</v>
      </c>
      <c r="Q167" s="9">
        <v>210918.21343043601</v>
      </c>
      <c r="R167" s="9">
        <v>212738.96533792399</v>
      </c>
    </row>
    <row r="168" spans="1:18" ht="15.6">
      <c r="A168" s="7">
        <v>33</v>
      </c>
      <c r="B168" s="7">
        <v>3313</v>
      </c>
      <c r="C168" s="8" t="s">
        <v>186</v>
      </c>
      <c r="D168" s="9">
        <v>38631.5394666188</v>
      </c>
      <c r="E168" s="9">
        <v>39209.207145354099</v>
      </c>
      <c r="F168" s="9">
        <v>39770.202508788403</v>
      </c>
      <c r="G168" s="9">
        <v>40300.070113724098</v>
      </c>
      <c r="H168" s="9">
        <v>40717.614436124102</v>
      </c>
      <c r="I168" s="9">
        <v>41114.535650641403</v>
      </c>
      <c r="J168" s="9">
        <v>41494.459607101599</v>
      </c>
      <c r="K168" s="9">
        <v>41875.692424828798</v>
      </c>
      <c r="L168" s="9">
        <v>42255.310325722501</v>
      </c>
      <c r="M168" s="9">
        <v>42651.842072330801</v>
      </c>
      <c r="N168" s="9">
        <v>43036.355834556001</v>
      </c>
      <c r="O168" s="9">
        <v>43419.488469058597</v>
      </c>
      <c r="P168" s="9">
        <v>43802.7296978046</v>
      </c>
      <c r="Q168" s="9">
        <v>44183.518574296999</v>
      </c>
      <c r="R168" s="9">
        <v>44564.932888509</v>
      </c>
    </row>
    <row r="169" spans="1:18" ht="15.6">
      <c r="A169" s="7">
        <v>33</v>
      </c>
      <c r="B169" s="7">
        <v>3314</v>
      </c>
      <c r="C169" s="8" t="s">
        <v>187</v>
      </c>
      <c r="D169" s="9">
        <v>45393.5176413425</v>
      </c>
      <c r="E169" s="9">
        <v>46072.298977768602</v>
      </c>
      <c r="F169" s="9">
        <v>46731.489713725401</v>
      </c>
      <c r="G169" s="9">
        <v>47354.104157893496</v>
      </c>
      <c r="H169" s="9">
        <v>47844.7345028462</v>
      </c>
      <c r="I169" s="9">
        <v>48311.131917991901</v>
      </c>
      <c r="J169" s="9">
        <v>48757.556913087399</v>
      </c>
      <c r="K169" s="9">
        <v>49205.5198697468</v>
      </c>
      <c r="L169" s="9">
        <v>49651.585237921499</v>
      </c>
      <c r="M169" s="9">
        <v>50117.525013691302</v>
      </c>
      <c r="N169" s="9">
        <v>50569.343203815501</v>
      </c>
      <c r="O169" s="9">
        <v>51019.538516664099</v>
      </c>
      <c r="P169" s="9">
        <v>51469.861432317601</v>
      </c>
      <c r="Q169" s="9">
        <v>51917.302741117201</v>
      </c>
      <c r="R169" s="9">
        <v>52365.4789628125</v>
      </c>
    </row>
    <row r="170" spans="1:18" ht="15.6">
      <c r="A170" s="7">
        <v>33</v>
      </c>
      <c r="B170" s="7">
        <v>3319</v>
      </c>
      <c r="C170" s="8" t="s">
        <v>188</v>
      </c>
      <c r="D170" s="9">
        <v>111330.18253697699</v>
      </c>
      <c r="E170" s="9">
        <v>112994.93233121101</v>
      </c>
      <c r="F170" s="9">
        <v>114611.635080882</v>
      </c>
      <c r="G170" s="9">
        <v>116138.632400455</v>
      </c>
      <c r="H170" s="9">
        <v>117341.931235255</v>
      </c>
      <c r="I170" s="9">
        <v>118485.797410609</v>
      </c>
      <c r="J170" s="9">
        <v>119580.68009018101</v>
      </c>
      <c r="K170" s="9">
        <v>120679.334704654</v>
      </c>
      <c r="L170" s="9">
        <v>121773.335380244</v>
      </c>
      <c r="M170" s="9">
        <v>122916.079166489</v>
      </c>
      <c r="N170" s="9">
        <v>124024.188964506</v>
      </c>
      <c r="O170" s="9">
        <v>125128.318564499</v>
      </c>
      <c r="P170" s="9">
        <v>126232.76110974301</v>
      </c>
      <c r="Q170" s="9">
        <v>127330.136356291</v>
      </c>
      <c r="R170" s="9">
        <v>128429.314019232</v>
      </c>
    </row>
    <row r="171" spans="1:18" ht="15.6">
      <c r="A171" s="7">
        <v>34</v>
      </c>
      <c r="B171" s="7">
        <v>3411</v>
      </c>
      <c r="C171" s="8" t="s">
        <v>189</v>
      </c>
      <c r="D171" s="9">
        <v>52668.206596540098</v>
      </c>
      <c r="E171" s="9">
        <v>53213.315589700003</v>
      </c>
      <c r="F171" s="9">
        <v>53809.781892059</v>
      </c>
      <c r="G171" s="9">
        <v>54367.496155676003</v>
      </c>
      <c r="H171" s="9">
        <v>54730.210860142397</v>
      </c>
      <c r="I171" s="9">
        <v>55052.619208015698</v>
      </c>
      <c r="J171" s="9">
        <v>55354.6469110615</v>
      </c>
      <c r="K171" s="9">
        <v>55653.513828171897</v>
      </c>
      <c r="L171" s="9">
        <v>55944.972985305598</v>
      </c>
      <c r="M171" s="9">
        <v>56251.584517980104</v>
      </c>
      <c r="N171" s="9">
        <v>56544.627572043901</v>
      </c>
      <c r="O171" s="9">
        <v>56831.084391500699</v>
      </c>
      <c r="P171" s="9">
        <v>57112.428898516402</v>
      </c>
      <c r="Q171" s="9">
        <v>57385.017667927998</v>
      </c>
      <c r="R171" s="9">
        <v>57652.485863599199</v>
      </c>
    </row>
    <row r="172" spans="1:18" ht="15.6">
      <c r="A172" s="7">
        <v>34</v>
      </c>
      <c r="B172" s="7">
        <v>3412</v>
      </c>
      <c r="C172" s="8" t="s">
        <v>190</v>
      </c>
      <c r="D172" s="9">
        <v>119153.666729</v>
      </c>
      <c r="E172" s="9">
        <v>120386.891468006</v>
      </c>
      <c r="F172" s="9">
        <v>121736.304172292</v>
      </c>
      <c r="G172" s="9">
        <v>122998.04638471401</v>
      </c>
      <c r="H172" s="9">
        <v>123818.63227173001</v>
      </c>
      <c r="I172" s="9">
        <v>124548.031264951</v>
      </c>
      <c r="J172" s="9">
        <v>125231.32220261201</v>
      </c>
      <c r="K172" s="9">
        <v>125907.462351685</v>
      </c>
      <c r="L172" s="9">
        <v>126566.84359054999</v>
      </c>
      <c r="M172" s="9">
        <v>127260.50473345901</v>
      </c>
      <c r="N172" s="9">
        <v>127923.469293405</v>
      </c>
      <c r="O172" s="9">
        <v>128571.533517213</v>
      </c>
      <c r="P172" s="9">
        <v>129208.031924038</v>
      </c>
      <c r="Q172" s="9">
        <v>129824.721831007</v>
      </c>
      <c r="R172" s="9">
        <v>130429.82723143</v>
      </c>
    </row>
    <row r="173" spans="1:18" ht="15.6">
      <c r="A173" s="7">
        <v>34</v>
      </c>
      <c r="B173" s="7">
        <v>3413</v>
      </c>
      <c r="C173" s="8" t="s">
        <v>191</v>
      </c>
      <c r="D173" s="9">
        <v>41567.067321864502</v>
      </c>
      <c r="E173" s="9">
        <v>41997.280987603401</v>
      </c>
      <c r="F173" s="9">
        <v>42468.027127301997</v>
      </c>
      <c r="G173" s="9">
        <v>42908.189188061602</v>
      </c>
      <c r="H173" s="9">
        <v>43194.452714347099</v>
      </c>
      <c r="I173" s="9">
        <v>43448.9054548247</v>
      </c>
      <c r="J173" s="9">
        <v>43687.273280193302</v>
      </c>
      <c r="K173" s="9">
        <v>43923.146534115498</v>
      </c>
      <c r="L173" s="9">
        <v>44153.1733983671</v>
      </c>
      <c r="M173" s="9">
        <v>44395.158896838002</v>
      </c>
      <c r="N173" s="9">
        <v>44626.435812236297</v>
      </c>
      <c r="O173" s="9">
        <v>44852.514706328097</v>
      </c>
      <c r="P173" s="9">
        <v>45074.558835534001</v>
      </c>
      <c r="Q173" s="9">
        <v>45289.6927173105</v>
      </c>
      <c r="R173" s="9">
        <v>45500.7853141214</v>
      </c>
    </row>
    <row r="174" spans="1:18" ht="15.6">
      <c r="A174" s="7">
        <v>34</v>
      </c>
      <c r="B174" s="7">
        <v>3414</v>
      </c>
      <c r="C174" s="8" t="s">
        <v>192</v>
      </c>
      <c r="D174" s="9">
        <v>12064.388829046</v>
      </c>
      <c r="E174" s="9">
        <v>12189.253662639599</v>
      </c>
      <c r="F174" s="9">
        <v>12325.8826055635</v>
      </c>
      <c r="G174" s="9">
        <v>12453.634852520299</v>
      </c>
      <c r="H174" s="9">
        <v>12536.719725028801</v>
      </c>
      <c r="I174" s="9">
        <v>12610.5718632183</v>
      </c>
      <c r="J174" s="9">
        <v>12679.755529889901</v>
      </c>
      <c r="K174" s="9">
        <v>12748.215174348899</v>
      </c>
      <c r="L174" s="9">
        <v>12814.9779678414</v>
      </c>
      <c r="M174" s="9">
        <v>12885.211624752599</v>
      </c>
      <c r="N174" s="9">
        <v>12952.3372319884</v>
      </c>
      <c r="O174" s="9">
        <v>13017.9541701169</v>
      </c>
      <c r="P174" s="9">
        <v>13082.400061665199</v>
      </c>
      <c r="Q174" s="9">
        <v>13144.8403291057</v>
      </c>
      <c r="R174" s="9">
        <v>13206.1076575764</v>
      </c>
    </row>
    <row r="175" spans="1:18" ht="15.6">
      <c r="A175" s="7">
        <v>34</v>
      </c>
      <c r="B175" s="7">
        <v>3415</v>
      </c>
      <c r="C175" s="8" t="s">
        <v>193</v>
      </c>
      <c r="D175" s="9">
        <v>43131.1256673998</v>
      </c>
      <c r="E175" s="9">
        <v>43577.527130780698</v>
      </c>
      <c r="F175" s="9">
        <v>44065.986197457998</v>
      </c>
      <c r="G175" s="9">
        <v>44522.7103875381</v>
      </c>
      <c r="H175" s="9">
        <v>44819.745250026601</v>
      </c>
      <c r="I175" s="9">
        <v>45083.772371324099</v>
      </c>
      <c r="J175" s="9">
        <v>45331.109344878001</v>
      </c>
      <c r="K175" s="9">
        <v>45575.857882889897</v>
      </c>
      <c r="L175" s="9">
        <v>45814.540047115603</v>
      </c>
      <c r="M175" s="9">
        <v>46065.630817208199</v>
      </c>
      <c r="N175" s="9">
        <v>46305.610068686699</v>
      </c>
      <c r="O175" s="9">
        <v>46540.195711121902</v>
      </c>
      <c r="P175" s="9">
        <v>46770.594771188902</v>
      </c>
      <c r="Q175" s="9">
        <v>46993.823569565197</v>
      </c>
      <c r="R175" s="9">
        <v>47212.859020153599</v>
      </c>
    </row>
    <row r="176" spans="1:18" ht="15.6">
      <c r="A176" s="7">
        <v>34</v>
      </c>
      <c r="B176" s="7">
        <v>3416</v>
      </c>
      <c r="C176" s="8" t="s">
        <v>194</v>
      </c>
      <c r="D176" s="9">
        <v>116473.965115093</v>
      </c>
      <c r="E176" s="9">
        <v>117679.455295861</v>
      </c>
      <c r="F176" s="9">
        <v>118998.520435328</v>
      </c>
      <c r="G176" s="9">
        <v>120231.88674705201</v>
      </c>
      <c r="H176" s="9">
        <v>121034.01810064301</v>
      </c>
      <c r="I176" s="9">
        <v>121747.01330403</v>
      </c>
      <c r="J176" s="9">
        <v>122414.937397945</v>
      </c>
      <c r="K176" s="9">
        <v>123075.871520082</v>
      </c>
      <c r="L176" s="9">
        <v>123720.423630444</v>
      </c>
      <c r="M176" s="9">
        <v>124398.484709196</v>
      </c>
      <c r="N176" s="9">
        <v>125046.539554355</v>
      </c>
      <c r="O176" s="9">
        <v>125680.02916334401</v>
      </c>
      <c r="P176" s="9">
        <v>126302.2130658</v>
      </c>
      <c r="Q176" s="9">
        <v>126905.03394917501</v>
      </c>
      <c r="R176" s="9">
        <v>127496.530856251</v>
      </c>
    </row>
    <row r="177" spans="1:18" ht="15.6">
      <c r="A177" s="7">
        <v>34</v>
      </c>
      <c r="B177" s="7">
        <v>3417</v>
      </c>
      <c r="C177" s="8" t="s">
        <v>195</v>
      </c>
      <c r="D177" s="9">
        <v>90147.953518117603</v>
      </c>
      <c r="E177" s="9">
        <v>91080.972950237003</v>
      </c>
      <c r="F177" s="9">
        <v>92101.896576857296</v>
      </c>
      <c r="G177" s="9">
        <v>93056.491441360893</v>
      </c>
      <c r="H177" s="9">
        <v>93677.3211684993</v>
      </c>
      <c r="I177" s="9">
        <v>94229.161731244603</v>
      </c>
      <c r="J177" s="9">
        <v>94746.1183757408</v>
      </c>
      <c r="K177" s="9">
        <v>95257.664955825501</v>
      </c>
      <c r="L177" s="9">
        <v>95756.532266024995</v>
      </c>
      <c r="M177" s="9">
        <v>96281.334684777903</v>
      </c>
      <c r="N177" s="9">
        <v>96782.913024665904</v>
      </c>
      <c r="O177" s="9">
        <v>97273.218233827603</v>
      </c>
      <c r="P177" s="9">
        <v>97754.773107230794</v>
      </c>
      <c r="Q177" s="9">
        <v>98221.341485165904</v>
      </c>
      <c r="R177" s="9">
        <v>98679.145386977601</v>
      </c>
    </row>
    <row r="178" spans="1:18" ht="15.6">
      <c r="A178" s="7">
        <v>34</v>
      </c>
      <c r="B178" s="7">
        <v>3421</v>
      </c>
      <c r="C178" s="8" t="s">
        <v>196</v>
      </c>
      <c r="D178" s="9">
        <v>30272.401536861998</v>
      </c>
      <c r="E178" s="9">
        <v>30585.7169010875</v>
      </c>
      <c r="F178" s="9">
        <v>30928.551194699899</v>
      </c>
      <c r="G178" s="9">
        <v>31249.111761125401</v>
      </c>
      <c r="H178" s="9">
        <v>31457.591333335498</v>
      </c>
      <c r="I178" s="9">
        <v>31642.9037940993</v>
      </c>
      <c r="J178" s="9">
        <v>31816.501956977299</v>
      </c>
      <c r="K178" s="9">
        <v>31988.283377098898</v>
      </c>
      <c r="L178" s="9">
        <v>32155.806997306699</v>
      </c>
      <c r="M178" s="9">
        <v>32332.039833739898</v>
      </c>
      <c r="N178" s="9">
        <v>32500.4738393261</v>
      </c>
      <c r="O178" s="9">
        <v>32665.122237737301</v>
      </c>
      <c r="P178" s="9">
        <v>32826.832203628299</v>
      </c>
      <c r="Q178" s="9">
        <v>32983.509584865104</v>
      </c>
      <c r="R178" s="9">
        <v>33137.243785134298</v>
      </c>
    </row>
    <row r="179" spans="1:18" ht="15.6">
      <c r="A179" s="7">
        <v>34</v>
      </c>
      <c r="B179" s="7">
        <v>3422</v>
      </c>
      <c r="C179" s="8" t="s">
        <v>197</v>
      </c>
      <c r="D179" s="9">
        <v>24466.943323650299</v>
      </c>
      <c r="E179" s="9">
        <v>24720.172960856999</v>
      </c>
      <c r="F179" s="9">
        <v>24997.2605655917</v>
      </c>
      <c r="G179" s="9">
        <v>25256.345963895801</v>
      </c>
      <c r="H179" s="9">
        <v>25424.844583696999</v>
      </c>
      <c r="I179" s="9">
        <v>25574.618940676399</v>
      </c>
      <c r="J179" s="9">
        <v>25714.925497015302</v>
      </c>
      <c r="K179" s="9">
        <v>25853.763714549401</v>
      </c>
      <c r="L179" s="9">
        <v>25989.160667308301</v>
      </c>
      <c r="M179" s="9">
        <v>26131.596635434798</v>
      </c>
      <c r="N179" s="9">
        <v>26267.729385362301</v>
      </c>
      <c r="O179" s="9">
        <v>26400.802508983099</v>
      </c>
      <c r="P179" s="9">
        <v>26531.500714909202</v>
      </c>
      <c r="Q179" s="9">
        <v>26658.1314548589</v>
      </c>
      <c r="R179" s="9">
        <v>26782.383439296598</v>
      </c>
    </row>
    <row r="180" spans="1:18" ht="15.6">
      <c r="A180" s="7">
        <v>34</v>
      </c>
      <c r="B180" s="7">
        <v>3429</v>
      </c>
      <c r="C180" s="8" t="s">
        <v>198</v>
      </c>
      <c r="D180" s="9">
        <v>24392.0950916947</v>
      </c>
      <c r="E180" s="9">
        <v>24644.550059542398</v>
      </c>
      <c r="F180" s="9">
        <v>24920.7900098227</v>
      </c>
      <c r="G180" s="9">
        <v>25179.0828250431</v>
      </c>
      <c r="H180" s="9">
        <v>25347.065981007501</v>
      </c>
      <c r="I180" s="9">
        <v>25496.382154646399</v>
      </c>
      <c r="J180" s="9">
        <v>25636.2594910765</v>
      </c>
      <c r="K180" s="9">
        <v>25774.672980630701</v>
      </c>
      <c r="L180" s="9">
        <v>25909.655732809199</v>
      </c>
      <c r="M180" s="9">
        <v>26051.655966839298</v>
      </c>
      <c r="N180" s="9">
        <v>26187.3722652258</v>
      </c>
      <c r="O180" s="9">
        <v>26320.0382972277</v>
      </c>
      <c r="P180" s="9">
        <v>26450.336676692001</v>
      </c>
      <c r="Q180" s="9">
        <v>26576.580033313701</v>
      </c>
      <c r="R180" s="9">
        <v>26700.451911340999</v>
      </c>
    </row>
    <row r="181" spans="1:18" ht="15.6">
      <c r="A181" s="7">
        <v>34</v>
      </c>
      <c r="B181" s="7">
        <v>3431</v>
      </c>
      <c r="C181" s="8" t="s">
        <v>199</v>
      </c>
      <c r="D181" s="9">
        <v>14940.314176539099</v>
      </c>
      <c r="E181" s="9">
        <v>15094.9444582701</v>
      </c>
      <c r="F181" s="9">
        <v>15264.143193636201</v>
      </c>
      <c r="G181" s="9">
        <v>15422.349194239499</v>
      </c>
      <c r="H181" s="9">
        <v>15525.239951179799</v>
      </c>
      <c r="I181" s="9">
        <v>15616.697062088</v>
      </c>
      <c r="J181" s="9">
        <v>15702.372824919699</v>
      </c>
      <c r="K181" s="9">
        <v>15787.1519721409</v>
      </c>
      <c r="L181" s="9">
        <v>15869.829770762701</v>
      </c>
      <c r="M181" s="9">
        <v>15956.8058219288</v>
      </c>
      <c r="N181" s="9">
        <v>16039.9329223279</v>
      </c>
      <c r="O181" s="9">
        <v>16121.191715033799</v>
      </c>
      <c r="P181" s="9">
        <v>16201.0003054926</v>
      </c>
      <c r="Q181" s="9">
        <v>16278.3251684488</v>
      </c>
      <c r="R181" s="9">
        <v>16354.197485655999</v>
      </c>
    </row>
    <row r="182" spans="1:18" ht="15.6">
      <c r="A182" s="7">
        <v>34</v>
      </c>
      <c r="B182" s="7">
        <v>3432</v>
      </c>
      <c r="C182" s="8" t="s">
        <v>200</v>
      </c>
      <c r="D182" s="9">
        <v>78957.805535589199</v>
      </c>
      <c r="E182" s="9">
        <v>79775.008411700401</v>
      </c>
      <c r="F182" s="9">
        <v>80669.203854071806</v>
      </c>
      <c r="G182" s="9">
        <v>81505.303984385202</v>
      </c>
      <c r="H182" s="9">
        <v>82049.069549267297</v>
      </c>
      <c r="I182" s="9">
        <v>82532.409637870893</v>
      </c>
      <c r="J182" s="9">
        <v>82985.195980950593</v>
      </c>
      <c r="K182" s="9">
        <v>83433.243815856098</v>
      </c>
      <c r="L182" s="9">
        <v>83870.186270242004</v>
      </c>
      <c r="M182" s="9">
        <v>84329.844484441506</v>
      </c>
      <c r="N182" s="9">
        <v>84769.161445934296</v>
      </c>
      <c r="O182" s="9">
        <v>85198.604620723097</v>
      </c>
      <c r="P182" s="9">
        <v>85620.383646966904</v>
      </c>
      <c r="Q182" s="9">
        <v>86029.036465110999</v>
      </c>
      <c r="R182" s="9">
        <v>86430.012749583606</v>
      </c>
    </row>
    <row r="183" spans="1:18" ht="15.6">
      <c r="A183" s="7">
        <v>34</v>
      </c>
      <c r="B183" s="7">
        <v>3433</v>
      </c>
      <c r="C183" s="8" t="s">
        <v>201</v>
      </c>
      <c r="D183" s="9">
        <v>65313.512113894103</v>
      </c>
      <c r="E183" s="9">
        <v>65989.498352163093</v>
      </c>
      <c r="F183" s="9">
        <v>66729.172466260905</v>
      </c>
      <c r="G183" s="9">
        <v>67420.790421178797</v>
      </c>
      <c r="H183" s="9">
        <v>67870.590647592704</v>
      </c>
      <c r="I183" s="9">
        <v>68270.407214393097</v>
      </c>
      <c r="J183" s="9">
        <v>68644.949871708101</v>
      </c>
      <c r="K183" s="9">
        <v>69015.572858162996</v>
      </c>
      <c r="L183" s="9">
        <v>69377.009527960297</v>
      </c>
      <c r="M183" s="9">
        <v>69757.2365636014</v>
      </c>
      <c r="N183" s="9">
        <v>70120.637414093406</v>
      </c>
      <c r="O183" s="9">
        <v>70475.870716327598</v>
      </c>
      <c r="P183" s="9">
        <v>70824.764272198299</v>
      </c>
      <c r="Q183" s="9">
        <v>71162.799892694704</v>
      </c>
      <c r="R183" s="9">
        <v>71494.485521916096</v>
      </c>
    </row>
    <row r="184" spans="1:18" ht="15.6">
      <c r="A184" s="7">
        <v>35</v>
      </c>
      <c r="B184" s="7">
        <v>3511</v>
      </c>
      <c r="C184" s="8" t="s">
        <v>202</v>
      </c>
      <c r="D184" s="9">
        <v>25028.390166752601</v>
      </c>
      <c r="E184" s="9">
        <v>25149.443396514602</v>
      </c>
      <c r="F184" s="9">
        <v>25252.111143653001</v>
      </c>
      <c r="G184" s="9">
        <v>25330.064110024101</v>
      </c>
      <c r="H184" s="9">
        <v>25331.744709115399</v>
      </c>
      <c r="I184" s="9">
        <v>25315.640621512201</v>
      </c>
      <c r="J184" s="9">
        <v>25287.455289767699</v>
      </c>
      <c r="K184" s="9">
        <v>25257.047947749899</v>
      </c>
      <c r="L184" s="9">
        <v>25223.109542661601</v>
      </c>
      <c r="M184" s="9">
        <v>25195.485450070799</v>
      </c>
      <c r="N184" s="9">
        <v>25162.210431246302</v>
      </c>
      <c r="O184" s="9">
        <v>25125.910795169399</v>
      </c>
      <c r="P184" s="9">
        <v>25087.5276915463</v>
      </c>
      <c r="Q184" s="9">
        <v>25045.464246705</v>
      </c>
      <c r="R184" s="9">
        <v>25001.405199217101</v>
      </c>
    </row>
    <row r="185" spans="1:18" ht="15.6">
      <c r="A185" s="7">
        <v>35</v>
      </c>
      <c r="B185" s="7">
        <v>3512</v>
      </c>
      <c r="C185" s="8" t="s">
        <v>203</v>
      </c>
      <c r="D185" s="9">
        <v>20078.6539687273</v>
      </c>
      <c r="E185" s="9">
        <v>20175.767122343601</v>
      </c>
      <c r="F185" s="9">
        <v>20258.130796453199</v>
      </c>
      <c r="G185" s="9">
        <v>20320.667404894699</v>
      </c>
      <c r="H185" s="9">
        <v>20322.015640616301</v>
      </c>
      <c r="I185" s="9">
        <v>20309.096375695299</v>
      </c>
      <c r="J185" s="9">
        <v>20286.485112255399</v>
      </c>
      <c r="K185" s="9">
        <v>20262.0912741108</v>
      </c>
      <c r="L185" s="9">
        <v>20234.864693210398</v>
      </c>
      <c r="M185" s="9">
        <v>20212.703675546101</v>
      </c>
      <c r="N185" s="9">
        <v>20186.009286314798</v>
      </c>
      <c r="O185" s="9">
        <v>20156.888442851199</v>
      </c>
      <c r="P185" s="9">
        <v>20126.0961685168</v>
      </c>
      <c r="Q185" s="9">
        <v>20092.351395148198</v>
      </c>
      <c r="R185" s="9">
        <v>20057.005679305199</v>
      </c>
    </row>
    <row r="186" spans="1:18" ht="15.6">
      <c r="A186" s="7">
        <v>35</v>
      </c>
      <c r="B186" s="7">
        <v>3520</v>
      </c>
      <c r="C186" s="8" t="s">
        <v>204</v>
      </c>
      <c r="D186" s="9">
        <v>55855.164676659399</v>
      </c>
      <c r="E186" s="9">
        <v>56125.315813027599</v>
      </c>
      <c r="F186" s="9">
        <v>56354.436579228299</v>
      </c>
      <c r="G186" s="9">
        <v>56528.402053641097</v>
      </c>
      <c r="H186" s="9">
        <v>56532.152600321002</v>
      </c>
      <c r="I186" s="9">
        <v>56496.213554325601</v>
      </c>
      <c r="J186" s="9">
        <v>56433.313130628398</v>
      </c>
      <c r="K186" s="9">
        <v>56365.453908205302</v>
      </c>
      <c r="L186" s="9">
        <v>56289.714510383797</v>
      </c>
      <c r="M186" s="9">
        <v>56228.066588561203</v>
      </c>
      <c r="N186" s="9">
        <v>56153.807651292896</v>
      </c>
      <c r="O186" s="9">
        <v>56072.798759532001</v>
      </c>
      <c r="P186" s="9">
        <v>55987.140250992001</v>
      </c>
      <c r="Q186" s="9">
        <v>55893.268426958697</v>
      </c>
      <c r="R186" s="9">
        <v>55794.943071860696</v>
      </c>
    </row>
    <row r="187" spans="1:18" ht="15.6">
      <c r="A187" s="7">
        <v>35</v>
      </c>
      <c r="B187" s="7">
        <v>3531</v>
      </c>
      <c r="C187" s="8" t="s">
        <v>205</v>
      </c>
      <c r="D187" s="9">
        <v>57296.060887536398</v>
      </c>
      <c r="E187" s="9">
        <v>57573.181115694999</v>
      </c>
      <c r="F187" s="9">
        <v>57808.212512403901</v>
      </c>
      <c r="G187" s="9">
        <v>57986.665775827998</v>
      </c>
      <c r="H187" s="9">
        <v>57990.513075361698</v>
      </c>
      <c r="I187" s="9">
        <v>57953.646909478499</v>
      </c>
      <c r="J187" s="9">
        <v>57889.123842970403</v>
      </c>
      <c r="K187" s="9">
        <v>57819.514055552601</v>
      </c>
      <c r="L187" s="9">
        <v>57741.820807721197</v>
      </c>
      <c r="M187" s="9">
        <v>57678.582553883301</v>
      </c>
      <c r="N187" s="9">
        <v>57602.407958112897</v>
      </c>
      <c r="O187" s="9">
        <v>57519.309279211098</v>
      </c>
      <c r="P187" s="9">
        <v>57431.4410373223</v>
      </c>
      <c r="Q187" s="9">
        <v>57335.147600961398</v>
      </c>
      <c r="R187" s="9">
        <v>57234.285745709101</v>
      </c>
    </row>
    <row r="188" spans="1:18" ht="15.6">
      <c r="A188" s="7">
        <v>35</v>
      </c>
      <c r="B188" s="7">
        <v>3532</v>
      </c>
      <c r="C188" s="8" t="s">
        <v>206</v>
      </c>
      <c r="D188" s="9">
        <v>46278.0800855829</v>
      </c>
      <c r="E188" s="9">
        <v>46501.9103441365</v>
      </c>
      <c r="F188" s="9">
        <v>46691.745415333397</v>
      </c>
      <c r="G188" s="9">
        <v>46835.882277273602</v>
      </c>
      <c r="H188" s="9">
        <v>46838.9897445612</v>
      </c>
      <c r="I188" s="9">
        <v>46809.212909131304</v>
      </c>
      <c r="J188" s="9">
        <v>46757.0975701071</v>
      </c>
      <c r="K188" s="9">
        <v>46700.873682012098</v>
      </c>
      <c r="L188" s="9">
        <v>46638.120775585499</v>
      </c>
      <c r="M188" s="9">
        <v>46587.0431809117</v>
      </c>
      <c r="N188" s="9">
        <v>46525.516891185202</v>
      </c>
      <c r="O188" s="9">
        <v>46458.398013268401</v>
      </c>
      <c r="P188" s="9">
        <v>46387.426755026703</v>
      </c>
      <c r="Q188" s="9">
        <v>46309.650459607001</v>
      </c>
      <c r="R188" s="9">
        <v>46228.184248034799</v>
      </c>
    </row>
    <row r="189" spans="1:18" ht="15.6">
      <c r="A189" s="7">
        <v>35</v>
      </c>
      <c r="B189" s="7">
        <v>3533</v>
      </c>
      <c r="C189" s="8" t="s">
        <v>207</v>
      </c>
      <c r="D189" s="9">
        <v>15333.118600510101</v>
      </c>
      <c r="E189" s="9">
        <v>15407.279323939099</v>
      </c>
      <c r="F189" s="9">
        <v>15470.176567213301</v>
      </c>
      <c r="G189" s="9">
        <v>15517.932818002701</v>
      </c>
      <c r="H189" s="9">
        <v>15518.9624018674</v>
      </c>
      <c r="I189" s="9">
        <v>15509.096570166899</v>
      </c>
      <c r="J189" s="9">
        <v>15491.8294174893</v>
      </c>
      <c r="K189" s="9">
        <v>15473.2009967989</v>
      </c>
      <c r="L189" s="9">
        <v>15452.409344367201</v>
      </c>
      <c r="M189" s="9">
        <v>15435.486023093899</v>
      </c>
      <c r="N189" s="9">
        <v>15415.100780319999</v>
      </c>
      <c r="O189" s="9">
        <v>15392.862569188601</v>
      </c>
      <c r="P189" s="9">
        <v>15369.3479653385</v>
      </c>
      <c r="Q189" s="9">
        <v>15343.5786775874</v>
      </c>
      <c r="R189" s="9">
        <v>15316.5868257</v>
      </c>
    </row>
    <row r="190" spans="1:18" ht="15.6">
      <c r="A190" s="7">
        <v>35</v>
      </c>
      <c r="B190" s="7">
        <v>3534</v>
      </c>
      <c r="C190" s="8" t="s">
        <v>208</v>
      </c>
      <c r="D190" s="9">
        <v>140213.74490049999</v>
      </c>
      <c r="E190" s="9">
        <v>140891.907837673</v>
      </c>
      <c r="F190" s="9">
        <v>141467.07185064201</v>
      </c>
      <c r="G190" s="9">
        <v>141903.77901625101</v>
      </c>
      <c r="H190" s="9">
        <v>141913.19404880999</v>
      </c>
      <c r="I190" s="9">
        <v>141822.97592383501</v>
      </c>
      <c r="J190" s="9">
        <v>141665.07639899201</v>
      </c>
      <c r="K190" s="9">
        <v>141494.72875509199</v>
      </c>
      <c r="L190" s="9">
        <v>141304.599432813</v>
      </c>
      <c r="M190" s="9">
        <v>141149.84407519799</v>
      </c>
      <c r="N190" s="9">
        <v>140963.431166972</v>
      </c>
      <c r="O190" s="9">
        <v>140760.07378453601</v>
      </c>
      <c r="P190" s="9">
        <v>140545.044425395</v>
      </c>
      <c r="Q190" s="9">
        <v>140309.39710317101</v>
      </c>
      <c r="R190" s="9">
        <v>140062.570040055</v>
      </c>
    </row>
    <row r="191" spans="1:18" ht="15.6">
      <c r="A191" s="7">
        <v>35</v>
      </c>
      <c r="B191" s="7">
        <v>3541</v>
      </c>
      <c r="C191" s="8" t="s">
        <v>209</v>
      </c>
      <c r="D191" s="9">
        <v>50615.213794115698</v>
      </c>
      <c r="E191" s="9">
        <v>50860.021191239903</v>
      </c>
      <c r="F191" s="9">
        <v>51067.647408814999</v>
      </c>
      <c r="G191" s="9">
        <v>51225.292627912102</v>
      </c>
      <c r="H191" s="9">
        <v>51228.691323962703</v>
      </c>
      <c r="I191" s="9">
        <v>51196.123834243801</v>
      </c>
      <c r="J191" s="9">
        <v>51139.1242995418</v>
      </c>
      <c r="K191" s="9">
        <v>51077.631166825297</v>
      </c>
      <c r="L191" s="9">
        <v>51008.997123300302</v>
      </c>
      <c r="M191" s="9">
        <v>50953.132589303103</v>
      </c>
      <c r="N191" s="9">
        <v>50885.840119385597</v>
      </c>
      <c r="O191" s="9">
        <v>50812.430929693299</v>
      </c>
      <c r="P191" s="9">
        <v>50734.808318572497</v>
      </c>
      <c r="Q191" s="9">
        <v>50649.742909241897</v>
      </c>
      <c r="R191" s="9">
        <v>50560.641769058398</v>
      </c>
    </row>
    <row r="192" spans="1:18" ht="15.6">
      <c r="A192" s="7">
        <v>35</v>
      </c>
      <c r="B192" s="7">
        <v>3542</v>
      </c>
      <c r="C192" s="8" t="s">
        <v>210</v>
      </c>
      <c r="D192" s="9">
        <v>7793.7744476530597</v>
      </c>
      <c r="E192" s="9">
        <v>7831.4701027306501</v>
      </c>
      <c r="F192" s="9">
        <v>7863.4405674784302</v>
      </c>
      <c r="G192" s="9">
        <v>7887.7149148326398</v>
      </c>
      <c r="H192" s="9">
        <v>7888.2382489814599</v>
      </c>
      <c r="I192" s="9">
        <v>7883.2234787220104</v>
      </c>
      <c r="J192" s="9">
        <v>7874.4466410193399</v>
      </c>
      <c r="K192" s="9">
        <v>7864.9778752022903</v>
      </c>
      <c r="L192" s="9">
        <v>7854.4095457319099</v>
      </c>
      <c r="M192" s="9">
        <v>7845.8074764186003</v>
      </c>
      <c r="N192" s="9">
        <v>7835.4457236363896</v>
      </c>
      <c r="O192" s="9">
        <v>7824.1421130476401</v>
      </c>
      <c r="P192" s="9">
        <v>7812.1897161795096</v>
      </c>
      <c r="Q192" s="9">
        <v>7799.0912707982898</v>
      </c>
      <c r="R192" s="9">
        <v>7785.3714000601203</v>
      </c>
    </row>
    <row r="193" spans="1:18" ht="15.6">
      <c r="A193" s="7">
        <v>35</v>
      </c>
      <c r="B193" s="7">
        <v>3543</v>
      </c>
      <c r="C193" s="8" t="s">
        <v>211</v>
      </c>
      <c r="D193" s="9">
        <v>41143.512589673403</v>
      </c>
      <c r="E193" s="9">
        <v>41342.508810166299</v>
      </c>
      <c r="F193" s="9">
        <v>41511.281620808099</v>
      </c>
      <c r="G193" s="9">
        <v>41639.4264526439</v>
      </c>
      <c r="H193" s="9">
        <v>41642.189145531302</v>
      </c>
      <c r="I193" s="9">
        <v>41615.716059265098</v>
      </c>
      <c r="J193" s="9">
        <v>41569.382933388399</v>
      </c>
      <c r="K193" s="9">
        <v>41519.397103256997</v>
      </c>
      <c r="L193" s="9">
        <v>41463.6066515973</v>
      </c>
      <c r="M193" s="9">
        <v>41418.196132024997</v>
      </c>
      <c r="N193" s="9">
        <v>41363.496203392402</v>
      </c>
      <c r="O193" s="9">
        <v>41303.824185975398</v>
      </c>
      <c r="P193" s="9">
        <v>41240.727211033402</v>
      </c>
      <c r="Q193" s="9">
        <v>41171.580219920601</v>
      </c>
      <c r="R193" s="9">
        <v>41099.1527102256</v>
      </c>
    </row>
    <row r="194" spans="1:18" ht="15.6">
      <c r="A194" s="7">
        <v>35</v>
      </c>
      <c r="B194" s="7">
        <v>3544</v>
      </c>
      <c r="C194" s="8" t="s">
        <v>212</v>
      </c>
      <c r="D194" s="9">
        <v>120821.56028166</v>
      </c>
      <c r="E194" s="9">
        <v>121405.930268474</v>
      </c>
      <c r="F194" s="9">
        <v>121901.546539902</v>
      </c>
      <c r="G194" s="9">
        <v>122277.85516201401</v>
      </c>
      <c r="H194" s="9">
        <v>122285.96805361399</v>
      </c>
      <c r="I194" s="9">
        <v>122208.22749665201</v>
      </c>
      <c r="J194" s="9">
        <v>122072.166178474</v>
      </c>
      <c r="K194" s="9">
        <v>121925.378371472</v>
      </c>
      <c r="L194" s="9">
        <v>121761.544780115</v>
      </c>
      <c r="M194" s="9">
        <v>121628.192776842</v>
      </c>
      <c r="N194" s="9">
        <v>121467.56160302499</v>
      </c>
      <c r="O194" s="9">
        <v>121292.32945115201</v>
      </c>
      <c r="P194" s="9">
        <v>121107.039608871</v>
      </c>
      <c r="Q194" s="9">
        <v>120903.98335951001</v>
      </c>
      <c r="R194" s="9">
        <v>120691.293577103</v>
      </c>
    </row>
    <row r="195" spans="1:18" ht="15.6">
      <c r="A195" s="7">
        <v>35</v>
      </c>
      <c r="B195" s="7">
        <v>3549</v>
      </c>
      <c r="C195" s="8" t="s">
        <v>213</v>
      </c>
      <c r="D195" s="9">
        <v>79464.326244706201</v>
      </c>
      <c r="E195" s="9">
        <v>79848.666317386596</v>
      </c>
      <c r="F195" s="9">
        <v>80174.633081897395</v>
      </c>
      <c r="G195" s="9">
        <v>80422.131219197297</v>
      </c>
      <c r="H195" s="9">
        <v>80427.467067078105</v>
      </c>
      <c r="I195" s="9">
        <v>80376.337111732399</v>
      </c>
      <c r="J195" s="9">
        <v>80286.849598472996</v>
      </c>
      <c r="K195" s="9">
        <v>80190.3072747556</v>
      </c>
      <c r="L195" s="9">
        <v>80082.553940657599</v>
      </c>
      <c r="M195" s="9">
        <v>79994.848343501493</v>
      </c>
      <c r="N195" s="9">
        <v>79889.201239028596</v>
      </c>
      <c r="O195" s="9">
        <v>79773.951072974101</v>
      </c>
      <c r="P195" s="9">
        <v>79652.085965099701</v>
      </c>
      <c r="Q195" s="9">
        <v>79518.535893341206</v>
      </c>
      <c r="R195" s="9">
        <v>79378.649848029396</v>
      </c>
    </row>
    <row r="196" spans="1:18" ht="15.6">
      <c r="A196" s="7">
        <v>35</v>
      </c>
      <c r="B196" s="7">
        <v>3551</v>
      </c>
      <c r="C196" s="8" t="s">
        <v>214</v>
      </c>
      <c r="D196" s="9">
        <v>79711.862299348097</v>
      </c>
      <c r="E196" s="9">
        <v>80097.399613564994</v>
      </c>
      <c r="F196" s="9">
        <v>80424.381783813602</v>
      </c>
      <c r="G196" s="9">
        <v>80672.6508923043</v>
      </c>
      <c r="H196" s="9">
        <v>80678.003361723502</v>
      </c>
      <c r="I196" s="9">
        <v>80626.7141335083</v>
      </c>
      <c r="J196" s="9">
        <v>80536.947861335706</v>
      </c>
      <c r="K196" s="9">
        <v>80440.104802560905</v>
      </c>
      <c r="L196" s="9">
        <v>80332.015810584504</v>
      </c>
      <c r="M196" s="9">
        <v>80244.037005300401</v>
      </c>
      <c r="N196" s="9">
        <v>80138.060803849206</v>
      </c>
      <c r="O196" s="9">
        <v>80022.451626708993</v>
      </c>
      <c r="P196" s="9">
        <v>79900.206901812198</v>
      </c>
      <c r="Q196" s="9">
        <v>79766.240813680502</v>
      </c>
      <c r="R196" s="9">
        <v>79625.919015223204</v>
      </c>
    </row>
    <row r="197" spans="1:18" ht="15.6">
      <c r="A197" s="7">
        <v>35</v>
      </c>
      <c r="B197" s="7">
        <v>3552</v>
      </c>
      <c r="C197" s="8" t="s">
        <v>215</v>
      </c>
      <c r="D197" s="9">
        <v>136046.66911910899</v>
      </c>
      <c r="E197" s="9">
        <v>136704.67742346099</v>
      </c>
      <c r="F197" s="9">
        <v>137262.747876904</v>
      </c>
      <c r="G197" s="9">
        <v>137686.476344297</v>
      </c>
      <c r="H197" s="9">
        <v>137695.61156740299</v>
      </c>
      <c r="I197" s="9">
        <v>137608.074675596</v>
      </c>
      <c r="J197" s="9">
        <v>137454.86783810801</v>
      </c>
      <c r="K197" s="9">
        <v>137289.58283286699</v>
      </c>
      <c r="L197" s="9">
        <v>137105.104050305</v>
      </c>
      <c r="M197" s="9">
        <v>136954.947937141</v>
      </c>
      <c r="N197" s="9">
        <v>136774.075118451</v>
      </c>
      <c r="O197" s="9">
        <v>136576.761406031</v>
      </c>
      <c r="P197" s="9">
        <v>136368.122601649</v>
      </c>
      <c r="Q197" s="9">
        <v>136139.47858875999</v>
      </c>
      <c r="R197" s="9">
        <v>135899.98709128401</v>
      </c>
    </row>
    <row r="198" spans="1:18" ht="15.6">
      <c r="A198" s="7">
        <v>35</v>
      </c>
      <c r="B198" s="7">
        <v>3553</v>
      </c>
      <c r="C198" s="8" t="s">
        <v>216</v>
      </c>
      <c r="D198" s="9">
        <v>26037.247322794799</v>
      </c>
      <c r="E198" s="9">
        <v>26163.180027302202</v>
      </c>
      <c r="F198" s="9">
        <v>26269.986158679902</v>
      </c>
      <c r="G198" s="9">
        <v>26351.081292999599</v>
      </c>
      <c r="H198" s="9">
        <v>26352.829634667502</v>
      </c>
      <c r="I198" s="9">
        <v>26336.0764152382</v>
      </c>
      <c r="J198" s="9">
        <v>26306.754974708201</v>
      </c>
      <c r="K198" s="9">
        <v>26275.121957987802</v>
      </c>
      <c r="L198" s="9">
        <v>26239.815546427501</v>
      </c>
      <c r="M198" s="9">
        <v>26211.077967773799</v>
      </c>
      <c r="N198" s="9">
        <v>26176.461682468202</v>
      </c>
      <c r="O198" s="9">
        <v>26138.698862089201</v>
      </c>
      <c r="P198" s="9">
        <v>26098.7685926866</v>
      </c>
      <c r="Q198" s="9">
        <v>26055.009632989801</v>
      </c>
      <c r="R198" s="9">
        <v>26009.174630953301</v>
      </c>
    </row>
    <row r="199" spans="1:18" ht="15.6">
      <c r="A199" s="7">
        <v>35</v>
      </c>
      <c r="B199" s="7">
        <v>3554</v>
      </c>
      <c r="C199" s="8" t="s">
        <v>217</v>
      </c>
      <c r="D199" s="9">
        <v>155006.486385228</v>
      </c>
      <c r="E199" s="9">
        <v>155756.19643688999</v>
      </c>
      <c r="F199" s="9">
        <v>156392.041038531</v>
      </c>
      <c r="G199" s="9">
        <v>156874.821406075</v>
      </c>
      <c r="H199" s="9">
        <v>156885.229737541</v>
      </c>
      <c r="I199" s="9">
        <v>156785.49347710499</v>
      </c>
      <c r="J199" s="9">
        <v>156610.935336736</v>
      </c>
      <c r="K199" s="9">
        <v>156422.61578377499</v>
      </c>
      <c r="L199" s="9">
        <v>156212.42755869299</v>
      </c>
      <c r="M199" s="9">
        <v>156041.34529951401</v>
      </c>
      <c r="N199" s="9">
        <v>155835.265574925</v>
      </c>
      <c r="O199" s="9">
        <v>155610.45371095301</v>
      </c>
      <c r="P199" s="9">
        <v>155372.73846078699</v>
      </c>
      <c r="Q199" s="9">
        <v>155112.23002428401</v>
      </c>
      <c r="R199" s="9">
        <v>154839.36236938799</v>
      </c>
    </row>
    <row r="200" spans="1:18" ht="15.6">
      <c r="A200" s="7">
        <v>35</v>
      </c>
      <c r="B200" s="7">
        <v>3555</v>
      </c>
      <c r="C200" s="8" t="s">
        <v>218</v>
      </c>
      <c r="D200" s="9">
        <v>59855.465507966503</v>
      </c>
      <c r="E200" s="9">
        <v>60144.964636232202</v>
      </c>
      <c r="F200" s="9">
        <v>60390.494844696703</v>
      </c>
      <c r="G200" s="9">
        <v>60576.919581574803</v>
      </c>
      <c r="H200" s="9">
        <v>60580.938740611098</v>
      </c>
      <c r="I200" s="9">
        <v>60542.425768988302</v>
      </c>
      <c r="J200" s="9">
        <v>60475.020468148803</v>
      </c>
      <c r="K200" s="9">
        <v>60402.301223645998</v>
      </c>
      <c r="L200" s="9">
        <v>60321.137434524397</v>
      </c>
      <c r="M200" s="9">
        <v>60255.074338943901</v>
      </c>
      <c r="N200" s="9">
        <v>60175.497037431101</v>
      </c>
      <c r="O200" s="9">
        <v>60088.686355183898</v>
      </c>
      <c r="P200" s="9">
        <v>59996.893054380802</v>
      </c>
      <c r="Q200" s="9">
        <v>59896.298207233398</v>
      </c>
      <c r="R200" s="9">
        <v>59790.930873335099</v>
      </c>
    </row>
    <row r="201" spans="1:18" ht="15.6">
      <c r="A201" s="7">
        <v>35</v>
      </c>
      <c r="B201" s="7">
        <v>3556</v>
      </c>
      <c r="C201" s="8" t="s">
        <v>219</v>
      </c>
      <c r="D201" s="9">
        <v>262910.21023238101</v>
      </c>
      <c r="E201" s="9">
        <v>264181.81138867699</v>
      </c>
      <c r="F201" s="9">
        <v>265260.282630676</v>
      </c>
      <c r="G201" s="9">
        <v>266079.13796307298</v>
      </c>
      <c r="H201" s="9">
        <v>266096.79178307898</v>
      </c>
      <c r="I201" s="9">
        <v>265927.62672549399</v>
      </c>
      <c r="J201" s="9">
        <v>265631.55448718002</v>
      </c>
      <c r="K201" s="9">
        <v>265312.14118771401</v>
      </c>
      <c r="L201" s="9">
        <v>264955.63591016002</v>
      </c>
      <c r="M201" s="9">
        <v>264665.45919709402</v>
      </c>
      <c r="N201" s="9">
        <v>264315.922445598</v>
      </c>
      <c r="O201" s="9">
        <v>263934.61366431101</v>
      </c>
      <c r="P201" s="9">
        <v>263531.41914098302</v>
      </c>
      <c r="Q201" s="9">
        <v>263089.56454896502</v>
      </c>
      <c r="R201" s="9">
        <v>262626.74719079898</v>
      </c>
    </row>
    <row r="202" spans="1:18" ht="15.6">
      <c r="A202" s="7">
        <v>35</v>
      </c>
      <c r="B202" s="7">
        <v>3557</v>
      </c>
      <c r="C202" s="8" t="s">
        <v>220</v>
      </c>
      <c r="D202" s="9">
        <v>82206.592376815403</v>
      </c>
      <c r="E202" s="9">
        <v>82604.195792855695</v>
      </c>
      <c r="F202" s="9">
        <v>82941.411474725304</v>
      </c>
      <c r="G202" s="9">
        <v>83197.450623723606</v>
      </c>
      <c r="H202" s="9">
        <v>83202.970608702904</v>
      </c>
      <c r="I202" s="9">
        <v>83150.076189181505</v>
      </c>
      <c r="J202" s="9">
        <v>83057.500515506399</v>
      </c>
      <c r="K202" s="9">
        <v>82957.626574131806</v>
      </c>
      <c r="L202" s="9">
        <v>82846.154737575707</v>
      </c>
      <c r="M202" s="9">
        <v>82755.422472902399</v>
      </c>
      <c r="N202" s="9">
        <v>82646.129550291502</v>
      </c>
      <c r="O202" s="9">
        <v>82526.902170205401</v>
      </c>
      <c r="P202" s="9">
        <v>82400.831570624199</v>
      </c>
      <c r="Q202" s="9">
        <v>82262.672766082498</v>
      </c>
      <c r="R202" s="9">
        <v>82117.959337787499</v>
      </c>
    </row>
    <row r="203" spans="1:18" ht="15.6">
      <c r="A203" s="7">
        <v>35</v>
      </c>
      <c r="B203" s="7">
        <v>3560</v>
      </c>
      <c r="C203" s="8" t="s">
        <v>221</v>
      </c>
      <c r="D203" s="9">
        <v>149878.156534629</v>
      </c>
      <c r="E203" s="9">
        <v>150603.06271902201</v>
      </c>
      <c r="F203" s="9">
        <v>151217.87064696199</v>
      </c>
      <c r="G203" s="9">
        <v>151684.67841231599</v>
      </c>
      <c r="H203" s="9">
        <v>151694.74238802001</v>
      </c>
      <c r="I203" s="9">
        <v>151598.305863399</v>
      </c>
      <c r="J203" s="9">
        <v>151429.52291187999</v>
      </c>
      <c r="K203" s="9">
        <v>151247.43383878999</v>
      </c>
      <c r="L203" s="9">
        <v>151044.19960991299</v>
      </c>
      <c r="M203" s="9">
        <v>150878.77754137799</v>
      </c>
      <c r="N203" s="9">
        <v>150679.515885081</v>
      </c>
      <c r="O203" s="9">
        <v>150462.14183501701</v>
      </c>
      <c r="P203" s="9">
        <v>150232.29130232701</v>
      </c>
      <c r="Q203" s="9">
        <v>149980.40168708601</v>
      </c>
      <c r="R203" s="9">
        <v>149716.561753157</v>
      </c>
    </row>
    <row r="204" spans="1:18" ht="15.6">
      <c r="A204" s="7">
        <v>35</v>
      </c>
      <c r="B204" s="7">
        <v>3571</v>
      </c>
      <c r="C204" s="8" t="s">
        <v>222</v>
      </c>
      <c r="D204" s="9">
        <v>163624.28668965201</v>
      </c>
      <c r="E204" s="9">
        <v>164415.67791264801</v>
      </c>
      <c r="F204" s="9">
        <v>165086.87317507699</v>
      </c>
      <c r="G204" s="9">
        <v>165596.49438622399</v>
      </c>
      <c r="H204" s="9">
        <v>165607.48138293199</v>
      </c>
      <c r="I204" s="9">
        <v>165502.20014717401</v>
      </c>
      <c r="J204" s="9">
        <v>165317.93720540201</v>
      </c>
      <c r="K204" s="9">
        <v>165119.147766215</v>
      </c>
      <c r="L204" s="9">
        <v>164897.27383510899</v>
      </c>
      <c r="M204" s="9">
        <v>164716.68002089899</v>
      </c>
      <c r="N204" s="9">
        <v>164499.14300870799</v>
      </c>
      <c r="O204" s="9">
        <v>164261.83241792099</v>
      </c>
      <c r="P204" s="9">
        <v>164010.90105932701</v>
      </c>
      <c r="Q204" s="9">
        <v>163735.909295633</v>
      </c>
      <c r="R204" s="9">
        <v>163447.87118494601</v>
      </c>
    </row>
    <row r="205" spans="1:18" ht="15.6">
      <c r="A205" s="7">
        <v>35</v>
      </c>
      <c r="B205" s="7">
        <v>3572</v>
      </c>
      <c r="C205" s="8" t="s">
        <v>223</v>
      </c>
      <c r="D205" s="9">
        <v>34292.935867022898</v>
      </c>
      <c r="E205" s="9">
        <v>34458.7983367216</v>
      </c>
      <c r="F205" s="9">
        <v>34599.469728393997</v>
      </c>
      <c r="G205" s="9">
        <v>34706.277879175403</v>
      </c>
      <c r="H205" s="9">
        <v>34708.580571535902</v>
      </c>
      <c r="I205" s="9">
        <v>34686.515371094603</v>
      </c>
      <c r="J205" s="9">
        <v>34647.896915434001</v>
      </c>
      <c r="K205" s="9">
        <v>34606.233946932203</v>
      </c>
      <c r="L205" s="9">
        <v>34559.732852213398</v>
      </c>
      <c r="M205" s="9">
        <v>34521.883384845503</v>
      </c>
      <c r="N205" s="9">
        <v>34476.291236092497</v>
      </c>
      <c r="O205" s="9">
        <v>34426.554873310597</v>
      </c>
      <c r="P205" s="9">
        <v>34373.963823564998</v>
      </c>
      <c r="Q205" s="9">
        <v>34316.330112089003</v>
      </c>
      <c r="R205" s="9">
        <v>34255.962103083599</v>
      </c>
    </row>
    <row r="206" spans="1:18" ht="15.6">
      <c r="A206" s="7">
        <v>35</v>
      </c>
      <c r="B206" s="7">
        <v>3573</v>
      </c>
      <c r="C206" s="8" t="s">
        <v>224</v>
      </c>
      <c r="D206" s="9">
        <v>14643.037981821</v>
      </c>
      <c r="E206" s="9">
        <v>14713.8610359182</v>
      </c>
      <c r="F206" s="9">
        <v>14773.9275329261</v>
      </c>
      <c r="G206" s="9">
        <v>14819.534471225699</v>
      </c>
      <c r="H206" s="9">
        <v>14820.517717767099</v>
      </c>
      <c r="I206" s="9">
        <v>14811.095906572</v>
      </c>
      <c r="J206" s="9">
        <v>14794.605877423999</v>
      </c>
      <c r="K206" s="9">
        <v>14776.815845340399</v>
      </c>
      <c r="L206" s="9">
        <v>14756.9599397126</v>
      </c>
      <c r="M206" s="9">
        <v>14740.798267534001</v>
      </c>
      <c r="N206" s="9">
        <v>14721.3304807065</v>
      </c>
      <c r="O206" s="9">
        <v>14700.093120006701</v>
      </c>
      <c r="P206" s="9">
        <v>14677.636811775201</v>
      </c>
      <c r="Q206" s="9">
        <v>14653.0272936941</v>
      </c>
      <c r="R206" s="9">
        <v>14627.250234098499</v>
      </c>
    </row>
    <row r="207" spans="1:18" ht="15.6">
      <c r="A207" s="7">
        <v>35</v>
      </c>
      <c r="B207" s="7">
        <v>3574</v>
      </c>
      <c r="C207" s="8" t="s">
        <v>225</v>
      </c>
      <c r="D207" s="9">
        <v>179472.831823349</v>
      </c>
      <c r="E207" s="9">
        <v>180340.87669901701</v>
      </c>
      <c r="F207" s="9">
        <v>181077.083511256</v>
      </c>
      <c r="G207" s="9">
        <v>181636.06631101601</v>
      </c>
      <c r="H207" s="9">
        <v>181648.11750150699</v>
      </c>
      <c r="I207" s="9">
        <v>181532.63879154599</v>
      </c>
      <c r="J207" s="9">
        <v>181330.52825740201</v>
      </c>
      <c r="K207" s="9">
        <v>181112.484198491</v>
      </c>
      <c r="L207" s="9">
        <v>180869.11969880501</v>
      </c>
      <c r="M207" s="9">
        <v>180671.03368164299</v>
      </c>
      <c r="N207" s="9">
        <v>180432.42617165999</v>
      </c>
      <c r="O207" s="9">
        <v>180172.12982672101</v>
      </c>
      <c r="P207" s="9">
        <v>179896.89341499301</v>
      </c>
      <c r="Q207" s="9">
        <v>179595.26612251101</v>
      </c>
      <c r="R207" s="9">
        <v>179279.328822629</v>
      </c>
    </row>
    <row r="208" spans="1:18" ht="15.6">
      <c r="A208" s="7">
        <v>35</v>
      </c>
      <c r="B208" s="7">
        <v>3581</v>
      </c>
      <c r="C208" s="8" t="s">
        <v>226</v>
      </c>
      <c r="D208" s="9">
        <v>51431.032222690701</v>
      </c>
      <c r="E208" s="9">
        <v>51679.785438015198</v>
      </c>
      <c r="F208" s="9">
        <v>51890.758184679296</v>
      </c>
      <c r="G208" s="9">
        <v>52050.944337065201</v>
      </c>
      <c r="H208" s="9">
        <v>52054.397813332696</v>
      </c>
      <c r="I208" s="9">
        <v>52021.305399333804</v>
      </c>
      <c r="J208" s="9">
        <v>51963.387143473199</v>
      </c>
      <c r="K208" s="9">
        <v>51900.9028615598</v>
      </c>
      <c r="L208" s="9">
        <v>51831.162571066998</v>
      </c>
      <c r="M208" s="9">
        <v>51774.397609887703</v>
      </c>
      <c r="N208" s="9">
        <v>51706.0205167678</v>
      </c>
      <c r="O208" s="9">
        <v>51631.428114299502</v>
      </c>
      <c r="P208" s="9">
        <v>51552.554378280402</v>
      </c>
      <c r="Q208" s="9">
        <v>51466.117880674399</v>
      </c>
      <c r="R208" s="9">
        <v>51375.580603877199</v>
      </c>
    </row>
    <row r="209" spans="1:18" ht="15.6">
      <c r="A209" s="7">
        <v>35</v>
      </c>
      <c r="B209" s="7">
        <v>3582</v>
      </c>
      <c r="C209" s="8" t="s">
        <v>227</v>
      </c>
      <c r="D209" s="9">
        <v>72816.308866536201</v>
      </c>
      <c r="E209" s="9">
        <v>73168.4948939967</v>
      </c>
      <c r="F209" s="9">
        <v>73467.1911484843</v>
      </c>
      <c r="G209" s="9">
        <v>73693.983492312793</v>
      </c>
      <c r="H209" s="9">
        <v>73698.872941111505</v>
      </c>
      <c r="I209" s="9">
        <v>73652.020538236306</v>
      </c>
      <c r="J209" s="9">
        <v>73570.019586125403</v>
      </c>
      <c r="K209" s="9">
        <v>73481.554031838794</v>
      </c>
      <c r="L209" s="9">
        <v>73382.815385021895</v>
      </c>
      <c r="M209" s="9">
        <v>73302.447273220503</v>
      </c>
      <c r="N209" s="9">
        <v>73205.638647798594</v>
      </c>
      <c r="O209" s="9">
        <v>73100.030356768199</v>
      </c>
      <c r="P209" s="9">
        <v>72988.360532595005</v>
      </c>
      <c r="Q209" s="9">
        <v>72865.983313299395</v>
      </c>
      <c r="R209" s="9">
        <v>72737.8001907984</v>
      </c>
    </row>
    <row r="210" spans="1:18" ht="15.6">
      <c r="A210" s="7">
        <v>41</v>
      </c>
      <c r="B210" s="7">
        <v>4111</v>
      </c>
      <c r="C210" s="8" t="s">
        <v>228</v>
      </c>
      <c r="D210" s="9">
        <v>226172.48379817599</v>
      </c>
      <c r="E210" s="9">
        <v>225628.537123838</v>
      </c>
      <c r="F210" s="9">
        <v>224803.639355739</v>
      </c>
      <c r="G210" s="9">
        <v>223697.41003824599</v>
      </c>
      <c r="H210" s="9">
        <v>221878.969814399</v>
      </c>
      <c r="I210" s="9">
        <v>219855.690766696</v>
      </c>
      <c r="J210" s="9">
        <v>217705.31584454299</v>
      </c>
      <c r="K210" s="9">
        <v>215504.821109568</v>
      </c>
      <c r="L210" s="9">
        <v>213247.67459158701</v>
      </c>
      <c r="M210" s="9">
        <v>211006.20505201301</v>
      </c>
      <c r="N210" s="9">
        <v>208723.24055323499</v>
      </c>
      <c r="O210" s="9">
        <v>206388.26159756701</v>
      </c>
      <c r="P210" s="9">
        <v>204010.388961972</v>
      </c>
      <c r="Q210" s="9">
        <v>201573.49531787299</v>
      </c>
      <c r="R210" s="9">
        <v>199090.277727223</v>
      </c>
    </row>
    <row r="211" spans="1:18" ht="15.6">
      <c r="A211" s="7">
        <v>41</v>
      </c>
      <c r="B211" s="7">
        <v>4112</v>
      </c>
      <c r="C211" s="8" t="s">
        <v>229</v>
      </c>
      <c r="D211" s="9">
        <v>149169.317634668</v>
      </c>
      <c r="E211" s="9">
        <v>148810.56420455399</v>
      </c>
      <c r="F211" s="9">
        <v>148266.51288982699</v>
      </c>
      <c r="G211" s="9">
        <v>147536.912764879</v>
      </c>
      <c r="H211" s="9">
        <v>146337.58257761199</v>
      </c>
      <c r="I211" s="9">
        <v>145003.15342928201</v>
      </c>
      <c r="J211" s="9">
        <v>143584.89973897199</v>
      </c>
      <c r="K211" s="9">
        <v>142133.590134194</v>
      </c>
      <c r="L211" s="9">
        <v>140644.91653325601</v>
      </c>
      <c r="M211" s="9">
        <v>139166.58249323099</v>
      </c>
      <c r="N211" s="9">
        <v>137660.880956307</v>
      </c>
      <c r="O211" s="9">
        <v>136120.87391540699</v>
      </c>
      <c r="P211" s="9">
        <v>134552.57686832099</v>
      </c>
      <c r="Q211" s="9">
        <v>132945.353231157</v>
      </c>
      <c r="R211" s="9">
        <v>131307.57719706901</v>
      </c>
    </row>
    <row r="212" spans="1:18" ht="15.6">
      <c r="A212" s="7">
        <v>41</v>
      </c>
      <c r="B212" s="7">
        <v>4113</v>
      </c>
      <c r="C212" s="8" t="s">
        <v>230</v>
      </c>
      <c r="D212" s="9">
        <v>57493.777322201197</v>
      </c>
      <c r="E212" s="9">
        <v>57355.504316958999</v>
      </c>
      <c r="F212" s="9">
        <v>57145.8126347941</v>
      </c>
      <c r="G212" s="9">
        <v>56864.605562297598</v>
      </c>
      <c r="H212" s="9">
        <v>56402.352172555002</v>
      </c>
      <c r="I212" s="9">
        <v>55888.0280908844</v>
      </c>
      <c r="J212" s="9">
        <v>55341.395826625703</v>
      </c>
      <c r="K212" s="9">
        <v>54782.022943747099</v>
      </c>
      <c r="L212" s="9">
        <v>54208.248994288602</v>
      </c>
      <c r="M212" s="9">
        <v>53638.460183476702</v>
      </c>
      <c r="N212" s="9">
        <v>53058.123219749301</v>
      </c>
      <c r="O212" s="9">
        <v>52464.564012750103</v>
      </c>
      <c r="P212" s="9">
        <v>51860.101093500598</v>
      </c>
      <c r="Q212" s="9">
        <v>51240.634842885302</v>
      </c>
      <c r="R212" s="9">
        <v>50609.392895142599</v>
      </c>
    </row>
    <row r="213" spans="1:18" ht="15.6">
      <c r="A213" s="7">
        <v>41</v>
      </c>
      <c r="B213" s="7">
        <v>4121</v>
      </c>
      <c r="C213" s="8" t="s">
        <v>231</v>
      </c>
      <c r="D213" s="9">
        <v>51628.509020509497</v>
      </c>
      <c r="E213" s="9">
        <v>51504.342032981702</v>
      </c>
      <c r="F213" s="9">
        <v>51316.042196015798</v>
      </c>
      <c r="G213" s="9">
        <v>51063.522661653398</v>
      </c>
      <c r="H213" s="9">
        <v>50648.426377958996</v>
      </c>
      <c r="I213" s="9">
        <v>50186.571430752898</v>
      </c>
      <c r="J213" s="9">
        <v>49695.704243019798</v>
      </c>
      <c r="K213" s="9">
        <v>49193.396179877098</v>
      </c>
      <c r="L213" s="9">
        <v>48678.156185136198</v>
      </c>
      <c r="M213" s="9">
        <v>48166.494782306698</v>
      </c>
      <c r="N213" s="9">
        <v>47645.3613038318</v>
      </c>
      <c r="O213" s="9">
        <v>47112.354458572197</v>
      </c>
      <c r="P213" s="9">
        <v>46569.556250969101</v>
      </c>
      <c r="Q213" s="9">
        <v>46013.285287446597</v>
      </c>
      <c r="R213" s="9">
        <v>45446.439932856701</v>
      </c>
    </row>
    <row r="214" spans="1:18" ht="15.6">
      <c r="A214" s="7">
        <v>41</v>
      </c>
      <c r="B214" s="7">
        <v>4122</v>
      </c>
      <c r="C214" s="8" t="s">
        <v>232</v>
      </c>
      <c r="D214" s="9">
        <v>545549.35392689204</v>
      </c>
      <c r="E214" s="9">
        <v>544237.303257872</v>
      </c>
      <c r="F214" s="9">
        <v>542247.57207334705</v>
      </c>
      <c r="G214" s="9">
        <v>539579.24266699504</v>
      </c>
      <c r="H214" s="9">
        <v>535192.99340888998</v>
      </c>
      <c r="I214" s="9">
        <v>530312.65359593905</v>
      </c>
      <c r="J214" s="9">
        <v>525125.74655149004</v>
      </c>
      <c r="K214" s="9">
        <v>519817.94579335401</v>
      </c>
      <c r="L214" s="9">
        <v>514373.49559363298</v>
      </c>
      <c r="M214" s="9">
        <v>508966.85974381201</v>
      </c>
      <c r="N214" s="9">
        <v>503460.13414034701</v>
      </c>
      <c r="O214" s="9">
        <v>497827.94476306398</v>
      </c>
      <c r="P214" s="9">
        <v>492092.29178589</v>
      </c>
      <c r="Q214" s="9">
        <v>486214.27457183698</v>
      </c>
      <c r="R214" s="9">
        <v>480224.51963140198</v>
      </c>
    </row>
    <row r="215" spans="1:18" ht="15.6">
      <c r="A215" s="7">
        <v>41</v>
      </c>
      <c r="B215" s="7">
        <v>4123</v>
      </c>
      <c r="C215" s="8" t="s">
        <v>233</v>
      </c>
      <c r="D215" s="9">
        <v>97803.556466861002</v>
      </c>
      <c r="E215" s="9">
        <v>97568.338111358593</v>
      </c>
      <c r="F215" s="9">
        <v>97211.628338380702</v>
      </c>
      <c r="G215" s="9">
        <v>96733.262625245101</v>
      </c>
      <c r="H215" s="9">
        <v>95946.916213294695</v>
      </c>
      <c r="I215" s="9">
        <v>95071.991539609793</v>
      </c>
      <c r="J215" s="9">
        <v>94142.1069152829</v>
      </c>
      <c r="K215" s="9">
        <v>93190.549027004905</v>
      </c>
      <c r="L215" s="9">
        <v>92214.493261023701</v>
      </c>
      <c r="M215" s="9">
        <v>91245.216676180804</v>
      </c>
      <c r="N215" s="9">
        <v>90257.996464782103</v>
      </c>
      <c r="O215" s="9">
        <v>89248.283690253797</v>
      </c>
      <c r="P215" s="9">
        <v>88220.022441679204</v>
      </c>
      <c r="Q215" s="9">
        <v>87166.238793368495</v>
      </c>
      <c r="R215" s="9">
        <v>86092.423324024901</v>
      </c>
    </row>
    <row r="216" spans="1:18" ht="15.6">
      <c r="A216" s="7">
        <v>41</v>
      </c>
      <c r="B216" s="7">
        <v>4124</v>
      </c>
      <c r="C216" s="8" t="s">
        <v>234</v>
      </c>
      <c r="D216" s="9">
        <v>53561.582494296097</v>
      </c>
      <c r="E216" s="9">
        <v>53432.766449507697</v>
      </c>
      <c r="F216" s="9">
        <v>53237.416294222799</v>
      </c>
      <c r="G216" s="9">
        <v>52975.441929125402</v>
      </c>
      <c r="H216" s="9">
        <v>52544.803619711201</v>
      </c>
      <c r="I216" s="9">
        <v>52065.655909954403</v>
      </c>
      <c r="J216" s="9">
        <v>51556.409684017803</v>
      </c>
      <c r="K216" s="9">
        <v>51035.294213670299</v>
      </c>
      <c r="L216" s="9">
        <v>50500.762614628402</v>
      </c>
      <c r="M216" s="9">
        <v>49969.943597058198</v>
      </c>
      <c r="N216" s="9">
        <v>49429.297850599803</v>
      </c>
      <c r="O216" s="9">
        <v>48876.334175023701</v>
      </c>
      <c r="P216" s="9">
        <v>48313.212529135097</v>
      </c>
      <c r="Q216" s="9">
        <v>47736.113680703798</v>
      </c>
      <c r="R216" s="9">
        <v>47148.044515091002</v>
      </c>
    </row>
    <row r="217" spans="1:18" ht="15.6">
      <c r="A217" s="7">
        <v>41</v>
      </c>
      <c r="B217" s="7">
        <v>4129</v>
      </c>
      <c r="C217" s="8" t="s">
        <v>235</v>
      </c>
      <c r="D217" s="9">
        <v>213555.895034655</v>
      </c>
      <c r="E217" s="9">
        <v>213042.29135643001</v>
      </c>
      <c r="F217" s="9">
        <v>212263.408894336</v>
      </c>
      <c r="G217" s="9">
        <v>211218.88841143</v>
      </c>
      <c r="H217" s="9">
        <v>209501.886311771</v>
      </c>
      <c r="I217" s="9">
        <v>207591.47192061899</v>
      </c>
      <c r="J217" s="9">
        <v>205561.05144927101</v>
      </c>
      <c r="K217" s="9">
        <v>203483.30700064401</v>
      </c>
      <c r="L217" s="9">
        <v>201352.070977722</v>
      </c>
      <c r="M217" s="9">
        <v>199235.63742367801</v>
      </c>
      <c r="N217" s="9">
        <v>197080.023625409</v>
      </c>
      <c r="O217" s="9">
        <v>194875.29689479299</v>
      </c>
      <c r="P217" s="9">
        <v>192630.06922412699</v>
      </c>
      <c r="Q217" s="9">
        <v>190329.112916243</v>
      </c>
      <c r="R217" s="9">
        <v>187984.41675239199</v>
      </c>
    </row>
    <row r="218" spans="1:18" ht="15.6">
      <c r="A218" s="7">
        <v>41</v>
      </c>
      <c r="B218" s="7">
        <v>4131</v>
      </c>
      <c r="C218" s="8" t="s">
        <v>236</v>
      </c>
      <c r="D218" s="9">
        <v>129951.550034673</v>
      </c>
      <c r="E218" s="9">
        <v>129639.015491942</v>
      </c>
      <c r="F218" s="9">
        <v>129165.055345514</v>
      </c>
      <c r="G218" s="9">
        <v>128529.450995757</v>
      </c>
      <c r="H218" s="9">
        <v>127484.63280317</v>
      </c>
      <c r="I218" s="9">
        <v>126322.120706284</v>
      </c>
      <c r="J218" s="9">
        <v>125086.58334295401</v>
      </c>
      <c r="K218" s="9">
        <v>123822.24872165199</v>
      </c>
      <c r="L218" s="9">
        <v>122525.363779077</v>
      </c>
      <c r="M218" s="9">
        <v>121237.486332054</v>
      </c>
      <c r="N218" s="9">
        <v>119925.767194934</v>
      </c>
      <c r="O218" s="9">
        <v>118584.16219732699</v>
      </c>
      <c r="P218" s="9">
        <v>117217.911848973</v>
      </c>
      <c r="Q218" s="9">
        <v>115817.74989735</v>
      </c>
      <c r="R218" s="9">
        <v>114390.971672363</v>
      </c>
    </row>
    <row r="219" spans="1:18" ht="15.6">
      <c r="A219" s="7">
        <v>41</v>
      </c>
      <c r="B219" s="7">
        <v>4132</v>
      </c>
      <c r="C219" s="8" t="s">
        <v>237</v>
      </c>
      <c r="D219" s="9">
        <v>98569.784058979407</v>
      </c>
      <c r="E219" s="9">
        <v>98332.722919874199</v>
      </c>
      <c r="F219" s="9">
        <v>97973.2185566587</v>
      </c>
      <c r="G219" s="9">
        <v>97491.105157591606</v>
      </c>
      <c r="H219" s="9">
        <v>96698.5982302747</v>
      </c>
      <c r="I219" s="9">
        <v>95816.819087766693</v>
      </c>
      <c r="J219" s="9">
        <v>94879.649419046895</v>
      </c>
      <c r="K219" s="9">
        <v>93920.636690350599</v>
      </c>
      <c r="L219" s="9">
        <v>92936.934158856195</v>
      </c>
      <c r="M219" s="9">
        <v>91960.063919045904</v>
      </c>
      <c r="N219" s="9">
        <v>90965.1094759814</v>
      </c>
      <c r="O219" s="9">
        <v>89947.486255095195</v>
      </c>
      <c r="P219" s="9">
        <v>88911.169244861201</v>
      </c>
      <c r="Q219" s="9">
        <v>87849.129883421396</v>
      </c>
      <c r="R219" s="9">
        <v>86766.901764560302</v>
      </c>
    </row>
    <row r="220" spans="1:18" ht="15.6">
      <c r="A220" s="7">
        <v>41</v>
      </c>
      <c r="B220" s="7">
        <v>4133</v>
      </c>
      <c r="C220" s="8" t="s">
        <v>238</v>
      </c>
      <c r="D220" s="9">
        <v>77886.691905313899</v>
      </c>
      <c r="E220" s="9">
        <v>77699.373772495906</v>
      </c>
      <c r="F220" s="9">
        <v>77415.304918555805</v>
      </c>
      <c r="G220" s="9">
        <v>77034.354324669795</v>
      </c>
      <c r="H220" s="9">
        <v>76408.140688581101</v>
      </c>
      <c r="I220" s="9">
        <v>75711.387002288</v>
      </c>
      <c r="J220" s="9">
        <v>74970.8654930864</v>
      </c>
      <c r="K220" s="9">
        <v>74213.084296264205</v>
      </c>
      <c r="L220" s="9">
        <v>73435.794006677897</v>
      </c>
      <c r="M220" s="9">
        <v>72663.902375520993</v>
      </c>
      <c r="N220" s="9">
        <v>71877.721185136397</v>
      </c>
      <c r="O220" s="9">
        <v>71073.627851284095</v>
      </c>
      <c r="P220" s="9">
        <v>70254.763282767206</v>
      </c>
      <c r="Q220" s="9">
        <v>69415.573734710604</v>
      </c>
      <c r="R220" s="9">
        <v>68560.431676023101</v>
      </c>
    </row>
    <row r="221" spans="1:18" ht="15.6">
      <c r="A221" s="7">
        <v>41</v>
      </c>
      <c r="B221" s="7">
        <v>4134</v>
      </c>
      <c r="C221" s="8" t="s">
        <v>239</v>
      </c>
      <c r="D221" s="9">
        <v>62828.497079954599</v>
      </c>
      <c r="E221" s="9">
        <v>62677.394029352799</v>
      </c>
      <c r="F221" s="9">
        <v>62448.245522404897</v>
      </c>
      <c r="G221" s="9">
        <v>62140.945870951102</v>
      </c>
      <c r="H221" s="9">
        <v>61635.801017007201</v>
      </c>
      <c r="I221" s="9">
        <v>61073.753947426601</v>
      </c>
      <c r="J221" s="9">
        <v>60476.400890815297</v>
      </c>
      <c r="K221" s="9">
        <v>59865.125041918902</v>
      </c>
      <c r="L221" s="9">
        <v>59238.111883510297</v>
      </c>
      <c r="M221" s="9">
        <v>58615.453635894097</v>
      </c>
      <c r="N221" s="9">
        <v>57981.2684957073</v>
      </c>
      <c r="O221" s="9">
        <v>57332.634249697701</v>
      </c>
      <c r="P221" s="9">
        <v>56672.084560225099</v>
      </c>
      <c r="Q221" s="9">
        <v>55995.139413627403</v>
      </c>
      <c r="R221" s="9">
        <v>55305.325929153398</v>
      </c>
    </row>
    <row r="222" spans="1:18" ht="15.6">
      <c r="A222" s="7">
        <v>41</v>
      </c>
      <c r="B222" s="7">
        <v>4135</v>
      </c>
      <c r="C222" s="8" t="s">
        <v>240</v>
      </c>
      <c r="D222" s="9">
        <v>33929.120825287297</v>
      </c>
      <c r="E222" s="9">
        <v>33847.521013067599</v>
      </c>
      <c r="F222" s="9">
        <v>33723.774500564403</v>
      </c>
      <c r="G222" s="9">
        <v>33557.824215401197</v>
      </c>
      <c r="H222" s="9">
        <v>33285.032065660002</v>
      </c>
      <c r="I222" s="9">
        <v>32981.511150461702</v>
      </c>
      <c r="J222" s="9">
        <v>32658.924028787402</v>
      </c>
      <c r="K222" s="9">
        <v>32328.818215368199</v>
      </c>
      <c r="L222" s="9">
        <v>31990.213820855501</v>
      </c>
      <c r="M222" s="9">
        <v>31653.961198265199</v>
      </c>
      <c r="N222" s="9">
        <v>31311.483735850499</v>
      </c>
      <c r="O222" s="9">
        <v>30961.203357875202</v>
      </c>
      <c r="P222" s="9">
        <v>30604.488311876001</v>
      </c>
      <c r="Q222" s="9">
        <v>30238.919266954199</v>
      </c>
      <c r="R222" s="9">
        <v>29866.400964745899</v>
      </c>
    </row>
    <row r="223" spans="1:18" ht="15.6">
      <c r="A223" s="7">
        <v>41</v>
      </c>
      <c r="B223" s="7">
        <v>4136</v>
      </c>
      <c r="C223" s="8" t="s">
        <v>241</v>
      </c>
      <c r="D223" s="9">
        <v>64181.2154106749</v>
      </c>
      <c r="E223" s="9">
        <v>64026.859061682502</v>
      </c>
      <c r="F223" s="9">
        <v>63792.776911508103</v>
      </c>
      <c r="G223" s="9">
        <v>63478.860996874297</v>
      </c>
      <c r="H223" s="9">
        <v>62962.840207085901</v>
      </c>
      <c r="I223" s="9">
        <v>62388.6920781265</v>
      </c>
      <c r="J223" s="9">
        <v>61778.477812558398</v>
      </c>
      <c r="K223" s="9">
        <v>61154.040992378301</v>
      </c>
      <c r="L223" s="9">
        <v>60513.528033201997</v>
      </c>
      <c r="M223" s="9">
        <v>59877.463747490001</v>
      </c>
      <c r="N223" s="9">
        <v>59229.624391395999</v>
      </c>
      <c r="O223" s="9">
        <v>58567.024835449898</v>
      </c>
      <c r="P223" s="9">
        <v>57892.253292599897</v>
      </c>
      <c r="Q223" s="9">
        <v>57200.733293007303</v>
      </c>
      <c r="R223" s="9">
        <v>56496.0678959664</v>
      </c>
    </row>
    <row r="224" spans="1:18" ht="15.6">
      <c r="A224" s="7">
        <v>41</v>
      </c>
      <c r="B224" s="7">
        <v>4141</v>
      </c>
      <c r="C224" s="8" t="s">
        <v>242</v>
      </c>
      <c r="D224" s="9">
        <v>231024.29610701799</v>
      </c>
      <c r="E224" s="9">
        <v>230468.680780986</v>
      </c>
      <c r="F224" s="9">
        <v>229626.08745179299</v>
      </c>
      <c r="G224" s="9">
        <v>228496.12749776701</v>
      </c>
      <c r="H224" s="9">
        <v>226638.67841435899</v>
      </c>
      <c r="I224" s="9">
        <v>224571.99634071201</v>
      </c>
      <c r="J224" s="9">
        <v>222375.49195427299</v>
      </c>
      <c r="K224" s="9">
        <v>220127.79259361699</v>
      </c>
      <c r="L224" s="9">
        <v>217822.226165892</v>
      </c>
      <c r="M224" s="9">
        <v>215532.67301634999</v>
      </c>
      <c r="N224" s="9">
        <v>213200.73476504299</v>
      </c>
      <c r="O224" s="9">
        <v>210815.66625187601</v>
      </c>
      <c r="P224" s="9">
        <v>208386.78391111299</v>
      </c>
      <c r="Q224" s="9">
        <v>205897.61445355701</v>
      </c>
      <c r="R224" s="9">
        <v>203361.12731630899</v>
      </c>
    </row>
    <row r="225" spans="1:18" ht="15.6">
      <c r="A225" s="7">
        <v>41</v>
      </c>
      <c r="B225" s="7">
        <v>4142</v>
      </c>
      <c r="C225" s="8" t="s">
        <v>243</v>
      </c>
      <c r="D225" s="9">
        <v>25516.136757541099</v>
      </c>
      <c r="E225" s="9">
        <v>25454.770240260201</v>
      </c>
      <c r="F225" s="9">
        <v>25361.7076186294</v>
      </c>
      <c r="G225" s="9">
        <v>25236.9059718549</v>
      </c>
      <c r="H225" s="9">
        <v>25031.7547142763</v>
      </c>
      <c r="I225" s="9">
        <v>24803.494123433698</v>
      </c>
      <c r="J225" s="9">
        <v>24560.894936458099</v>
      </c>
      <c r="K225" s="9">
        <v>24312.6413748097</v>
      </c>
      <c r="L225" s="9">
        <v>24057.996520812801</v>
      </c>
      <c r="M225" s="9">
        <v>23805.120298436701</v>
      </c>
      <c r="N225" s="9">
        <v>23547.562732570099</v>
      </c>
      <c r="O225" s="9">
        <v>23284.1370436486</v>
      </c>
      <c r="P225" s="9">
        <v>23015.872211789301</v>
      </c>
      <c r="Q225" s="9">
        <v>22740.948797124001</v>
      </c>
      <c r="R225" s="9">
        <v>22460.799246992101</v>
      </c>
    </row>
    <row r="226" spans="1:18" ht="15.6">
      <c r="A226" s="7">
        <v>41</v>
      </c>
      <c r="B226" s="7">
        <v>4143</v>
      </c>
      <c r="C226" s="8" t="s">
        <v>244</v>
      </c>
      <c r="D226" s="9">
        <v>74329.129314884107</v>
      </c>
      <c r="E226" s="9">
        <v>74150.367149305195</v>
      </c>
      <c r="F226" s="9">
        <v>73879.273461053293</v>
      </c>
      <c r="G226" s="9">
        <v>73515.723215653896</v>
      </c>
      <c r="H226" s="9">
        <v>72918.112594428705</v>
      </c>
      <c r="I226" s="9">
        <v>72253.183919419695</v>
      </c>
      <c r="J226" s="9">
        <v>71546.486566240797</v>
      </c>
      <c r="K226" s="9">
        <v>70823.317881156807</v>
      </c>
      <c r="L226" s="9">
        <v>70081.531203137798</v>
      </c>
      <c r="M226" s="9">
        <v>69344.896593735903</v>
      </c>
      <c r="N226" s="9">
        <v>68594.625116858006</v>
      </c>
      <c r="O226" s="9">
        <v>67827.259653887406</v>
      </c>
      <c r="P226" s="9">
        <v>67045.797649071799</v>
      </c>
      <c r="Q226" s="9">
        <v>66244.939031108195</v>
      </c>
      <c r="R226" s="9">
        <v>65428.856551443299</v>
      </c>
    </row>
    <row r="227" spans="1:18" ht="15.6">
      <c r="A227" s="7">
        <v>41</v>
      </c>
      <c r="B227" s="7">
        <v>4151</v>
      </c>
      <c r="C227" s="8" t="s">
        <v>245</v>
      </c>
      <c r="D227" s="9">
        <v>59728.938641913097</v>
      </c>
      <c r="E227" s="9">
        <v>59585.290054569698</v>
      </c>
      <c r="F227" s="9">
        <v>59367.446277516297</v>
      </c>
      <c r="G227" s="9">
        <v>59075.306836344404</v>
      </c>
      <c r="H227" s="9">
        <v>58595.082616627602</v>
      </c>
      <c r="I227" s="9">
        <v>58060.763374673501</v>
      </c>
      <c r="J227" s="9">
        <v>57492.879918539897</v>
      </c>
      <c r="K227" s="9">
        <v>56911.7605321382</v>
      </c>
      <c r="L227" s="9">
        <v>56315.680214975298</v>
      </c>
      <c r="M227" s="9">
        <v>55723.739965008703</v>
      </c>
      <c r="N227" s="9">
        <v>55120.841486036901</v>
      </c>
      <c r="O227" s="9">
        <v>54504.206728222503</v>
      </c>
      <c r="P227" s="9">
        <v>53876.244359138698</v>
      </c>
      <c r="Q227" s="9">
        <v>53232.695380505997</v>
      </c>
      <c r="R227" s="9">
        <v>52576.9129059396</v>
      </c>
    </row>
    <row r="228" spans="1:18" ht="15.6">
      <c r="A228" s="7">
        <v>41</v>
      </c>
      <c r="B228" s="7">
        <v>4152</v>
      </c>
      <c r="C228" s="8" t="s">
        <v>246</v>
      </c>
      <c r="D228" s="9">
        <v>29702.778338496199</v>
      </c>
      <c r="E228" s="9">
        <v>29631.342910453001</v>
      </c>
      <c r="F228" s="9">
        <v>29523.0107421633</v>
      </c>
      <c r="G228" s="9">
        <v>29377.7318661838</v>
      </c>
      <c r="H228" s="9">
        <v>29138.919761451602</v>
      </c>
      <c r="I228" s="9">
        <v>28873.206585129799</v>
      </c>
      <c r="J228" s="9">
        <v>28590.8021627587</v>
      </c>
      <c r="K228" s="9">
        <v>28301.8156059594</v>
      </c>
      <c r="L228" s="9">
        <v>28005.389084175698</v>
      </c>
      <c r="M228" s="9">
        <v>27711.021388518799</v>
      </c>
      <c r="N228" s="9">
        <v>27411.2042431564</v>
      </c>
      <c r="O228" s="9">
        <v>27104.556143566198</v>
      </c>
      <c r="P228" s="9">
        <v>26792.274903082001</v>
      </c>
      <c r="Q228" s="9">
        <v>26472.242552021198</v>
      </c>
      <c r="R228" s="9">
        <v>26146.126570028198</v>
      </c>
    </row>
    <row r="229" spans="1:18" ht="15.6">
      <c r="A229" s="7">
        <v>41</v>
      </c>
      <c r="B229" s="7">
        <v>4159</v>
      </c>
      <c r="C229" s="8" t="s">
        <v>247</v>
      </c>
      <c r="D229" s="9">
        <v>576579.58637655899</v>
      </c>
      <c r="E229" s="9">
        <v>575192.90774513897</v>
      </c>
      <c r="F229" s="9">
        <v>573090.00289286196</v>
      </c>
      <c r="G229" s="9">
        <v>570269.90191693895</v>
      </c>
      <c r="H229" s="9">
        <v>565634.16774404095</v>
      </c>
      <c r="I229" s="9">
        <v>560476.23970240902</v>
      </c>
      <c r="J229" s="9">
        <v>554994.307230565</v>
      </c>
      <c r="K229" s="9">
        <v>549384.60474685102</v>
      </c>
      <c r="L229" s="9">
        <v>543630.48035537195</v>
      </c>
      <c r="M229" s="9">
        <v>537916.32115135796</v>
      </c>
      <c r="N229" s="9">
        <v>532096.37920129998</v>
      </c>
      <c r="O229" s="9">
        <v>526143.837239368</v>
      </c>
      <c r="P229" s="9">
        <v>520081.94678458699</v>
      </c>
      <c r="Q229" s="9">
        <v>513869.59457554802</v>
      </c>
      <c r="R229" s="9">
        <v>507539.14912420302</v>
      </c>
    </row>
    <row r="230" spans="1:18" ht="15.6">
      <c r="A230" s="7">
        <v>42</v>
      </c>
      <c r="B230" s="7">
        <v>4211</v>
      </c>
      <c r="C230" s="8" t="s">
        <v>248</v>
      </c>
      <c r="D230" s="9">
        <v>92632.605261024306</v>
      </c>
      <c r="E230" s="9">
        <v>92019.842521980696</v>
      </c>
      <c r="F230" s="9">
        <v>91246.870944311493</v>
      </c>
      <c r="G230" s="9">
        <v>90346.390135171197</v>
      </c>
      <c r="H230" s="9">
        <v>89146.124839320706</v>
      </c>
      <c r="I230" s="9">
        <v>87844.774774116595</v>
      </c>
      <c r="J230" s="9">
        <v>86486.748653835995</v>
      </c>
      <c r="K230" s="9">
        <v>85097.738993298</v>
      </c>
      <c r="L230" s="9">
        <v>83677.040805653698</v>
      </c>
      <c r="M230" s="9">
        <v>82247.803731146807</v>
      </c>
      <c r="N230" s="9">
        <v>80810.599801498101</v>
      </c>
      <c r="O230" s="9">
        <v>79344.023686024098</v>
      </c>
      <c r="P230" s="9">
        <v>77852.294150734</v>
      </c>
      <c r="Q230" s="9">
        <v>76327.665108557296</v>
      </c>
      <c r="R230" s="9">
        <v>74774.555235610096</v>
      </c>
    </row>
    <row r="231" spans="1:18" ht="15.6">
      <c r="A231" s="7">
        <v>42</v>
      </c>
      <c r="B231" s="7">
        <v>4212</v>
      </c>
      <c r="C231" s="8" t="s">
        <v>249</v>
      </c>
      <c r="D231" s="9">
        <v>60302.065140610597</v>
      </c>
      <c r="E231" s="9">
        <v>59903.1682444205</v>
      </c>
      <c r="F231" s="9">
        <v>59399.978441037703</v>
      </c>
      <c r="G231" s="9">
        <v>58813.782552908</v>
      </c>
      <c r="H231" s="9">
        <v>58032.432661438201</v>
      </c>
      <c r="I231" s="9">
        <v>57185.278506748</v>
      </c>
      <c r="J231" s="9">
        <v>56301.229317583799</v>
      </c>
      <c r="K231" s="9">
        <v>55397.010432681898</v>
      </c>
      <c r="L231" s="9">
        <v>54472.162919043702</v>
      </c>
      <c r="M231" s="9">
        <v>53541.756752364403</v>
      </c>
      <c r="N231" s="9">
        <v>52606.164314473703</v>
      </c>
      <c r="O231" s="9">
        <v>51651.4511419091</v>
      </c>
      <c r="P231" s="9">
        <v>50680.3635712287</v>
      </c>
      <c r="Q231" s="9">
        <v>49687.859046949401</v>
      </c>
      <c r="R231" s="9">
        <v>48676.814043254701</v>
      </c>
    </row>
    <row r="232" spans="1:18" ht="15.6">
      <c r="A232" s="7">
        <v>42</v>
      </c>
      <c r="B232" s="7">
        <v>4213</v>
      </c>
      <c r="C232" s="8" t="s">
        <v>250</v>
      </c>
      <c r="D232" s="9">
        <v>68260.998389443601</v>
      </c>
      <c r="E232" s="9">
        <v>67809.453319655906</v>
      </c>
      <c r="F232" s="9">
        <v>67239.850300554506</v>
      </c>
      <c r="G232" s="9">
        <v>66576.285684307499</v>
      </c>
      <c r="H232" s="9">
        <v>65691.809778805196</v>
      </c>
      <c r="I232" s="9">
        <v>64732.844472220502</v>
      </c>
      <c r="J232" s="9">
        <v>63732.114561331196</v>
      </c>
      <c r="K232" s="9">
        <v>62708.552869078703</v>
      </c>
      <c r="L232" s="9">
        <v>61661.639890358099</v>
      </c>
      <c r="M232" s="9">
        <v>60608.4346030581</v>
      </c>
      <c r="N232" s="9">
        <v>59549.358537422297</v>
      </c>
      <c r="O232" s="9">
        <v>58468.638098102601</v>
      </c>
      <c r="P232" s="9">
        <v>57369.382095108398</v>
      </c>
      <c r="Q232" s="9">
        <v>56245.882434281797</v>
      </c>
      <c r="R232" s="9">
        <v>55101.395239549398</v>
      </c>
    </row>
    <row r="233" spans="1:18" ht="15.6">
      <c r="A233" s="7">
        <v>42</v>
      </c>
      <c r="B233" s="7">
        <v>4214</v>
      </c>
      <c r="C233" s="8" t="s">
        <v>251</v>
      </c>
      <c r="D233" s="9">
        <v>31113.942936463998</v>
      </c>
      <c r="E233" s="9">
        <v>30908.1248508387</v>
      </c>
      <c r="F233" s="9">
        <v>30648.494955539001</v>
      </c>
      <c r="G233" s="9">
        <v>30346.036573812798</v>
      </c>
      <c r="H233" s="9">
        <v>29942.884942318098</v>
      </c>
      <c r="I233" s="9">
        <v>29505.780409479401</v>
      </c>
      <c r="J233" s="9">
        <v>29049.639215006999</v>
      </c>
      <c r="K233" s="9">
        <v>28583.091100494101</v>
      </c>
      <c r="L233" s="9">
        <v>28105.8992716291</v>
      </c>
      <c r="M233" s="9">
        <v>27625.8393544994</v>
      </c>
      <c r="N233" s="9">
        <v>27143.1034874613</v>
      </c>
      <c r="O233" s="9">
        <v>26650.501930200098</v>
      </c>
      <c r="P233" s="9">
        <v>26149.451706120199</v>
      </c>
      <c r="Q233" s="9">
        <v>25637.351016655499</v>
      </c>
      <c r="R233" s="9">
        <v>25115.684031172601</v>
      </c>
    </row>
    <row r="234" spans="1:18" ht="15.6">
      <c r="A234" s="7">
        <v>42</v>
      </c>
      <c r="B234" s="7">
        <v>4215</v>
      </c>
      <c r="C234" s="8" t="s">
        <v>252</v>
      </c>
      <c r="D234" s="9">
        <v>234149.40503389001</v>
      </c>
      <c r="E234" s="9">
        <v>232600.51161395499</v>
      </c>
      <c r="F234" s="9">
        <v>230646.65492812099</v>
      </c>
      <c r="G234" s="9">
        <v>228370.490470366</v>
      </c>
      <c r="H234" s="9">
        <v>225336.554371812</v>
      </c>
      <c r="I234" s="9">
        <v>222047.10415499</v>
      </c>
      <c r="J234" s="9">
        <v>218614.392668844</v>
      </c>
      <c r="K234" s="9">
        <v>215103.36342901699</v>
      </c>
      <c r="L234" s="9">
        <v>211512.23442722901</v>
      </c>
      <c r="M234" s="9">
        <v>207899.521498321</v>
      </c>
      <c r="N234" s="9">
        <v>204266.67058231801</v>
      </c>
      <c r="O234" s="9">
        <v>200559.57496469599</v>
      </c>
      <c r="P234" s="9">
        <v>196788.898515059</v>
      </c>
      <c r="Q234" s="9">
        <v>192935.061282562</v>
      </c>
      <c r="R234" s="9">
        <v>189009.23244867701</v>
      </c>
    </row>
    <row r="235" spans="1:18" ht="15.6">
      <c r="A235" s="7">
        <v>42</v>
      </c>
      <c r="B235" s="7">
        <v>4216</v>
      </c>
      <c r="C235" s="8" t="s">
        <v>253</v>
      </c>
      <c r="D235" s="9">
        <v>259073.15380624501</v>
      </c>
      <c r="E235" s="9">
        <v>257359.390332543</v>
      </c>
      <c r="F235" s="9">
        <v>255197.557748299</v>
      </c>
      <c r="G235" s="9">
        <v>252679.10970803001</v>
      </c>
      <c r="H235" s="9">
        <v>249322.22997073099</v>
      </c>
      <c r="I235" s="9">
        <v>245682.638223738</v>
      </c>
      <c r="J235" s="9">
        <v>241884.53593623199</v>
      </c>
      <c r="K235" s="9">
        <v>237999.77945754799</v>
      </c>
      <c r="L235" s="9">
        <v>234026.39709341599</v>
      </c>
      <c r="M235" s="9">
        <v>230029.13332895801</v>
      </c>
      <c r="N235" s="9">
        <v>226009.588011471</v>
      </c>
      <c r="O235" s="9">
        <v>221907.895109159</v>
      </c>
      <c r="P235" s="9">
        <v>217735.85358831199</v>
      </c>
      <c r="Q235" s="9">
        <v>213471.79933629601</v>
      </c>
      <c r="R235" s="9">
        <v>209128.09042455701</v>
      </c>
    </row>
    <row r="236" spans="1:18" ht="15.6">
      <c r="A236" s="7">
        <v>42</v>
      </c>
      <c r="B236" s="7">
        <v>4217</v>
      </c>
      <c r="C236" s="8" t="s">
        <v>254</v>
      </c>
      <c r="D236" s="9">
        <v>7880.7851419383696</v>
      </c>
      <c r="E236" s="9">
        <v>7828.6539133439001</v>
      </c>
      <c r="F236" s="9">
        <v>7762.8928035422005</v>
      </c>
      <c r="G236" s="9">
        <v>7686.2837550212298</v>
      </c>
      <c r="H236" s="9">
        <v>7584.1703265480701</v>
      </c>
      <c r="I236" s="9">
        <v>7473.45703905144</v>
      </c>
      <c r="J236" s="9">
        <v>7357.9219956287197</v>
      </c>
      <c r="K236" s="9">
        <v>7239.7510053516598</v>
      </c>
      <c r="L236" s="9">
        <v>7118.8840909907904</v>
      </c>
      <c r="M236" s="9">
        <v>6997.2907247080302</v>
      </c>
      <c r="N236" s="9">
        <v>6875.0195725495996</v>
      </c>
      <c r="O236" s="9">
        <v>6750.2495606291504</v>
      </c>
      <c r="P236" s="9">
        <v>6623.3396035407504</v>
      </c>
      <c r="Q236" s="9">
        <v>6493.6306973665096</v>
      </c>
      <c r="R236" s="9">
        <v>6361.4987641555199</v>
      </c>
    </row>
    <row r="237" spans="1:18" ht="15.6">
      <c r="A237" s="7">
        <v>51</v>
      </c>
      <c r="B237" s="7">
        <v>5111</v>
      </c>
      <c r="C237" s="8" t="s">
        <v>255</v>
      </c>
      <c r="D237" s="9">
        <v>128954.638714642</v>
      </c>
      <c r="E237" s="9">
        <v>130157.013415535</v>
      </c>
      <c r="F237" s="9">
        <v>131542.809555805</v>
      </c>
      <c r="G237" s="9">
        <v>132814.168218167</v>
      </c>
      <c r="H237" s="9">
        <v>133567.89235718601</v>
      </c>
      <c r="I237" s="9">
        <v>134226.29361215801</v>
      </c>
      <c r="J237" s="9">
        <v>134821.46122782101</v>
      </c>
      <c r="K237" s="9">
        <v>135412.79202269399</v>
      </c>
      <c r="L237" s="9">
        <v>135984.18797276699</v>
      </c>
      <c r="M237" s="9">
        <v>136600.31272373901</v>
      </c>
      <c r="N237" s="9">
        <v>137147.49401114401</v>
      </c>
      <c r="O237" s="9">
        <v>137675.39181797599</v>
      </c>
      <c r="P237" s="9">
        <v>138185.672617145</v>
      </c>
      <c r="Q237" s="9">
        <v>138671.53605705299</v>
      </c>
      <c r="R237" s="9">
        <v>139142.09451093199</v>
      </c>
    </row>
    <row r="238" spans="1:18" ht="15.6">
      <c r="A238" s="7">
        <v>51</v>
      </c>
      <c r="B238" s="7">
        <v>5112</v>
      </c>
      <c r="C238" s="8" t="s">
        <v>256</v>
      </c>
      <c r="D238" s="9">
        <v>8288.7122488433706</v>
      </c>
      <c r="E238" s="9">
        <v>8365.9963078660894</v>
      </c>
      <c r="F238" s="9">
        <v>8455.0699972844595</v>
      </c>
      <c r="G238" s="9">
        <v>8536.7880822719999</v>
      </c>
      <c r="H238" s="9">
        <v>8585.2345946016303</v>
      </c>
      <c r="I238" s="9">
        <v>8627.5541156973395</v>
      </c>
      <c r="J238" s="9">
        <v>8665.8092195860499</v>
      </c>
      <c r="K238" s="9">
        <v>8703.8177073155093</v>
      </c>
      <c r="L238" s="9">
        <v>8740.5448592950197</v>
      </c>
      <c r="M238" s="9">
        <v>8780.1470079486007</v>
      </c>
      <c r="N238" s="9">
        <v>8815.3177336946992</v>
      </c>
      <c r="O238" s="9">
        <v>8849.2489909411797</v>
      </c>
      <c r="P238" s="9">
        <v>8882.0478941102701</v>
      </c>
      <c r="Q238" s="9">
        <v>8913.2773426212298</v>
      </c>
      <c r="R238" s="9">
        <v>8943.5230449918799</v>
      </c>
    </row>
    <row r="239" spans="1:18" ht="15.6">
      <c r="A239" s="7">
        <v>51</v>
      </c>
      <c r="B239" s="7">
        <v>5113</v>
      </c>
      <c r="C239" s="8" t="s">
        <v>257</v>
      </c>
      <c r="D239" s="9">
        <v>164691.683169656</v>
      </c>
      <c r="E239" s="9">
        <v>166227.270530785</v>
      </c>
      <c r="F239" s="9">
        <v>167997.11069438301</v>
      </c>
      <c r="G239" s="9">
        <v>169620.799458667</v>
      </c>
      <c r="H239" s="9">
        <v>170583.40226522999</v>
      </c>
      <c r="I239" s="9">
        <v>171424.26547079501</v>
      </c>
      <c r="J239" s="9">
        <v>172184.37117447</v>
      </c>
      <c r="K239" s="9">
        <v>172939.576763691</v>
      </c>
      <c r="L239" s="9">
        <v>173669.32298840099</v>
      </c>
      <c r="M239" s="9">
        <v>174456.193653005</v>
      </c>
      <c r="N239" s="9">
        <v>175155.01463476499</v>
      </c>
      <c r="O239" s="9">
        <v>175829.20812793699</v>
      </c>
      <c r="P239" s="9">
        <v>176480.90243327999</v>
      </c>
      <c r="Q239" s="9">
        <v>177101.41262574901</v>
      </c>
      <c r="R239" s="9">
        <v>177702.376379664</v>
      </c>
    </row>
    <row r="240" spans="1:18" ht="15.6">
      <c r="A240" s="7">
        <v>51</v>
      </c>
      <c r="B240" s="7">
        <v>5114</v>
      </c>
      <c r="C240" s="8" t="s">
        <v>258</v>
      </c>
      <c r="D240" s="9">
        <v>30443.543754105001</v>
      </c>
      <c r="E240" s="9">
        <v>30727.3997455676</v>
      </c>
      <c r="F240" s="9">
        <v>31054.557774568999</v>
      </c>
      <c r="G240" s="9">
        <v>31354.699463515899</v>
      </c>
      <c r="H240" s="9">
        <v>31532.638264629</v>
      </c>
      <c r="I240" s="9">
        <v>31688.073289020998</v>
      </c>
      <c r="J240" s="9">
        <v>31828.5801488828</v>
      </c>
      <c r="K240" s="9">
        <v>31968.181214083699</v>
      </c>
      <c r="L240" s="9">
        <v>32103.076071530399</v>
      </c>
      <c r="M240" s="9">
        <v>32248.530480934802</v>
      </c>
      <c r="N240" s="9">
        <v>32377.708753483701</v>
      </c>
      <c r="O240" s="9">
        <v>32502.334591997202</v>
      </c>
      <c r="P240" s="9">
        <v>32622.801416548202</v>
      </c>
      <c r="Q240" s="9">
        <v>32737.503803671101</v>
      </c>
      <c r="R240" s="9">
        <v>32848.592997681299</v>
      </c>
    </row>
    <row r="241" spans="1:18" ht="15.6">
      <c r="A241" s="7">
        <v>51</v>
      </c>
      <c r="B241" s="7">
        <v>5119</v>
      </c>
      <c r="C241" s="8" t="s">
        <v>259</v>
      </c>
      <c r="D241" s="9">
        <v>38115.435750655102</v>
      </c>
      <c r="E241" s="9">
        <v>38470.824561164998</v>
      </c>
      <c r="F241" s="9">
        <v>38880.427691962999</v>
      </c>
      <c r="G241" s="9">
        <v>39256.2062594776</v>
      </c>
      <c r="H241" s="9">
        <v>39478.986333791399</v>
      </c>
      <c r="I241" s="9">
        <v>39673.591591750897</v>
      </c>
      <c r="J241" s="9">
        <v>39849.506729370798</v>
      </c>
      <c r="K241" s="9">
        <v>40024.287808548397</v>
      </c>
      <c r="L241" s="9">
        <v>40193.1766972318</v>
      </c>
      <c r="M241" s="9">
        <v>40375.286186228899</v>
      </c>
      <c r="N241" s="9">
        <v>40537.017888263697</v>
      </c>
      <c r="O241" s="9">
        <v>40693.049925108702</v>
      </c>
      <c r="P241" s="9">
        <v>40843.874860215001</v>
      </c>
      <c r="Q241" s="9">
        <v>40987.482697141197</v>
      </c>
      <c r="R241" s="9">
        <v>41126.566802175097</v>
      </c>
    </row>
    <row r="242" spans="1:18" ht="15.6">
      <c r="A242" s="7">
        <v>52</v>
      </c>
      <c r="B242" s="7">
        <v>5211</v>
      </c>
      <c r="C242" s="8" t="s">
        <v>260</v>
      </c>
      <c r="D242" s="9">
        <v>16821.020353897398</v>
      </c>
      <c r="E242" s="9">
        <v>16745.908216706299</v>
      </c>
      <c r="F242" s="9">
        <v>16671.586758322599</v>
      </c>
      <c r="G242" s="9">
        <v>16579.599071100602</v>
      </c>
      <c r="H242" s="9">
        <v>16432.622169292299</v>
      </c>
      <c r="I242" s="9">
        <v>16275.483140980001</v>
      </c>
      <c r="J242" s="9">
        <v>16109.0206913846</v>
      </c>
      <c r="K242" s="9">
        <v>15941.8381951681</v>
      </c>
      <c r="L242" s="9">
        <v>15772.2442451643</v>
      </c>
      <c r="M242" s="9">
        <v>15608.142709063901</v>
      </c>
      <c r="N242" s="9">
        <v>15434.362384206101</v>
      </c>
      <c r="O242" s="9">
        <v>15258.2308640713</v>
      </c>
      <c r="P242" s="9">
        <v>15080.2058896041</v>
      </c>
      <c r="Q242" s="9">
        <v>14899.6122883464</v>
      </c>
      <c r="R242" s="9">
        <v>14717.618568121199</v>
      </c>
    </row>
    <row r="243" spans="1:18" ht="15.6">
      <c r="A243" s="7">
        <v>52</v>
      </c>
      <c r="B243" s="7">
        <v>5212</v>
      </c>
      <c r="C243" s="8" t="s">
        <v>261</v>
      </c>
      <c r="D243" s="9">
        <v>10826.6855875445</v>
      </c>
      <c r="E243" s="9">
        <v>10778.340393501499</v>
      </c>
      <c r="F243" s="9">
        <v>10730.504112243199</v>
      </c>
      <c r="G243" s="9">
        <v>10671.297135212501</v>
      </c>
      <c r="H243" s="9">
        <v>10576.6968867783</v>
      </c>
      <c r="I243" s="9">
        <v>10475.5558847831</v>
      </c>
      <c r="J243" s="9">
        <v>10368.4139535469</v>
      </c>
      <c r="K243" s="9">
        <v>10260.808571432401</v>
      </c>
      <c r="L243" s="9">
        <v>10151.651080642099</v>
      </c>
      <c r="M243" s="9">
        <v>10046.028728461701</v>
      </c>
      <c r="N243" s="9">
        <v>9934.1767183782194</v>
      </c>
      <c r="O243" s="9">
        <v>9820.8113844148993</v>
      </c>
      <c r="P243" s="9">
        <v>9706.2273471204498</v>
      </c>
      <c r="Q243" s="9">
        <v>9589.9900382070591</v>
      </c>
      <c r="R243" s="9">
        <v>9472.8515563610999</v>
      </c>
    </row>
    <row r="244" spans="1:18" ht="15.6">
      <c r="A244" s="7">
        <v>52</v>
      </c>
      <c r="B244" s="7">
        <v>5213</v>
      </c>
      <c r="C244" s="8" t="s">
        <v>262</v>
      </c>
      <c r="D244" s="9">
        <v>53319.971500873296</v>
      </c>
      <c r="E244" s="9">
        <v>53081.877917418999</v>
      </c>
      <c r="F244" s="9">
        <v>52846.290661152903</v>
      </c>
      <c r="G244" s="9">
        <v>52554.704256358302</v>
      </c>
      <c r="H244" s="9">
        <v>52088.810746324998</v>
      </c>
      <c r="I244" s="9">
        <v>51590.704904011698</v>
      </c>
      <c r="J244" s="9">
        <v>51063.045291495902</v>
      </c>
      <c r="K244" s="9">
        <v>50533.103245825601</v>
      </c>
      <c r="L244" s="9">
        <v>49995.517273544901</v>
      </c>
      <c r="M244" s="9">
        <v>49475.341383831903</v>
      </c>
      <c r="N244" s="9">
        <v>48924.485266186297</v>
      </c>
      <c r="O244" s="9">
        <v>48366.176231829901</v>
      </c>
      <c r="P244" s="9">
        <v>47801.865247440801</v>
      </c>
      <c r="Q244" s="9">
        <v>47229.412122446702</v>
      </c>
      <c r="R244" s="9">
        <v>46652.520841832302</v>
      </c>
    </row>
    <row r="245" spans="1:18" ht="15.6">
      <c r="A245" s="7">
        <v>52</v>
      </c>
      <c r="B245" s="7">
        <v>5214</v>
      </c>
      <c r="C245" s="8" t="s">
        <v>263</v>
      </c>
      <c r="D245" s="9">
        <v>10990.798055015301</v>
      </c>
      <c r="E245" s="9">
        <v>10941.720037534</v>
      </c>
      <c r="F245" s="9">
        <v>10893.1586471135</v>
      </c>
      <c r="G245" s="9">
        <v>10833.054202277201</v>
      </c>
      <c r="H245" s="9">
        <v>10737.019989587099</v>
      </c>
      <c r="I245" s="9">
        <v>10634.345877633899</v>
      </c>
      <c r="J245" s="9">
        <v>10525.5798733437</v>
      </c>
      <c r="K245" s="9">
        <v>10416.343393237899</v>
      </c>
      <c r="L245" s="9">
        <v>10305.531277391399</v>
      </c>
      <c r="M245" s="9">
        <v>10198.3078863023</v>
      </c>
      <c r="N245" s="9">
        <v>10084.760407277699</v>
      </c>
      <c r="O245" s="9">
        <v>9969.6766652065198</v>
      </c>
      <c r="P245" s="9">
        <v>9853.3557466023994</v>
      </c>
      <c r="Q245" s="9">
        <v>9735.35649578835</v>
      </c>
      <c r="R245" s="9">
        <v>9616.4424119056694</v>
      </c>
    </row>
    <row r="246" spans="1:18" ht="15.6">
      <c r="A246" s="7">
        <v>52</v>
      </c>
      <c r="B246" s="7">
        <v>5221</v>
      </c>
      <c r="C246" s="8" t="s">
        <v>264</v>
      </c>
      <c r="D246" s="9">
        <v>27832.120982178301</v>
      </c>
      <c r="E246" s="9">
        <v>27707.840168953</v>
      </c>
      <c r="F246" s="9">
        <v>27584.867616093899</v>
      </c>
      <c r="G246" s="9">
        <v>27432.664457274601</v>
      </c>
      <c r="H246" s="9">
        <v>27189.475945154401</v>
      </c>
      <c r="I246" s="9">
        <v>26929.473141794999</v>
      </c>
      <c r="J246" s="9">
        <v>26654.043771420402</v>
      </c>
      <c r="K246" s="9">
        <v>26377.423009730599</v>
      </c>
      <c r="L246" s="9">
        <v>26096.812247984701</v>
      </c>
      <c r="M246" s="9">
        <v>25825.2892541205</v>
      </c>
      <c r="N246" s="9">
        <v>25537.751701539601</v>
      </c>
      <c r="O246" s="9">
        <v>25246.323852829399</v>
      </c>
      <c r="P246" s="9">
        <v>24951.763088057302</v>
      </c>
      <c r="Q246" s="9">
        <v>24652.9522639024</v>
      </c>
      <c r="R246" s="9">
        <v>24351.824797750302</v>
      </c>
    </row>
    <row r="247" spans="1:18" ht="15.6">
      <c r="A247" s="7">
        <v>52</v>
      </c>
      <c r="B247" s="7">
        <v>5222</v>
      </c>
      <c r="C247" s="8" t="s">
        <v>265</v>
      </c>
      <c r="D247" s="9">
        <v>10215.916507493601</v>
      </c>
      <c r="E247" s="9">
        <v>10170.2986254604</v>
      </c>
      <c r="F247" s="9">
        <v>10125.160946723199</v>
      </c>
      <c r="G247" s="9">
        <v>10069.294030708401</v>
      </c>
      <c r="H247" s="9">
        <v>9980.0304946275501</v>
      </c>
      <c r="I247" s="9">
        <v>9884.5951904944504</v>
      </c>
      <c r="J247" s="9">
        <v>9783.4974893966701</v>
      </c>
      <c r="K247" s="9">
        <v>9681.96248217424</v>
      </c>
      <c r="L247" s="9">
        <v>9578.9629258436307</v>
      </c>
      <c r="M247" s="9">
        <v>9479.2990792812107</v>
      </c>
      <c r="N247" s="9">
        <v>9373.7570103794806</v>
      </c>
      <c r="O247" s="9">
        <v>9266.786989192</v>
      </c>
      <c r="P247" s="9">
        <v>9158.6670157365006</v>
      </c>
      <c r="Q247" s="9">
        <v>9048.9870371897705</v>
      </c>
      <c r="R247" s="9">
        <v>8938.4567238557102</v>
      </c>
    </row>
    <row r="248" spans="1:18" ht="15.6">
      <c r="A248" s="7">
        <v>52</v>
      </c>
      <c r="B248" s="7">
        <v>5223</v>
      </c>
      <c r="C248" s="8" t="s">
        <v>266</v>
      </c>
      <c r="D248" s="9">
        <v>163045.905643854</v>
      </c>
      <c r="E248" s="9">
        <v>162317.844790715</v>
      </c>
      <c r="F248" s="9">
        <v>161597.44797781401</v>
      </c>
      <c r="G248" s="9">
        <v>160705.812666001</v>
      </c>
      <c r="H248" s="9">
        <v>159281.16769459599</v>
      </c>
      <c r="I248" s="9">
        <v>157758.02137848799</v>
      </c>
      <c r="J248" s="9">
        <v>156144.50327249299</v>
      </c>
      <c r="K248" s="9">
        <v>154524.005767517</v>
      </c>
      <c r="L248" s="9">
        <v>152880.13407654199</v>
      </c>
      <c r="M248" s="9">
        <v>151289.50027375499</v>
      </c>
      <c r="N248" s="9">
        <v>149605.05011282701</v>
      </c>
      <c r="O248" s="9">
        <v>147897.809850647</v>
      </c>
      <c r="P248" s="9">
        <v>146172.216364981</v>
      </c>
      <c r="Q248" s="9">
        <v>144421.72521591</v>
      </c>
      <c r="R248" s="9">
        <v>142657.66273340199</v>
      </c>
    </row>
    <row r="249" spans="1:18" ht="15.6">
      <c r="A249" s="7">
        <v>52</v>
      </c>
      <c r="B249" s="7">
        <v>5224</v>
      </c>
      <c r="C249" s="8" t="s">
        <v>267</v>
      </c>
      <c r="D249" s="9">
        <v>26668.783532120699</v>
      </c>
      <c r="E249" s="9">
        <v>26549.6974550335</v>
      </c>
      <c r="F249" s="9">
        <v>26431.864955312802</v>
      </c>
      <c r="G249" s="9">
        <v>26286.023641526401</v>
      </c>
      <c r="H249" s="9">
        <v>26053.000014187699</v>
      </c>
      <c r="I249" s="9">
        <v>25803.864905653802</v>
      </c>
      <c r="J249" s="9">
        <v>25539.948035382698</v>
      </c>
      <c r="K249" s="9">
        <v>25274.889572174001</v>
      </c>
      <c r="L249" s="9">
        <v>25006.007884464099</v>
      </c>
      <c r="M249" s="9">
        <v>24745.834110715401</v>
      </c>
      <c r="N249" s="9">
        <v>24470.3151608021</v>
      </c>
      <c r="O249" s="9">
        <v>24191.068522838199</v>
      </c>
      <c r="P249" s="9">
        <v>23908.8199196756</v>
      </c>
      <c r="Q249" s="9">
        <v>23622.498902683601</v>
      </c>
      <c r="R249" s="9">
        <v>23333.958075497099</v>
      </c>
    </row>
    <row r="250" spans="1:18" ht="15.6">
      <c r="A250" s="7">
        <v>52</v>
      </c>
      <c r="B250" s="7">
        <v>5225</v>
      </c>
      <c r="C250" s="8" t="s">
        <v>268</v>
      </c>
      <c r="D250" s="9">
        <v>17247.0360168359</v>
      </c>
      <c r="E250" s="9">
        <v>17170.021560671699</v>
      </c>
      <c r="F250" s="9">
        <v>17093.8178087546</v>
      </c>
      <c r="G250" s="9">
        <v>16999.500406309598</v>
      </c>
      <c r="H250" s="9">
        <v>16848.801110692901</v>
      </c>
      <c r="I250" s="9">
        <v>16687.682318576801</v>
      </c>
      <c r="J250" s="9">
        <v>16517.003976056902</v>
      </c>
      <c r="K250" s="9">
        <v>16345.587351197601</v>
      </c>
      <c r="L250" s="9">
        <v>16171.6981992321</v>
      </c>
      <c r="M250" s="9">
        <v>16003.440564188901</v>
      </c>
      <c r="N250" s="9">
        <v>15825.2590117326</v>
      </c>
      <c r="O250" s="9">
        <v>15644.666716784701</v>
      </c>
      <c r="P250" s="9">
        <v>15462.1330134649</v>
      </c>
      <c r="Q250" s="9">
        <v>15276.9656290967</v>
      </c>
      <c r="R250" s="9">
        <v>15090.362665684501</v>
      </c>
    </row>
    <row r="251" spans="1:18" ht="15.6">
      <c r="A251" s="7">
        <v>52</v>
      </c>
      <c r="B251" s="7">
        <v>5231</v>
      </c>
      <c r="C251" s="8" t="s">
        <v>269</v>
      </c>
      <c r="D251" s="9">
        <v>159372.49338310701</v>
      </c>
      <c r="E251" s="9">
        <v>158660.835686732</v>
      </c>
      <c r="F251" s="9">
        <v>157956.66935483899</v>
      </c>
      <c r="G251" s="9">
        <v>157085.12251455901</v>
      </c>
      <c r="H251" s="9">
        <v>155692.57468949599</v>
      </c>
      <c r="I251" s="9">
        <v>154203.74474848801</v>
      </c>
      <c r="J251" s="9">
        <v>152626.57909449999</v>
      </c>
      <c r="K251" s="9">
        <v>151042.59128074901</v>
      </c>
      <c r="L251" s="9">
        <v>149435.75589850199</v>
      </c>
      <c r="M251" s="9">
        <v>147880.95895849401</v>
      </c>
      <c r="N251" s="9">
        <v>146234.459334841</v>
      </c>
      <c r="O251" s="9">
        <v>144565.683068493</v>
      </c>
      <c r="P251" s="9">
        <v>142878.96707167299</v>
      </c>
      <c r="Q251" s="9">
        <v>141167.91435687701</v>
      </c>
      <c r="R251" s="9">
        <v>139443.596071101</v>
      </c>
    </row>
    <row r="252" spans="1:18" ht="15.6">
      <c r="A252" s="7">
        <v>52</v>
      </c>
      <c r="B252" s="7">
        <v>5232</v>
      </c>
      <c r="C252" s="8" t="s">
        <v>270</v>
      </c>
      <c r="D252" s="9">
        <v>28769.423116364698</v>
      </c>
      <c r="E252" s="9">
        <v>28640.956898966499</v>
      </c>
      <c r="F252" s="9">
        <v>28513.8429991618</v>
      </c>
      <c r="G252" s="9">
        <v>28356.514094463098</v>
      </c>
      <c r="H252" s="9">
        <v>28105.135724584801</v>
      </c>
      <c r="I252" s="9">
        <v>27836.376808838701</v>
      </c>
      <c r="J252" s="9">
        <v>27551.671807062899</v>
      </c>
      <c r="K252" s="9">
        <v>27265.735290320899</v>
      </c>
      <c r="L252" s="9">
        <v>26975.674402094399</v>
      </c>
      <c r="M252" s="9">
        <v>26695.007330398501</v>
      </c>
      <c r="N252" s="9">
        <v>26397.786377581</v>
      </c>
      <c r="O252" s="9">
        <v>26096.544115015298</v>
      </c>
      <c r="P252" s="9">
        <v>25792.063428455</v>
      </c>
      <c r="Q252" s="9">
        <v>25483.189553864599</v>
      </c>
      <c r="R252" s="9">
        <v>25171.921019988102</v>
      </c>
    </row>
    <row r="253" spans="1:18" ht="15.6">
      <c r="A253" s="7">
        <v>52</v>
      </c>
      <c r="B253" s="7">
        <v>5233</v>
      </c>
      <c r="C253" s="8" t="s">
        <v>271</v>
      </c>
      <c r="D253" s="9">
        <v>16768.910415871</v>
      </c>
      <c r="E253" s="9">
        <v>16694.030968955602</v>
      </c>
      <c r="F253" s="9">
        <v>16619.939750993701</v>
      </c>
      <c r="G253" s="9">
        <v>16528.237032502198</v>
      </c>
      <c r="H253" s="9">
        <v>16381.715451315</v>
      </c>
      <c r="I253" s="9">
        <v>16225.063224983</v>
      </c>
      <c r="J253" s="9">
        <v>16059.116460945699</v>
      </c>
      <c r="K253" s="9">
        <v>15892.4518804852</v>
      </c>
      <c r="L253" s="9">
        <v>15723.383316611</v>
      </c>
      <c r="M253" s="9">
        <v>15559.7901516414</v>
      </c>
      <c r="N253" s="9">
        <v>15386.5481818156</v>
      </c>
      <c r="O253" s="9">
        <v>15210.962300449301</v>
      </c>
      <c r="P253" s="9">
        <v>15033.4888302618</v>
      </c>
      <c r="Q253" s="9">
        <v>14853.454690840699</v>
      </c>
      <c r="R253" s="9">
        <v>14672.0247699706</v>
      </c>
    </row>
    <row r="254" spans="1:18" ht="15.6">
      <c r="A254" s="7">
        <v>52</v>
      </c>
      <c r="B254" s="7">
        <v>5234</v>
      </c>
      <c r="C254" s="8" t="s">
        <v>272</v>
      </c>
      <c r="D254" s="9">
        <v>30388.5533365751</v>
      </c>
      <c r="E254" s="9">
        <v>30252.8570982858</v>
      </c>
      <c r="F254" s="9">
        <v>30118.589286722399</v>
      </c>
      <c r="G254" s="9">
        <v>29952.405983432702</v>
      </c>
      <c r="H254" s="9">
        <v>29686.880151731399</v>
      </c>
      <c r="I254" s="9">
        <v>29402.995604676598</v>
      </c>
      <c r="J254" s="9">
        <v>29102.267531347599</v>
      </c>
      <c r="K254" s="9">
        <v>28800.23863539</v>
      </c>
      <c r="L254" s="9">
        <v>28493.8532504545</v>
      </c>
      <c r="M254" s="9">
        <v>28197.390361892099</v>
      </c>
      <c r="N254" s="9">
        <v>27883.4419474727</v>
      </c>
      <c r="O254" s="9">
        <v>27565.245905981301</v>
      </c>
      <c r="P254" s="9">
        <v>27243.629184345999</v>
      </c>
      <c r="Q254" s="9">
        <v>26917.372027374899</v>
      </c>
      <c r="R254" s="9">
        <v>26588.5854404128</v>
      </c>
    </row>
    <row r="255" spans="1:18" ht="15.6">
      <c r="A255" s="7">
        <v>52</v>
      </c>
      <c r="B255" s="7">
        <v>5235</v>
      </c>
      <c r="C255" s="8" t="s">
        <v>273</v>
      </c>
      <c r="D255" s="9">
        <v>12592.332712014901</v>
      </c>
      <c r="E255" s="9">
        <v>12536.1032442493</v>
      </c>
      <c r="F255" s="9">
        <v>12480.4656843703</v>
      </c>
      <c r="G255" s="9">
        <v>12411.603062857301</v>
      </c>
      <c r="H255" s="9">
        <v>12301.575132952001</v>
      </c>
      <c r="I255" s="9">
        <v>12183.9397645061</v>
      </c>
      <c r="J255" s="9">
        <v>12059.324817790701</v>
      </c>
      <c r="K255" s="9">
        <v>11934.170839439201</v>
      </c>
      <c r="L255" s="9">
        <v>11807.211630080499</v>
      </c>
      <c r="M255" s="9">
        <v>11684.3640799444</v>
      </c>
      <c r="N255" s="9">
        <v>11554.2709213446</v>
      </c>
      <c r="O255" s="9">
        <v>11422.4176416599</v>
      </c>
      <c r="P255" s="9">
        <v>11289.1469090796</v>
      </c>
      <c r="Q255" s="9">
        <v>11153.9532845132</v>
      </c>
      <c r="R255" s="9">
        <v>11017.711521089301</v>
      </c>
    </row>
    <row r="256" spans="1:18" ht="15.6">
      <c r="A256" s="7">
        <v>52</v>
      </c>
      <c r="B256" s="7">
        <v>5236</v>
      </c>
      <c r="C256" s="8" t="s">
        <v>274</v>
      </c>
      <c r="D256" s="9">
        <v>16529.678427029099</v>
      </c>
      <c r="E256" s="9">
        <v>16455.867240352502</v>
      </c>
      <c r="F256" s="9">
        <v>16382.8330380068</v>
      </c>
      <c r="G256" s="9">
        <v>16292.438587869899</v>
      </c>
      <c r="H256" s="9">
        <v>16148.007342217799</v>
      </c>
      <c r="I256" s="9">
        <v>15993.5899791888</v>
      </c>
      <c r="J256" s="9">
        <v>15830.010677321499</v>
      </c>
      <c r="K256" s="9">
        <v>15665.7238003163</v>
      </c>
      <c r="L256" s="9">
        <v>15499.067236208401</v>
      </c>
      <c r="M256" s="9">
        <v>15337.8079567976</v>
      </c>
      <c r="N256" s="9">
        <v>15167.0375263597</v>
      </c>
      <c r="O256" s="9">
        <v>14993.956623636201</v>
      </c>
      <c r="P256" s="9">
        <v>14819.015061566901</v>
      </c>
      <c r="Q256" s="9">
        <v>14641.549361502601</v>
      </c>
      <c r="R256" s="9">
        <v>14462.7077926368</v>
      </c>
    </row>
    <row r="257" spans="1:18" ht="15.6">
      <c r="A257" s="7">
        <v>52</v>
      </c>
      <c r="B257" s="7">
        <v>5241</v>
      </c>
      <c r="C257" s="8" t="s">
        <v>275</v>
      </c>
      <c r="D257" s="9">
        <v>245970.412775162</v>
      </c>
      <c r="E257" s="9">
        <v>244872.06303240199</v>
      </c>
      <c r="F257" s="9">
        <v>243785.27523314499</v>
      </c>
      <c r="G257" s="9">
        <v>242440.15770724299</v>
      </c>
      <c r="H257" s="9">
        <v>240290.94389965801</v>
      </c>
      <c r="I257" s="9">
        <v>237993.13135009501</v>
      </c>
      <c r="J257" s="9">
        <v>235558.984270154</v>
      </c>
      <c r="K257" s="9">
        <v>233114.308099077</v>
      </c>
      <c r="L257" s="9">
        <v>230634.369723346</v>
      </c>
      <c r="M257" s="9">
        <v>228234.74581672001</v>
      </c>
      <c r="N257" s="9">
        <v>225693.590921219</v>
      </c>
      <c r="O257" s="9">
        <v>223118.054968793</v>
      </c>
      <c r="P257" s="9">
        <v>220514.83141704401</v>
      </c>
      <c r="Q257" s="9">
        <v>217874.04734683299</v>
      </c>
      <c r="R257" s="9">
        <v>215212.789615769</v>
      </c>
    </row>
    <row r="258" spans="1:18" ht="15.6">
      <c r="A258" s="7">
        <v>52</v>
      </c>
      <c r="B258" s="7">
        <v>5242</v>
      </c>
      <c r="C258" s="8" t="s">
        <v>276</v>
      </c>
      <c r="D258" s="9">
        <v>86084.264289087907</v>
      </c>
      <c r="E258" s="9">
        <v>85699.865903678306</v>
      </c>
      <c r="F258" s="9">
        <v>85319.513946173407</v>
      </c>
      <c r="G258" s="9">
        <v>84848.752235050197</v>
      </c>
      <c r="H258" s="9">
        <v>84096.574412676797</v>
      </c>
      <c r="I258" s="9">
        <v>83292.390280881606</v>
      </c>
      <c r="J258" s="9">
        <v>82440.492045006598</v>
      </c>
      <c r="K258" s="9">
        <v>81584.908858069204</v>
      </c>
      <c r="L258" s="9">
        <v>80716.984670922</v>
      </c>
      <c r="M258" s="9">
        <v>79877.1687912794</v>
      </c>
      <c r="N258" s="9">
        <v>78987.820161293697</v>
      </c>
      <c r="O258" s="9">
        <v>78086.438913473306</v>
      </c>
      <c r="P258" s="9">
        <v>77175.367611675494</v>
      </c>
      <c r="Q258" s="9">
        <v>76251.150949940798</v>
      </c>
      <c r="R258" s="9">
        <v>75319.768954493105</v>
      </c>
    </row>
    <row r="259" spans="1:18" ht="15.6">
      <c r="A259" s="7">
        <v>52</v>
      </c>
      <c r="B259" s="7">
        <v>5243</v>
      </c>
      <c r="C259" s="8" t="s">
        <v>277</v>
      </c>
      <c r="D259" s="9">
        <v>6199.7291323422696</v>
      </c>
      <c r="E259" s="9">
        <v>6172.0450265590498</v>
      </c>
      <c r="F259" s="9">
        <v>6144.65234170638</v>
      </c>
      <c r="G259" s="9">
        <v>6110.74840962085</v>
      </c>
      <c r="H259" s="9">
        <v>6056.5770832465196</v>
      </c>
      <c r="I259" s="9">
        <v>5998.660298453</v>
      </c>
      <c r="J259" s="9">
        <v>5937.3071772388703</v>
      </c>
      <c r="K259" s="9">
        <v>5875.6886682316199</v>
      </c>
      <c r="L259" s="9">
        <v>5813.1813689655201</v>
      </c>
      <c r="M259" s="9">
        <v>5752.6984107025401</v>
      </c>
      <c r="N259" s="9">
        <v>5688.6481378053204</v>
      </c>
      <c r="O259" s="9">
        <v>5623.7312842008896</v>
      </c>
      <c r="P259" s="9">
        <v>5558.11655950567</v>
      </c>
      <c r="Q259" s="9">
        <v>5491.5551155959802</v>
      </c>
      <c r="R259" s="9">
        <v>5424.4776286956903</v>
      </c>
    </row>
    <row r="260" spans="1:18" ht="15.6">
      <c r="A260" s="7">
        <v>52</v>
      </c>
      <c r="B260" s="7">
        <v>5244</v>
      </c>
      <c r="C260" s="8" t="s">
        <v>278</v>
      </c>
      <c r="D260" s="9">
        <v>53622.479842567896</v>
      </c>
      <c r="E260" s="9">
        <v>53383.035446563001</v>
      </c>
      <c r="F260" s="9">
        <v>53146.111598809497</v>
      </c>
      <c r="G260" s="9">
        <v>52852.870894161999</v>
      </c>
      <c r="H260" s="9">
        <v>52384.334159236299</v>
      </c>
      <c r="I260" s="9">
        <v>51883.402336682499</v>
      </c>
      <c r="J260" s="9">
        <v>51352.749070182203</v>
      </c>
      <c r="K260" s="9">
        <v>50819.800422873799</v>
      </c>
      <c r="L260" s="9">
        <v>50279.164481819302</v>
      </c>
      <c r="M260" s="9">
        <v>49756.037398702902</v>
      </c>
      <c r="N260" s="9">
        <v>49202.056025058599</v>
      </c>
      <c r="O260" s="9">
        <v>48640.579451104102</v>
      </c>
      <c r="P260" s="9">
        <v>48073.066876119403</v>
      </c>
      <c r="Q260" s="9">
        <v>47497.365965908597</v>
      </c>
      <c r="R260" s="9">
        <v>46917.201720007797</v>
      </c>
    </row>
    <row r="261" spans="1:18" ht="15.6">
      <c r="A261" s="7">
        <v>52</v>
      </c>
      <c r="B261" s="7">
        <v>5245</v>
      </c>
      <c r="C261" s="8" t="s">
        <v>279</v>
      </c>
      <c r="D261" s="9">
        <v>20735.018109451299</v>
      </c>
      <c r="E261" s="9">
        <v>20642.428510781301</v>
      </c>
      <c r="F261" s="9">
        <v>20550.813570535101</v>
      </c>
      <c r="G261" s="9">
        <v>20437.4217364834</v>
      </c>
      <c r="H261" s="9">
        <v>20256.245526226001</v>
      </c>
      <c r="I261" s="9">
        <v>20062.542615808099</v>
      </c>
      <c r="J261" s="9">
        <v>19857.346863803501</v>
      </c>
      <c r="K261" s="9">
        <v>19651.263521847399</v>
      </c>
      <c r="L261" s="9">
        <v>19442.207617305001</v>
      </c>
      <c r="M261" s="9">
        <v>19239.922128578299</v>
      </c>
      <c r="N261" s="9">
        <v>19025.7057430432</v>
      </c>
      <c r="O261" s="9">
        <v>18808.591074635999</v>
      </c>
      <c r="P261" s="9">
        <v>18589.142374057599</v>
      </c>
      <c r="Q261" s="9">
        <v>18366.527365658301</v>
      </c>
      <c r="R261" s="9">
        <v>18142.1864515612</v>
      </c>
    </row>
    <row r="262" spans="1:18" ht="15.6">
      <c r="A262" s="7">
        <v>52</v>
      </c>
      <c r="B262" s="7">
        <v>5246</v>
      </c>
      <c r="C262" s="8" t="s">
        <v>280</v>
      </c>
      <c r="D262" s="9">
        <v>27224.058911809301</v>
      </c>
      <c r="E262" s="9">
        <v>27102.493322813301</v>
      </c>
      <c r="F262" s="9">
        <v>26982.207412227701</v>
      </c>
      <c r="G262" s="9">
        <v>26833.329511199699</v>
      </c>
      <c r="H262" s="9">
        <v>26595.454058408101</v>
      </c>
      <c r="I262" s="9">
        <v>26341.1316644582</v>
      </c>
      <c r="J262" s="9">
        <v>26071.719734986698</v>
      </c>
      <c r="K262" s="9">
        <v>25801.142443391</v>
      </c>
      <c r="L262" s="9">
        <v>25526.662323295099</v>
      </c>
      <c r="M262" s="9">
        <v>25261.071426153801</v>
      </c>
      <c r="N262" s="9">
        <v>24979.815848298102</v>
      </c>
      <c r="O262" s="9">
        <v>24694.754967569799</v>
      </c>
      <c r="P262" s="9">
        <v>24406.629617309001</v>
      </c>
      <c r="Q262" s="9">
        <v>24114.347060704698</v>
      </c>
      <c r="R262" s="9">
        <v>23819.798474828702</v>
      </c>
    </row>
    <row r="263" spans="1:18" ht="15.6">
      <c r="A263" s="7">
        <v>52</v>
      </c>
      <c r="B263" s="7">
        <v>5249</v>
      </c>
      <c r="C263" s="8" t="s">
        <v>281</v>
      </c>
      <c r="D263" s="9">
        <v>21287.924855703899</v>
      </c>
      <c r="E263" s="9">
        <v>21192.8663218976</v>
      </c>
      <c r="F263" s="9">
        <v>21098.808435711198</v>
      </c>
      <c r="G263" s="9">
        <v>20982.392966955402</v>
      </c>
      <c r="H263" s="9">
        <v>20796.3856276019</v>
      </c>
      <c r="I263" s="9">
        <v>20597.517559159602</v>
      </c>
      <c r="J263" s="9">
        <v>20386.850188931799</v>
      </c>
      <c r="K263" s="9">
        <v>20175.2715603652</v>
      </c>
      <c r="L263" s="9">
        <v>19960.641104663398</v>
      </c>
      <c r="M263" s="9">
        <v>19752.961600341001</v>
      </c>
      <c r="N263" s="9">
        <v>19533.0330574418</v>
      </c>
      <c r="O263" s="9">
        <v>19310.128947846999</v>
      </c>
      <c r="P263" s="9">
        <v>19084.828567947501</v>
      </c>
      <c r="Q263" s="9">
        <v>18856.277449726502</v>
      </c>
      <c r="R263" s="9">
        <v>18625.954404018899</v>
      </c>
    </row>
    <row r="264" spans="1:18" ht="15.6">
      <c r="A264" s="7">
        <v>52</v>
      </c>
      <c r="B264" s="7">
        <v>5250</v>
      </c>
      <c r="C264" s="8" t="s">
        <v>282</v>
      </c>
      <c r="D264" s="9">
        <v>46774.760245826503</v>
      </c>
      <c r="E264" s="9">
        <v>46565.893474680801</v>
      </c>
      <c r="F264" s="9">
        <v>46359.225369973101</v>
      </c>
      <c r="G264" s="9">
        <v>46103.432206232603</v>
      </c>
      <c r="H264" s="9">
        <v>45694.728738863298</v>
      </c>
      <c r="I264" s="9">
        <v>45257.7671146672</v>
      </c>
      <c r="J264" s="9">
        <v>44794.8795485054</v>
      </c>
      <c r="K264" s="9">
        <v>44329.989725309402</v>
      </c>
      <c r="L264" s="9">
        <v>43858.394293891601</v>
      </c>
      <c r="M264" s="9">
        <v>43402.071797061602</v>
      </c>
      <c r="N264" s="9">
        <v>42918.835176495901</v>
      </c>
      <c r="O264" s="9">
        <v>42429.060510510797</v>
      </c>
      <c r="P264" s="9">
        <v>41934.020654362001</v>
      </c>
      <c r="Q264" s="9">
        <v>41431.838133803998</v>
      </c>
      <c r="R264" s="9">
        <v>40925.762256710397</v>
      </c>
    </row>
    <row r="265" spans="1:18" ht="15.6">
      <c r="A265" s="7">
        <v>53</v>
      </c>
      <c r="B265" s="7">
        <v>5311</v>
      </c>
      <c r="C265" s="8" t="s">
        <v>283</v>
      </c>
      <c r="D265" s="9">
        <v>6677.8002121774298</v>
      </c>
      <c r="E265" s="9">
        <v>6676.4685312062502</v>
      </c>
      <c r="F265" s="9">
        <v>6683.0603662741796</v>
      </c>
      <c r="G265" s="9">
        <v>6682.2295165024598</v>
      </c>
      <c r="H265" s="9">
        <v>6654.0844072995296</v>
      </c>
      <c r="I265" s="9">
        <v>6620.8567798716504</v>
      </c>
      <c r="J265" s="9">
        <v>6583.3784400730201</v>
      </c>
      <c r="K265" s="9">
        <v>6545.3277383118502</v>
      </c>
      <c r="L265" s="9">
        <v>6505.7377325546904</v>
      </c>
      <c r="M265" s="9">
        <v>6468.1031460387803</v>
      </c>
      <c r="N265" s="9">
        <v>6425.2991325687699</v>
      </c>
      <c r="O265" s="9">
        <v>6380.9762103742996</v>
      </c>
      <c r="P265" s="9">
        <v>6335.1790996283098</v>
      </c>
      <c r="Q265" s="9">
        <v>6287.7049007682299</v>
      </c>
      <c r="R265" s="9">
        <v>6239.0274998314399</v>
      </c>
    </row>
    <row r="266" spans="1:18" ht="15.6">
      <c r="A266" s="7">
        <v>53</v>
      </c>
      <c r="B266" s="7">
        <v>5312</v>
      </c>
      <c r="C266" s="8" t="s">
        <v>284</v>
      </c>
      <c r="D266" s="9">
        <v>13459.9563863924</v>
      </c>
      <c r="E266" s="9">
        <v>13457.272215519701</v>
      </c>
      <c r="F266" s="9">
        <v>13470.558896114801</v>
      </c>
      <c r="G266" s="9">
        <v>13468.884212672199</v>
      </c>
      <c r="H266" s="9">
        <v>13412.1541624327</v>
      </c>
      <c r="I266" s="9">
        <v>13345.179649821899</v>
      </c>
      <c r="J266" s="9">
        <v>13269.637285294701</v>
      </c>
      <c r="K266" s="9">
        <v>13192.9412519205</v>
      </c>
      <c r="L266" s="9">
        <v>13113.1425553341</v>
      </c>
      <c r="M266" s="9">
        <v>13037.2852559529</v>
      </c>
      <c r="N266" s="9">
        <v>12951.008317853601</v>
      </c>
      <c r="O266" s="9">
        <v>12861.6698258707</v>
      </c>
      <c r="P266" s="9">
        <v>12769.3599191869</v>
      </c>
      <c r="Q266" s="9">
        <v>12673.669628620701</v>
      </c>
      <c r="R266" s="9">
        <v>12575.5541304133</v>
      </c>
    </row>
    <row r="267" spans="1:18" ht="15.6">
      <c r="A267" s="7">
        <v>53</v>
      </c>
      <c r="B267" s="7">
        <v>5313</v>
      </c>
      <c r="C267" s="8" t="s">
        <v>285</v>
      </c>
      <c r="D267" s="9">
        <v>46383.117662068602</v>
      </c>
      <c r="E267" s="9">
        <v>46373.867987778904</v>
      </c>
      <c r="F267" s="9">
        <v>46419.653995766697</v>
      </c>
      <c r="G267" s="9">
        <v>46413.883023193201</v>
      </c>
      <c r="H267" s="9">
        <v>46218.390815049897</v>
      </c>
      <c r="I267" s="9">
        <v>45987.596107392303</v>
      </c>
      <c r="J267" s="9">
        <v>45727.276513315403</v>
      </c>
      <c r="K267" s="9">
        <v>45462.981367274901</v>
      </c>
      <c r="L267" s="9">
        <v>45187.994418950402</v>
      </c>
      <c r="M267" s="9">
        <v>44926.589556713698</v>
      </c>
      <c r="N267" s="9">
        <v>44629.278536115402</v>
      </c>
      <c r="O267" s="9">
        <v>44321.417376278703</v>
      </c>
      <c r="P267" s="9">
        <v>44003.316697557901</v>
      </c>
      <c r="Q267" s="9">
        <v>43673.567188583802</v>
      </c>
      <c r="R267" s="9">
        <v>43335.460394901696</v>
      </c>
    </row>
    <row r="268" spans="1:18" ht="15.6">
      <c r="A268" s="7">
        <v>53</v>
      </c>
      <c r="B268" s="7">
        <v>5314</v>
      </c>
      <c r="C268" s="8" t="s">
        <v>286</v>
      </c>
      <c r="D268" s="9">
        <v>33588.553213225299</v>
      </c>
      <c r="E268" s="9">
        <v>33581.855019417097</v>
      </c>
      <c r="F268" s="9">
        <v>33615.011171175101</v>
      </c>
      <c r="G268" s="9">
        <v>33610.832094193298</v>
      </c>
      <c r="H268" s="9">
        <v>33469.265490573503</v>
      </c>
      <c r="I268" s="9">
        <v>33302.134415648703</v>
      </c>
      <c r="J268" s="9">
        <v>33113.622755083998</v>
      </c>
      <c r="K268" s="9">
        <v>32922.232179549501</v>
      </c>
      <c r="L268" s="9">
        <v>32723.0990849726</v>
      </c>
      <c r="M268" s="9">
        <v>32533.801522538499</v>
      </c>
      <c r="N268" s="9">
        <v>32318.502345934099</v>
      </c>
      <c r="O268" s="9">
        <v>32095.563236288101</v>
      </c>
      <c r="P268" s="9">
        <v>31865.209130782401</v>
      </c>
      <c r="Q268" s="9">
        <v>31626.419470401601</v>
      </c>
      <c r="R268" s="9">
        <v>31381.577842480499</v>
      </c>
    </row>
    <row r="269" spans="1:18" ht="15.6">
      <c r="A269" s="7">
        <v>53</v>
      </c>
      <c r="B269" s="7">
        <v>5315</v>
      </c>
      <c r="C269" s="8" t="s">
        <v>287</v>
      </c>
      <c r="D269" s="9">
        <v>151334.13839018499</v>
      </c>
      <c r="E269" s="9">
        <v>151303.959497023</v>
      </c>
      <c r="F269" s="9">
        <v>151453.34543813299</v>
      </c>
      <c r="G269" s="9">
        <v>151434.51649329299</v>
      </c>
      <c r="H269" s="9">
        <v>150796.68431729201</v>
      </c>
      <c r="I269" s="9">
        <v>150043.670721773</v>
      </c>
      <c r="J269" s="9">
        <v>149194.32631720699</v>
      </c>
      <c r="K269" s="9">
        <v>148332.01088311599</v>
      </c>
      <c r="L269" s="9">
        <v>147434.811319275</v>
      </c>
      <c r="M269" s="9">
        <v>146581.92601251201</v>
      </c>
      <c r="N269" s="9">
        <v>145611.88972720501</v>
      </c>
      <c r="O269" s="9">
        <v>144607.43151616401</v>
      </c>
      <c r="P269" s="9">
        <v>143569.56483996601</v>
      </c>
      <c r="Q269" s="9">
        <v>142493.691542277</v>
      </c>
      <c r="R269" s="9">
        <v>141390.55094052001</v>
      </c>
    </row>
    <row r="270" spans="1:18" ht="15.6">
      <c r="A270" s="7">
        <v>53</v>
      </c>
      <c r="B270" s="7">
        <v>5316</v>
      </c>
      <c r="C270" s="8" t="s">
        <v>288</v>
      </c>
      <c r="D270" s="9">
        <v>204029.31969337299</v>
      </c>
      <c r="E270" s="9">
        <v>203988.63237767</v>
      </c>
      <c r="F270" s="9">
        <v>204190.03513591501</v>
      </c>
      <c r="G270" s="9">
        <v>204164.64987351999</v>
      </c>
      <c r="H270" s="9">
        <v>203304.721860096</v>
      </c>
      <c r="I270" s="9">
        <v>202289.50577389399</v>
      </c>
      <c r="J270" s="9">
        <v>201144.416087238</v>
      </c>
      <c r="K270" s="9">
        <v>199981.83880514</v>
      </c>
      <c r="L270" s="9">
        <v>198772.23059321201</v>
      </c>
      <c r="M270" s="9">
        <v>197622.36704679101</v>
      </c>
      <c r="N270" s="9">
        <v>196314.560061361</v>
      </c>
      <c r="O270" s="9">
        <v>194960.345291373</v>
      </c>
      <c r="P270" s="9">
        <v>193561.08908866101</v>
      </c>
      <c r="Q270" s="9">
        <v>192110.592198158</v>
      </c>
      <c r="R270" s="9">
        <v>190623.333415403</v>
      </c>
    </row>
    <row r="271" spans="1:18" ht="15.6">
      <c r="A271" s="7">
        <v>53</v>
      </c>
      <c r="B271" s="7">
        <v>5317</v>
      </c>
      <c r="C271" s="8" t="s">
        <v>289</v>
      </c>
      <c r="D271" s="9">
        <v>34075.002481163297</v>
      </c>
      <c r="E271" s="9">
        <v>34068.207280623203</v>
      </c>
      <c r="F271" s="9">
        <v>34101.8436186334</v>
      </c>
      <c r="G271" s="9">
        <v>34097.604017877398</v>
      </c>
      <c r="H271" s="9">
        <v>33953.987163188896</v>
      </c>
      <c r="I271" s="9">
        <v>33784.435597445197</v>
      </c>
      <c r="J271" s="9">
        <v>33593.193799757697</v>
      </c>
      <c r="K271" s="9">
        <v>33399.031392760699</v>
      </c>
      <c r="L271" s="9">
        <v>33197.014334967898</v>
      </c>
      <c r="M271" s="9">
        <v>33004.975253609999</v>
      </c>
      <c r="N271" s="9">
        <v>32786.5579871027</v>
      </c>
      <c r="O271" s="9">
        <v>32560.390141533298</v>
      </c>
      <c r="P271" s="9">
        <v>32326.699911750002</v>
      </c>
      <c r="Q271" s="9">
        <v>32084.451958642301</v>
      </c>
      <c r="R271" s="9">
        <v>31836.064389589901</v>
      </c>
    </row>
    <row r="272" spans="1:18" ht="15.6">
      <c r="A272" s="7">
        <v>53</v>
      </c>
      <c r="B272" s="7">
        <v>5319</v>
      </c>
      <c r="C272" s="8" t="s">
        <v>290</v>
      </c>
      <c r="D272" s="9">
        <v>222433.58962355499</v>
      </c>
      <c r="E272" s="9">
        <v>222389.232146886</v>
      </c>
      <c r="F272" s="9">
        <v>222608.802247963</v>
      </c>
      <c r="G272" s="9">
        <v>222581.127132489</v>
      </c>
      <c r="H272" s="9">
        <v>221643.630134217</v>
      </c>
      <c r="I272" s="9">
        <v>220536.837451017</v>
      </c>
      <c r="J272" s="9">
        <v>219288.45604316899</v>
      </c>
      <c r="K272" s="9">
        <v>218021.009587181</v>
      </c>
      <c r="L272" s="9">
        <v>216702.28982117001</v>
      </c>
      <c r="M272" s="9">
        <v>215448.70393258001</v>
      </c>
      <c r="N272" s="9">
        <v>214022.92746677701</v>
      </c>
      <c r="O272" s="9">
        <v>212546.55704655201</v>
      </c>
      <c r="P272" s="9">
        <v>211021.08227417001</v>
      </c>
      <c r="Q272" s="9">
        <v>209439.74469776801</v>
      </c>
      <c r="R272" s="9">
        <v>207818.32915666001</v>
      </c>
    </row>
    <row r="273" spans="1:18" ht="15.6">
      <c r="A273" s="7">
        <v>53</v>
      </c>
      <c r="B273" s="7">
        <v>5321</v>
      </c>
      <c r="C273" s="8" t="s">
        <v>291</v>
      </c>
      <c r="D273" s="9">
        <v>55044.3354351374</v>
      </c>
      <c r="E273" s="9">
        <v>55033.358550764096</v>
      </c>
      <c r="F273" s="9">
        <v>55087.694275593502</v>
      </c>
      <c r="G273" s="9">
        <v>55080.845677078498</v>
      </c>
      <c r="H273" s="9">
        <v>54848.848795028302</v>
      </c>
      <c r="I273" s="9">
        <v>54574.957303027397</v>
      </c>
      <c r="J273" s="9">
        <v>54266.0276800383</v>
      </c>
      <c r="K273" s="9">
        <v>53952.380141622503</v>
      </c>
      <c r="L273" s="9">
        <v>53626.044298010303</v>
      </c>
      <c r="M273" s="9">
        <v>53315.826752585897</v>
      </c>
      <c r="N273" s="9">
        <v>52962.998215494197</v>
      </c>
      <c r="O273" s="9">
        <v>52597.649489324001</v>
      </c>
      <c r="P273" s="9">
        <v>52220.149197216699</v>
      </c>
      <c r="Q273" s="9">
        <v>51828.824864491697</v>
      </c>
      <c r="R273" s="9">
        <v>51427.582673217599</v>
      </c>
    </row>
    <row r="274" spans="1:18" ht="15.6">
      <c r="A274" s="7">
        <v>53</v>
      </c>
      <c r="B274" s="7">
        <v>5322</v>
      </c>
      <c r="C274" s="8" t="s">
        <v>292</v>
      </c>
      <c r="D274" s="9">
        <v>46118.1385710377</v>
      </c>
      <c r="E274" s="9">
        <v>46108.941740662303</v>
      </c>
      <c r="F274" s="9">
        <v>46154.466178308299</v>
      </c>
      <c r="G274" s="9">
        <v>46148.7281743567</v>
      </c>
      <c r="H274" s="9">
        <v>45954.352781021502</v>
      </c>
      <c r="I274" s="9">
        <v>45724.876565616498</v>
      </c>
      <c r="J274" s="9">
        <v>45466.044134565302</v>
      </c>
      <c r="K274" s="9">
        <v>45203.258862803901</v>
      </c>
      <c r="L274" s="9">
        <v>44929.842869205298</v>
      </c>
      <c r="M274" s="9">
        <v>44669.931370221202</v>
      </c>
      <c r="N274" s="9">
        <v>44374.318838237697</v>
      </c>
      <c r="O274" s="9">
        <v>44068.216438222204</v>
      </c>
      <c r="P274" s="9">
        <v>43751.933015992203</v>
      </c>
      <c r="Q274" s="9">
        <v>43424.067311982202</v>
      </c>
      <c r="R274" s="9">
        <v>43087.892066425396</v>
      </c>
    </row>
    <row r="275" spans="1:18" ht="15.6">
      <c r="A275" s="7">
        <v>53</v>
      </c>
      <c r="B275" s="7">
        <v>5323</v>
      </c>
      <c r="C275" s="8" t="s">
        <v>293</v>
      </c>
      <c r="D275" s="9">
        <v>87192.514654481696</v>
      </c>
      <c r="E275" s="9">
        <v>87175.126815057403</v>
      </c>
      <c r="F275" s="9">
        <v>87261.196859260395</v>
      </c>
      <c r="G275" s="9">
        <v>87250.348394628701</v>
      </c>
      <c r="H275" s="9">
        <v>86882.855693077494</v>
      </c>
      <c r="I275" s="9">
        <v>86449.000188529797</v>
      </c>
      <c r="J275" s="9">
        <v>85959.642828494005</v>
      </c>
      <c r="K275" s="9">
        <v>85462.812094089095</v>
      </c>
      <c r="L275" s="9">
        <v>84945.882556959506</v>
      </c>
      <c r="M275" s="9">
        <v>84454.485074463402</v>
      </c>
      <c r="N275" s="9">
        <v>83895.590010087501</v>
      </c>
      <c r="O275" s="9">
        <v>83316.862445946696</v>
      </c>
      <c r="P275" s="9">
        <v>82718.886296402197</v>
      </c>
      <c r="Q275" s="9">
        <v>82099.012292517597</v>
      </c>
      <c r="R275" s="9">
        <v>81463.427988121301</v>
      </c>
    </row>
    <row r="276" spans="1:18" ht="15.6">
      <c r="A276" s="7">
        <v>53</v>
      </c>
      <c r="B276" s="7">
        <v>5330</v>
      </c>
      <c r="C276" s="8" t="s">
        <v>294</v>
      </c>
      <c r="D276" s="9">
        <v>62730.6918670702</v>
      </c>
      <c r="E276" s="9">
        <v>62718.182168832398</v>
      </c>
      <c r="F276" s="9">
        <v>62780.105310815197</v>
      </c>
      <c r="G276" s="9">
        <v>62772.300378230902</v>
      </c>
      <c r="H276" s="9">
        <v>62507.907596764402</v>
      </c>
      <c r="I276" s="9">
        <v>62195.770067792902</v>
      </c>
      <c r="J276" s="9">
        <v>61843.701705351399</v>
      </c>
      <c r="K276" s="9">
        <v>61486.256622908397</v>
      </c>
      <c r="L276" s="9">
        <v>61114.351448597103</v>
      </c>
      <c r="M276" s="9">
        <v>60760.815317643603</v>
      </c>
      <c r="N276" s="9">
        <v>60358.7180259999</v>
      </c>
      <c r="O276" s="9">
        <v>59942.3522339388</v>
      </c>
      <c r="P276" s="9">
        <v>59512.138038994999</v>
      </c>
      <c r="Q276" s="9">
        <v>59066.169419672398</v>
      </c>
      <c r="R276" s="9">
        <v>58608.898021672103</v>
      </c>
    </row>
    <row r="277" spans="1:18" ht="15.6">
      <c r="A277" s="7">
        <v>54</v>
      </c>
      <c r="B277" s="7">
        <v>5411</v>
      </c>
      <c r="C277" s="8" t="s">
        <v>295</v>
      </c>
      <c r="D277" s="9">
        <v>24639.960138911199</v>
      </c>
      <c r="E277" s="9">
        <v>24617.298540821801</v>
      </c>
      <c r="F277" s="9">
        <v>24589.086765451801</v>
      </c>
      <c r="G277" s="9">
        <v>24533.6973263047</v>
      </c>
      <c r="H277" s="9">
        <v>24396.905059922199</v>
      </c>
      <c r="I277" s="9">
        <v>24241.203982734001</v>
      </c>
      <c r="J277" s="9">
        <v>24073.1805176255</v>
      </c>
      <c r="K277" s="9">
        <v>23902.199591147801</v>
      </c>
      <c r="L277" s="9">
        <v>23726.866953351699</v>
      </c>
      <c r="M277" s="9">
        <v>23556.6237091679</v>
      </c>
      <c r="N277" s="9">
        <v>23379.202237799102</v>
      </c>
      <c r="O277" s="9">
        <v>23197.933847254099</v>
      </c>
      <c r="P277" s="9">
        <v>23013.756017503001</v>
      </c>
      <c r="Q277" s="9">
        <v>22825.1484800935</v>
      </c>
      <c r="R277" s="9">
        <v>22633.676404515001</v>
      </c>
    </row>
    <row r="278" spans="1:18" ht="15.6">
      <c r="A278" s="7">
        <v>54</v>
      </c>
      <c r="B278" s="7">
        <v>5412</v>
      </c>
      <c r="C278" s="8" t="s">
        <v>296</v>
      </c>
      <c r="D278" s="9">
        <v>6066.0318869708999</v>
      </c>
      <c r="E278" s="9">
        <v>6060.4529016210499</v>
      </c>
      <c r="F278" s="9">
        <v>6053.5075361241597</v>
      </c>
      <c r="G278" s="9">
        <v>6039.8713897109301</v>
      </c>
      <c r="H278" s="9">
        <v>6006.1949452241497</v>
      </c>
      <c r="I278" s="9">
        <v>5967.8634019205701</v>
      </c>
      <c r="J278" s="9">
        <v>5926.4982498925801</v>
      </c>
      <c r="K278" s="9">
        <v>5884.4050100415998</v>
      </c>
      <c r="L278" s="9">
        <v>5841.2404364983304</v>
      </c>
      <c r="M278" s="9">
        <v>5799.3288044460096</v>
      </c>
      <c r="N278" s="9">
        <v>5755.64998753903</v>
      </c>
      <c r="O278" s="9">
        <v>5711.0241102673399</v>
      </c>
      <c r="P278" s="9">
        <v>5665.6819675920597</v>
      </c>
      <c r="Q278" s="9">
        <v>5619.2492895528603</v>
      </c>
      <c r="R278" s="9">
        <v>5572.1114001523802</v>
      </c>
    </row>
    <row r="279" spans="1:18" ht="15.6">
      <c r="A279" s="7">
        <v>54</v>
      </c>
      <c r="B279" s="7">
        <v>5413</v>
      </c>
      <c r="C279" s="8" t="s">
        <v>297</v>
      </c>
      <c r="D279" s="9">
        <v>12293.0833086233</v>
      </c>
      <c r="E279" s="9">
        <v>12281.777246776899</v>
      </c>
      <c r="F279" s="9">
        <v>12267.7021548142</v>
      </c>
      <c r="G279" s="9">
        <v>12240.0678978583</v>
      </c>
      <c r="H279" s="9">
        <v>12171.8210858855</v>
      </c>
      <c r="I279" s="9">
        <v>12094.1405091991</v>
      </c>
      <c r="J279" s="9">
        <v>12010.3121895616</v>
      </c>
      <c r="K279" s="9">
        <v>11925.0083675774</v>
      </c>
      <c r="L279" s="9">
        <v>11837.5334402223</v>
      </c>
      <c r="M279" s="9">
        <v>11752.5976541035</v>
      </c>
      <c r="N279" s="9">
        <v>11664.0805901486</v>
      </c>
      <c r="O279" s="9">
        <v>11573.644265835201</v>
      </c>
      <c r="P279" s="9">
        <v>11481.7563978366</v>
      </c>
      <c r="Q279" s="9">
        <v>11387.6585114382</v>
      </c>
      <c r="R279" s="9">
        <v>11292.1314828581</v>
      </c>
    </row>
    <row r="280" spans="1:18" ht="15.6">
      <c r="A280" s="7">
        <v>54</v>
      </c>
      <c r="B280" s="7">
        <v>5419</v>
      </c>
      <c r="C280" s="8" t="s">
        <v>298</v>
      </c>
      <c r="D280" s="9">
        <v>9944.9419330200308</v>
      </c>
      <c r="E280" s="9">
        <v>9935.79547840544</v>
      </c>
      <c r="F280" s="9">
        <v>9924.4089150218406</v>
      </c>
      <c r="G280" s="9">
        <v>9902.05316635491</v>
      </c>
      <c r="H280" s="9">
        <v>9846.8423974090892</v>
      </c>
      <c r="I280" s="9">
        <v>9783.9998374852003</v>
      </c>
      <c r="J280" s="9">
        <v>9716.1838347617104</v>
      </c>
      <c r="K280" s="9">
        <v>9647.1741701402498</v>
      </c>
      <c r="L280" s="9">
        <v>9576.4081099696105</v>
      </c>
      <c r="M280" s="9">
        <v>9507.6961815960003</v>
      </c>
      <c r="N280" s="9">
        <v>9436.0870465859807</v>
      </c>
      <c r="O280" s="9">
        <v>9362.9252554103805</v>
      </c>
      <c r="P280" s="9">
        <v>9288.5891845769693</v>
      </c>
      <c r="Q280" s="9">
        <v>9212.4652380655207</v>
      </c>
      <c r="R280" s="9">
        <v>9135.1851344177103</v>
      </c>
    </row>
    <row r="281" spans="1:18" ht="15.6">
      <c r="A281" s="7">
        <v>54</v>
      </c>
      <c r="B281" s="7">
        <v>5421</v>
      </c>
      <c r="C281" s="8" t="s">
        <v>299</v>
      </c>
      <c r="D281" s="9">
        <v>2047.76412706778</v>
      </c>
      <c r="E281" s="9">
        <v>2045.8807795551199</v>
      </c>
      <c r="F281" s="9">
        <v>2043.5361709907399</v>
      </c>
      <c r="G281" s="9">
        <v>2038.9328962342499</v>
      </c>
      <c r="H281" s="9">
        <v>2027.5644405071</v>
      </c>
      <c r="I281" s="9">
        <v>2014.6245218296301</v>
      </c>
      <c r="J281" s="9">
        <v>2000.66052097888</v>
      </c>
      <c r="K281" s="9">
        <v>1986.4507330701999</v>
      </c>
      <c r="L281" s="9">
        <v>1971.87928555453</v>
      </c>
      <c r="M281" s="9">
        <v>1957.73080457281</v>
      </c>
      <c r="N281" s="9">
        <v>1942.9857593930201</v>
      </c>
      <c r="O281" s="9">
        <v>1927.9210066323301</v>
      </c>
      <c r="P281" s="9">
        <v>1912.6144578134599</v>
      </c>
      <c r="Q281" s="9">
        <v>1896.93976731002</v>
      </c>
      <c r="R281" s="9">
        <v>1881.0270123595001</v>
      </c>
    </row>
    <row r="282" spans="1:18" ht="15.6">
      <c r="A282" s="7">
        <v>54</v>
      </c>
      <c r="B282" s="7">
        <v>5422</v>
      </c>
      <c r="C282" s="8" t="s">
        <v>300</v>
      </c>
      <c r="D282" s="9">
        <v>22526.488488721901</v>
      </c>
      <c r="E282" s="9">
        <v>22505.770669957499</v>
      </c>
      <c r="F282" s="9">
        <v>22479.978735654899</v>
      </c>
      <c r="G282" s="9">
        <v>22429.340278599699</v>
      </c>
      <c r="H282" s="9">
        <v>22304.281252665602</v>
      </c>
      <c r="I282" s="9">
        <v>22161.935303110698</v>
      </c>
      <c r="J282" s="9">
        <v>22008.3239079917</v>
      </c>
      <c r="K282" s="9">
        <v>21852.008725244199</v>
      </c>
      <c r="L282" s="9">
        <v>21691.715095536099</v>
      </c>
      <c r="M282" s="9">
        <v>21536.074321525699</v>
      </c>
      <c r="N282" s="9">
        <v>21373.871025620101</v>
      </c>
      <c r="O282" s="9">
        <v>21208.1507772939</v>
      </c>
      <c r="P282" s="9">
        <v>21039.770644438198</v>
      </c>
      <c r="Q282" s="9">
        <v>20867.340758336501</v>
      </c>
      <c r="R282" s="9">
        <v>20692.2920373987</v>
      </c>
    </row>
    <row r="283" spans="1:18" ht="15.6">
      <c r="A283" s="7">
        <v>54</v>
      </c>
      <c r="B283" s="7">
        <v>5423</v>
      </c>
      <c r="C283" s="8" t="s">
        <v>301</v>
      </c>
      <c r="D283" s="9">
        <v>11884.3969560355</v>
      </c>
      <c r="E283" s="9">
        <v>11873.466766788501</v>
      </c>
      <c r="F283" s="9">
        <v>11859.859604461901</v>
      </c>
      <c r="G283" s="9">
        <v>11833.144054668801</v>
      </c>
      <c r="H283" s="9">
        <v>11767.1661234934</v>
      </c>
      <c r="I283" s="9">
        <v>11692.0680552597</v>
      </c>
      <c r="J283" s="9">
        <v>11611.026627188399</v>
      </c>
      <c r="K283" s="9">
        <v>11528.5587501839</v>
      </c>
      <c r="L283" s="9">
        <v>11443.991946709</v>
      </c>
      <c r="M283" s="9">
        <v>11361.879870402799</v>
      </c>
      <c r="N283" s="9">
        <v>11276.3055761101</v>
      </c>
      <c r="O283" s="9">
        <v>11188.8758279829</v>
      </c>
      <c r="P283" s="9">
        <v>11100.042793070899</v>
      </c>
      <c r="Q283" s="9">
        <v>11009.0732123242</v>
      </c>
      <c r="R283" s="9">
        <v>10916.7220015566</v>
      </c>
    </row>
    <row r="284" spans="1:18" ht="15.6">
      <c r="A284" s="7">
        <v>54</v>
      </c>
      <c r="B284" s="7">
        <v>5431</v>
      </c>
      <c r="C284" s="8" t="s">
        <v>302</v>
      </c>
      <c r="D284" s="9">
        <v>30418.250839484099</v>
      </c>
      <c r="E284" s="9">
        <v>30390.2748942627</v>
      </c>
      <c r="F284" s="9">
        <v>30355.4472056216</v>
      </c>
      <c r="G284" s="9">
        <v>30287.068448335802</v>
      </c>
      <c r="H284" s="9">
        <v>30118.197173858902</v>
      </c>
      <c r="I284" s="9">
        <v>29925.982803576098</v>
      </c>
      <c r="J284" s="9">
        <v>29718.556335359201</v>
      </c>
      <c r="K284" s="9">
        <v>29507.478854669</v>
      </c>
      <c r="L284" s="9">
        <v>29291.0291474777</v>
      </c>
      <c r="M284" s="9">
        <v>29080.8623416603</v>
      </c>
      <c r="N284" s="9">
        <v>28861.833951291399</v>
      </c>
      <c r="O284" s="9">
        <v>28638.056504329601</v>
      </c>
      <c r="P284" s="9">
        <v>28410.687328680899</v>
      </c>
      <c r="Q284" s="9">
        <v>28177.8496393633</v>
      </c>
      <c r="R284" s="9">
        <v>27941.4756520638</v>
      </c>
    </row>
    <row r="285" spans="1:18" ht="15.6">
      <c r="A285" s="7">
        <v>54</v>
      </c>
      <c r="B285" s="7">
        <v>5432</v>
      </c>
      <c r="C285" s="8" t="s">
        <v>303</v>
      </c>
      <c r="D285" s="9">
        <v>35145.943230876299</v>
      </c>
      <c r="E285" s="9">
        <v>35113.619183454502</v>
      </c>
      <c r="F285" s="9">
        <v>35073.378474863501</v>
      </c>
      <c r="G285" s="9">
        <v>34994.372093645601</v>
      </c>
      <c r="H285" s="9">
        <v>34799.254357999802</v>
      </c>
      <c r="I285" s="9">
        <v>34577.165475185102</v>
      </c>
      <c r="J285" s="9">
        <v>34337.5001862442</v>
      </c>
      <c r="K285" s="9">
        <v>34093.616433924202</v>
      </c>
      <c r="L285" s="9">
        <v>33843.525488138701</v>
      </c>
      <c r="M285" s="9">
        <v>33600.693950190398</v>
      </c>
      <c r="N285" s="9">
        <v>33347.623535076797</v>
      </c>
      <c r="O285" s="9">
        <v>33089.065951054297</v>
      </c>
      <c r="P285" s="9">
        <v>32826.358401500001</v>
      </c>
      <c r="Q285" s="9">
        <v>32557.332406089401</v>
      </c>
      <c r="R285" s="9">
        <v>32284.220491047199</v>
      </c>
    </row>
    <row r="286" spans="1:18" ht="15.6">
      <c r="A286" s="7">
        <v>54</v>
      </c>
      <c r="B286" s="7">
        <v>5433</v>
      </c>
      <c r="C286" s="8" t="s">
        <v>304</v>
      </c>
      <c r="D286" s="9">
        <v>4702.7812978683096</v>
      </c>
      <c r="E286" s="9">
        <v>4698.4561066394799</v>
      </c>
      <c r="F286" s="9">
        <v>4693.07160891071</v>
      </c>
      <c r="G286" s="9">
        <v>4682.4999839000602</v>
      </c>
      <c r="H286" s="9">
        <v>4656.3918202268396</v>
      </c>
      <c r="I286" s="9">
        <v>4626.6747220667003</v>
      </c>
      <c r="J286" s="9">
        <v>4594.6057737545598</v>
      </c>
      <c r="K286" s="9">
        <v>4561.9723644892902</v>
      </c>
      <c r="L286" s="9">
        <v>4528.5083878461401</v>
      </c>
      <c r="M286" s="9">
        <v>4496.0157719320996</v>
      </c>
      <c r="N286" s="9">
        <v>4462.1531204803796</v>
      </c>
      <c r="O286" s="9">
        <v>4427.5562464680197</v>
      </c>
      <c r="P286" s="9">
        <v>4392.4040770560196</v>
      </c>
      <c r="Q286" s="9">
        <v>4356.4064539196997</v>
      </c>
      <c r="R286" s="9">
        <v>4319.8621051708396</v>
      </c>
    </row>
    <row r="287" spans="1:18" ht="15.6">
      <c r="A287" s="7">
        <v>54</v>
      </c>
      <c r="B287" s="7">
        <v>5434</v>
      </c>
      <c r="C287" s="8" t="s">
        <v>305</v>
      </c>
      <c r="D287" s="9">
        <v>220269.307978133</v>
      </c>
      <c r="E287" s="9">
        <v>220066.72426854301</v>
      </c>
      <c r="F287" s="9">
        <v>219814.524662596</v>
      </c>
      <c r="G287" s="9">
        <v>219319.369907438</v>
      </c>
      <c r="H287" s="9">
        <v>218096.513308508</v>
      </c>
      <c r="I287" s="9">
        <v>216704.621100472</v>
      </c>
      <c r="J287" s="9">
        <v>215202.57271340501</v>
      </c>
      <c r="K287" s="9">
        <v>213674.08605443701</v>
      </c>
      <c r="L287" s="9">
        <v>212106.697204711</v>
      </c>
      <c r="M287" s="9">
        <v>210584.80508232501</v>
      </c>
      <c r="N287" s="9">
        <v>208998.743057227</v>
      </c>
      <c r="O287" s="9">
        <v>207378.29145266899</v>
      </c>
      <c r="P287" s="9">
        <v>205731.83087095901</v>
      </c>
      <c r="Q287" s="9">
        <v>204045.77084856801</v>
      </c>
      <c r="R287" s="9">
        <v>202334.10324264999</v>
      </c>
    </row>
    <row r="288" spans="1:18" ht="15.6">
      <c r="A288" s="7">
        <v>54</v>
      </c>
      <c r="B288" s="7">
        <v>5435</v>
      </c>
      <c r="C288" s="8" t="s">
        <v>306</v>
      </c>
      <c r="D288" s="9">
        <v>72427.019932561001</v>
      </c>
      <c r="E288" s="9">
        <v>72360.408135815102</v>
      </c>
      <c r="F288" s="9">
        <v>72277.482075644599</v>
      </c>
      <c r="G288" s="9">
        <v>72114.669636404098</v>
      </c>
      <c r="H288" s="9">
        <v>71712.580665960399</v>
      </c>
      <c r="I288" s="9">
        <v>71254.910890626299</v>
      </c>
      <c r="J288" s="9">
        <v>70761.020527650297</v>
      </c>
      <c r="K288" s="9">
        <v>70258.436964227905</v>
      </c>
      <c r="L288" s="9">
        <v>69743.061923984904</v>
      </c>
      <c r="M288" s="9">
        <v>69242.646717908094</v>
      </c>
      <c r="N288" s="9">
        <v>68721.131728378197</v>
      </c>
      <c r="O288" s="9">
        <v>68188.309058981395</v>
      </c>
      <c r="P288" s="9">
        <v>67646.934346070106</v>
      </c>
      <c r="Q288" s="9">
        <v>67092.538892747805</v>
      </c>
      <c r="R288" s="9">
        <v>66529.7233786344</v>
      </c>
    </row>
    <row r="289" spans="1:18" ht="15.6">
      <c r="A289" s="7">
        <v>54</v>
      </c>
      <c r="B289" s="7">
        <v>5436</v>
      </c>
      <c r="C289" s="8" t="s">
        <v>307</v>
      </c>
      <c r="D289" s="9">
        <v>69868.397864776794</v>
      </c>
      <c r="E289" s="9">
        <v>69804.139256291994</v>
      </c>
      <c r="F289" s="9">
        <v>69724.142716730697</v>
      </c>
      <c r="G289" s="9">
        <v>69567.081936199596</v>
      </c>
      <c r="H289" s="9">
        <v>69179.197522480303</v>
      </c>
      <c r="I289" s="9">
        <v>68737.695801389797</v>
      </c>
      <c r="J289" s="9">
        <v>68261.253053722394</v>
      </c>
      <c r="K289" s="9">
        <v>67776.424209429693</v>
      </c>
      <c r="L289" s="9">
        <v>67279.255771537297</v>
      </c>
      <c r="M289" s="9">
        <v>66796.518683322603</v>
      </c>
      <c r="N289" s="9">
        <v>66293.427201435101</v>
      </c>
      <c r="O289" s="9">
        <v>65779.427505031097</v>
      </c>
      <c r="P289" s="9">
        <v>65257.177882296201</v>
      </c>
      <c r="Q289" s="9">
        <v>64722.367501541397</v>
      </c>
      <c r="R289" s="9">
        <v>64179.434514640598</v>
      </c>
    </row>
    <row r="290" spans="1:18" ht="15.6">
      <c r="A290" s="7">
        <v>54</v>
      </c>
      <c r="B290" s="7">
        <v>5441</v>
      </c>
      <c r="C290" s="8" t="s">
        <v>308</v>
      </c>
      <c r="D290" s="9">
        <v>7831.8313131839404</v>
      </c>
      <c r="E290" s="9">
        <v>7824.6283058523804</v>
      </c>
      <c r="F290" s="9">
        <v>7815.6611701709498</v>
      </c>
      <c r="G290" s="9">
        <v>7798.05559201698</v>
      </c>
      <c r="H290" s="9">
        <v>7754.5760592086199</v>
      </c>
      <c r="I290" s="9">
        <v>7705.0863455507197</v>
      </c>
      <c r="J290" s="9">
        <v>7651.6799508989898</v>
      </c>
      <c r="K290" s="9">
        <v>7597.3335247526702</v>
      </c>
      <c r="L290" s="9">
        <v>7541.6039036350103</v>
      </c>
      <c r="M290" s="9">
        <v>7487.49195041436</v>
      </c>
      <c r="N290" s="9">
        <v>7431.0983918388201</v>
      </c>
      <c r="O290" s="9">
        <v>7373.4820868954203</v>
      </c>
      <c r="P290" s="9">
        <v>7314.9410143408104</v>
      </c>
      <c r="Q290" s="9">
        <v>7254.9919556146197</v>
      </c>
      <c r="R290" s="9">
        <v>7194.13240110898</v>
      </c>
    </row>
    <row r="291" spans="1:18" ht="15.6">
      <c r="A291" s="7">
        <v>54</v>
      </c>
      <c r="B291" s="7">
        <v>5442</v>
      </c>
      <c r="C291" s="8" t="s">
        <v>309</v>
      </c>
      <c r="D291" s="9">
        <v>33752.727122561402</v>
      </c>
      <c r="E291" s="9">
        <v>33721.6844288172</v>
      </c>
      <c r="F291" s="9">
        <v>33683.038897317798</v>
      </c>
      <c r="G291" s="9">
        <v>33607.164398557303</v>
      </c>
      <c r="H291" s="9">
        <v>33419.781301602503</v>
      </c>
      <c r="I291" s="9">
        <v>33206.496217480097</v>
      </c>
      <c r="J291" s="9">
        <v>32976.331471433601</v>
      </c>
      <c r="K291" s="9">
        <v>32742.115485608701</v>
      </c>
      <c r="L291" s="9">
        <v>32501.938364934598</v>
      </c>
      <c r="M291" s="9">
        <v>32268.732883018602</v>
      </c>
      <c r="N291" s="9">
        <v>32025.694401556499</v>
      </c>
      <c r="O291" s="9">
        <v>31777.3862676342</v>
      </c>
      <c r="P291" s="9">
        <v>31525.092676468099</v>
      </c>
      <c r="Q291" s="9">
        <v>31266.731108202999</v>
      </c>
      <c r="R291" s="9">
        <v>31004.445589791401</v>
      </c>
    </row>
    <row r="292" spans="1:18" ht="15.6">
      <c r="A292" s="7">
        <v>54</v>
      </c>
      <c r="B292" s="7">
        <v>5443</v>
      </c>
      <c r="C292" s="8" t="s">
        <v>310</v>
      </c>
      <c r="D292" s="9">
        <v>15791.8283995033</v>
      </c>
      <c r="E292" s="9">
        <v>15777.3045095996</v>
      </c>
      <c r="F292" s="9">
        <v>15759.223493518801</v>
      </c>
      <c r="G292" s="9">
        <v>15723.7242267477</v>
      </c>
      <c r="H292" s="9">
        <v>15636.053630493499</v>
      </c>
      <c r="I292" s="9">
        <v>15536.264317577199</v>
      </c>
      <c r="J292" s="9">
        <v>15428.577547263299</v>
      </c>
      <c r="K292" s="9">
        <v>15318.995330596201</v>
      </c>
      <c r="L292" s="9">
        <v>15206.624088352601</v>
      </c>
      <c r="M292" s="9">
        <v>15097.514653713401</v>
      </c>
      <c r="N292" s="9">
        <v>14983.804672349001</v>
      </c>
      <c r="O292" s="9">
        <v>14867.6291874177</v>
      </c>
      <c r="P292" s="9">
        <v>14749.589033692</v>
      </c>
      <c r="Q292" s="9">
        <v>14628.709866303599</v>
      </c>
      <c r="R292" s="9">
        <v>14505.994807200301</v>
      </c>
    </row>
    <row r="293" spans="1:18" ht="15.6">
      <c r="A293" s="7">
        <v>54</v>
      </c>
      <c r="B293" s="7">
        <v>5449</v>
      </c>
      <c r="C293" s="8" t="s">
        <v>311</v>
      </c>
      <c r="D293" s="9">
        <v>62625.046017019398</v>
      </c>
      <c r="E293" s="9">
        <v>62567.449185889498</v>
      </c>
      <c r="F293" s="9">
        <v>62495.745996403901</v>
      </c>
      <c r="G293" s="9">
        <v>62354.967920630799</v>
      </c>
      <c r="H293" s="9">
        <v>62007.296011719402</v>
      </c>
      <c r="I293" s="9">
        <v>61611.565374622798</v>
      </c>
      <c r="J293" s="9">
        <v>61184.516094711696</v>
      </c>
      <c r="K293" s="9">
        <v>60749.9501161847</v>
      </c>
      <c r="L293" s="9">
        <v>60304.323806395099</v>
      </c>
      <c r="M293" s="9">
        <v>59871.632725046002</v>
      </c>
      <c r="N293" s="9">
        <v>59420.697425207902</v>
      </c>
      <c r="O293" s="9">
        <v>58959.984776514102</v>
      </c>
      <c r="P293" s="9">
        <v>58491.877482571799</v>
      </c>
      <c r="Q293" s="9">
        <v>58012.511621474201</v>
      </c>
      <c r="R293" s="9">
        <v>57525.865235831501</v>
      </c>
    </row>
    <row r="294" spans="1:18" ht="15.6">
      <c r="A294" s="7">
        <v>61</v>
      </c>
      <c r="B294" s="7">
        <v>6111</v>
      </c>
      <c r="C294" s="8" t="s">
        <v>312</v>
      </c>
      <c r="D294" s="9">
        <v>154867.530083121</v>
      </c>
      <c r="E294" s="9">
        <v>158018.73653069601</v>
      </c>
      <c r="F294" s="9">
        <v>161030.076023651</v>
      </c>
      <c r="G294" s="9">
        <v>163908.85364742999</v>
      </c>
      <c r="H294" s="9">
        <v>166317.62165931001</v>
      </c>
      <c r="I294" s="9">
        <v>168606.77444962901</v>
      </c>
      <c r="J294" s="9">
        <v>170844.27396534299</v>
      </c>
      <c r="K294" s="9">
        <v>173079.111875325</v>
      </c>
      <c r="L294" s="9">
        <v>175307.571396677</v>
      </c>
      <c r="M294" s="9">
        <v>177582.97060253401</v>
      </c>
      <c r="N294" s="9">
        <v>179889.34201861301</v>
      </c>
      <c r="O294" s="9">
        <v>182195.84744055101</v>
      </c>
      <c r="P294" s="9">
        <v>184510.218156271</v>
      </c>
      <c r="Q294" s="9">
        <v>186816.46613923099</v>
      </c>
      <c r="R294" s="9">
        <v>189124.870332352</v>
      </c>
    </row>
    <row r="295" spans="1:18" ht="15.6">
      <c r="A295" s="7">
        <v>61</v>
      </c>
      <c r="B295" s="7">
        <v>6112</v>
      </c>
      <c r="C295" s="8" t="s">
        <v>313</v>
      </c>
      <c r="D295" s="9">
        <v>333368.51790846197</v>
      </c>
      <c r="E295" s="9">
        <v>340151.81859603402</v>
      </c>
      <c r="F295" s="9">
        <v>346634.04106858198</v>
      </c>
      <c r="G295" s="9">
        <v>352830.910240211</v>
      </c>
      <c r="H295" s="9">
        <v>358016.03472549497</v>
      </c>
      <c r="I295" s="9">
        <v>362943.67495882802</v>
      </c>
      <c r="J295" s="9">
        <v>367760.12613934698</v>
      </c>
      <c r="K295" s="9">
        <v>372570.847929293</v>
      </c>
      <c r="L295" s="9">
        <v>377367.83957291202</v>
      </c>
      <c r="M295" s="9">
        <v>382265.87378549302</v>
      </c>
      <c r="N295" s="9">
        <v>387230.57891140901</v>
      </c>
      <c r="O295" s="9">
        <v>392195.57249912602</v>
      </c>
      <c r="P295" s="9">
        <v>397177.49695277202</v>
      </c>
      <c r="Q295" s="9">
        <v>402141.93637707998</v>
      </c>
      <c r="R295" s="9">
        <v>407111.01726892701</v>
      </c>
    </row>
    <row r="296" spans="1:18" ht="15.6">
      <c r="A296" s="7">
        <v>61</v>
      </c>
      <c r="B296" s="7">
        <v>6113</v>
      </c>
      <c r="C296" s="8" t="s">
        <v>314</v>
      </c>
      <c r="D296" s="9">
        <v>164249.22053520801</v>
      </c>
      <c r="E296" s="9">
        <v>167591.32331549501</v>
      </c>
      <c r="F296" s="9">
        <v>170785.08616723199</v>
      </c>
      <c r="G296" s="9">
        <v>173838.256690129</v>
      </c>
      <c r="H296" s="9">
        <v>176392.94499850899</v>
      </c>
      <c r="I296" s="9">
        <v>178820.771934961</v>
      </c>
      <c r="J296" s="9">
        <v>181193.81650742301</v>
      </c>
      <c r="K296" s="9">
        <v>183564.03823446899</v>
      </c>
      <c r="L296" s="9">
        <v>185927.49517801101</v>
      </c>
      <c r="M296" s="9">
        <v>188340.73535631699</v>
      </c>
      <c r="N296" s="9">
        <v>190786.82400405899</v>
      </c>
      <c r="O296" s="9">
        <v>193233.05477566601</v>
      </c>
      <c r="P296" s="9">
        <v>195687.62731134001</v>
      </c>
      <c r="Q296" s="9">
        <v>198133.58504898401</v>
      </c>
      <c r="R296" s="9">
        <v>200581.82961751</v>
      </c>
    </row>
    <row r="297" spans="1:18" ht="15.6">
      <c r="A297" s="7">
        <v>61</v>
      </c>
      <c r="B297" s="7">
        <v>6114</v>
      </c>
      <c r="C297" s="8" t="s">
        <v>315</v>
      </c>
      <c r="D297" s="9">
        <v>63798.4631839629</v>
      </c>
      <c r="E297" s="9">
        <v>65096.618636033003</v>
      </c>
      <c r="F297" s="9">
        <v>66337.155188002507</v>
      </c>
      <c r="G297" s="9">
        <v>67523.082207947606</v>
      </c>
      <c r="H297" s="9">
        <v>68515.386387072896</v>
      </c>
      <c r="I297" s="9">
        <v>69458.414470149393</v>
      </c>
      <c r="J297" s="9">
        <v>70380.163724998201</v>
      </c>
      <c r="K297" s="9">
        <v>71300.816518025706</v>
      </c>
      <c r="L297" s="9">
        <v>72218.841701548896</v>
      </c>
      <c r="M297" s="9">
        <v>73156.203925779104</v>
      </c>
      <c r="N297" s="9">
        <v>74106.325308839296</v>
      </c>
      <c r="O297" s="9">
        <v>75056.501896286398</v>
      </c>
      <c r="P297" s="9">
        <v>76009.918631328605</v>
      </c>
      <c r="Q297" s="9">
        <v>76959.989165475796</v>
      </c>
      <c r="R297" s="9">
        <v>77910.947961316197</v>
      </c>
    </row>
    <row r="298" spans="1:18" ht="15.6">
      <c r="A298" s="7">
        <v>61</v>
      </c>
      <c r="B298" s="7">
        <v>6116</v>
      </c>
      <c r="C298" s="8" t="s">
        <v>316</v>
      </c>
      <c r="D298" s="9">
        <v>27198.682747213701</v>
      </c>
      <c r="E298" s="9">
        <v>27752.1148603068</v>
      </c>
      <c r="F298" s="9">
        <v>28280.982773864998</v>
      </c>
      <c r="G298" s="9">
        <v>28786.569448694099</v>
      </c>
      <c r="H298" s="9">
        <v>29209.610462649001</v>
      </c>
      <c r="I298" s="9">
        <v>29611.643997347099</v>
      </c>
      <c r="J298" s="9">
        <v>30004.605901053499</v>
      </c>
      <c r="K298" s="9">
        <v>30397.100359246899</v>
      </c>
      <c r="L298" s="9">
        <v>30788.474609917099</v>
      </c>
      <c r="M298" s="9">
        <v>31188.09266473</v>
      </c>
      <c r="N298" s="9">
        <v>31593.150228537499</v>
      </c>
      <c r="O298" s="9">
        <v>31998.2313271774</v>
      </c>
      <c r="P298" s="9">
        <v>32404.693771723199</v>
      </c>
      <c r="Q298" s="9">
        <v>32809.729657497097</v>
      </c>
      <c r="R298" s="9">
        <v>33215.144228689402</v>
      </c>
    </row>
    <row r="299" spans="1:18" ht="15.6">
      <c r="A299" s="7">
        <v>61</v>
      </c>
      <c r="B299" s="7">
        <v>6117</v>
      </c>
      <c r="C299" s="8" t="s">
        <v>317</v>
      </c>
      <c r="D299" s="9">
        <v>25470.296360770601</v>
      </c>
      <c r="E299" s="9">
        <v>25988.559692473798</v>
      </c>
      <c r="F299" s="9">
        <v>26483.819798227101</v>
      </c>
      <c r="G299" s="9">
        <v>26957.278108955201</v>
      </c>
      <c r="H299" s="9">
        <v>27353.436264870401</v>
      </c>
      <c r="I299" s="9">
        <v>27729.921897126998</v>
      </c>
      <c r="J299" s="9">
        <v>28097.912370968901</v>
      </c>
      <c r="K299" s="9">
        <v>28465.465103643499</v>
      </c>
      <c r="L299" s="9">
        <v>28831.968814306401</v>
      </c>
      <c r="M299" s="9">
        <v>29206.192462616302</v>
      </c>
      <c r="N299" s="9">
        <v>29585.509957078801</v>
      </c>
      <c r="O299" s="9">
        <v>29964.849490824199</v>
      </c>
      <c r="P299" s="9">
        <v>30345.482590522199</v>
      </c>
      <c r="Q299" s="9">
        <v>30724.779784557901</v>
      </c>
      <c r="R299" s="9">
        <v>31104.431599808198</v>
      </c>
    </row>
    <row r="300" spans="1:18" ht="15.6">
      <c r="A300" s="7">
        <v>61</v>
      </c>
      <c r="B300" s="7">
        <v>6121</v>
      </c>
      <c r="C300" s="8" t="s">
        <v>318</v>
      </c>
      <c r="D300" s="9">
        <v>8938.7486217578498</v>
      </c>
      <c r="E300" s="9">
        <v>9120.6320822307298</v>
      </c>
      <c r="F300" s="9">
        <v>9294.4426074507792</v>
      </c>
      <c r="G300" s="9">
        <v>9460.6018375636704</v>
      </c>
      <c r="H300" s="9">
        <v>9599.6327353304605</v>
      </c>
      <c r="I300" s="9">
        <v>9731.7596010473699</v>
      </c>
      <c r="J300" s="9">
        <v>9860.9051081490597</v>
      </c>
      <c r="K300" s="9">
        <v>9989.8969909329207</v>
      </c>
      <c r="L300" s="9">
        <v>10118.5207215748</v>
      </c>
      <c r="M300" s="9">
        <v>10249.853748605999</v>
      </c>
      <c r="N300" s="9">
        <v>10382.974450569</v>
      </c>
      <c r="O300" s="9">
        <v>10516.1028871708</v>
      </c>
      <c r="P300" s="9">
        <v>10649.6852981065</v>
      </c>
      <c r="Q300" s="9">
        <v>10782.7988756699</v>
      </c>
      <c r="R300" s="9">
        <v>10916.036906826799</v>
      </c>
    </row>
    <row r="301" spans="1:18" ht="15.6">
      <c r="A301" s="7">
        <v>61</v>
      </c>
      <c r="B301" s="7">
        <v>6129</v>
      </c>
      <c r="C301" s="8" t="s">
        <v>319</v>
      </c>
      <c r="D301" s="9">
        <v>109729.32301321501</v>
      </c>
      <c r="E301" s="9">
        <v>111962.068314684</v>
      </c>
      <c r="F301" s="9">
        <v>114095.712751036</v>
      </c>
      <c r="G301" s="9">
        <v>116135.43224634499</v>
      </c>
      <c r="H301" s="9">
        <v>117842.132695853</v>
      </c>
      <c r="I301" s="9">
        <v>119464.08137579099</v>
      </c>
      <c r="J301" s="9">
        <v>121049.43181630901</v>
      </c>
      <c r="K301" s="9">
        <v>122632.896411992</v>
      </c>
      <c r="L301" s="9">
        <v>124211.841685459</v>
      </c>
      <c r="M301" s="9">
        <v>125824.04544636099</v>
      </c>
      <c r="N301" s="9">
        <v>127458.194153766</v>
      </c>
      <c r="O301" s="9">
        <v>129092.437809236</v>
      </c>
      <c r="P301" s="9">
        <v>130732.254313711</v>
      </c>
      <c r="Q301" s="9">
        <v>132366.315564205</v>
      </c>
      <c r="R301" s="9">
        <v>134001.90456865201</v>
      </c>
    </row>
    <row r="302" spans="1:18" ht="15.6">
      <c r="A302" s="7">
        <v>61</v>
      </c>
      <c r="B302" s="7">
        <v>6131</v>
      </c>
      <c r="C302" s="8" t="s">
        <v>320</v>
      </c>
      <c r="D302" s="9">
        <v>288933.53802635398</v>
      </c>
      <c r="E302" s="9">
        <v>294812.68665842898</v>
      </c>
      <c r="F302" s="9">
        <v>300430.88805550302</v>
      </c>
      <c r="G302" s="9">
        <v>305801.77122046502</v>
      </c>
      <c r="H302" s="9">
        <v>310295.76594858</v>
      </c>
      <c r="I302" s="9">
        <v>314566.596735731</v>
      </c>
      <c r="J302" s="9">
        <v>318741.05893840099</v>
      </c>
      <c r="K302" s="9">
        <v>322910.55543699401</v>
      </c>
      <c r="L302" s="9">
        <v>327068.15189122601</v>
      </c>
      <c r="M302" s="9">
        <v>331313.32286211301</v>
      </c>
      <c r="N302" s="9">
        <v>335616.27812357701</v>
      </c>
      <c r="O302" s="9">
        <v>339919.48339713202</v>
      </c>
      <c r="P302" s="9">
        <v>344237.36280616798</v>
      </c>
      <c r="Q302" s="9">
        <v>348540.08777989098</v>
      </c>
      <c r="R302" s="9">
        <v>352846.83555564599</v>
      </c>
    </row>
    <row r="303" spans="1:18" ht="15.6">
      <c r="A303" s="7">
        <v>61</v>
      </c>
      <c r="B303" s="7">
        <v>6132</v>
      </c>
      <c r="C303" s="8" t="s">
        <v>321</v>
      </c>
      <c r="D303" s="9">
        <v>40655.133523296303</v>
      </c>
      <c r="E303" s="9">
        <v>41482.3741900315</v>
      </c>
      <c r="F303" s="9">
        <v>42272.897607697101</v>
      </c>
      <c r="G303" s="9">
        <v>43028.6214801104</v>
      </c>
      <c r="H303" s="9">
        <v>43660.9605189512</v>
      </c>
      <c r="I303" s="9">
        <v>44261.898703888597</v>
      </c>
      <c r="J303" s="9">
        <v>44849.2771003007</v>
      </c>
      <c r="K303" s="9">
        <v>45435.956784609603</v>
      </c>
      <c r="L303" s="9">
        <v>46020.962042696498</v>
      </c>
      <c r="M303" s="9">
        <v>46618.289697454697</v>
      </c>
      <c r="N303" s="9">
        <v>47223.748038826401</v>
      </c>
      <c r="O303" s="9">
        <v>47829.241558788301</v>
      </c>
      <c r="P303" s="9">
        <v>48436.799840568099</v>
      </c>
      <c r="Q303" s="9">
        <v>49042.225778711101</v>
      </c>
      <c r="R303" s="9">
        <v>49648.217755518301</v>
      </c>
    </row>
    <row r="304" spans="1:18" ht="15.6">
      <c r="A304" s="7">
        <v>61</v>
      </c>
      <c r="B304" s="7">
        <v>6133</v>
      </c>
      <c r="C304" s="8" t="s">
        <v>322</v>
      </c>
      <c r="D304" s="9">
        <v>57536.772735421298</v>
      </c>
      <c r="E304" s="9">
        <v>58707.516848526902</v>
      </c>
      <c r="F304" s="9">
        <v>59826.2972406345</v>
      </c>
      <c r="G304" s="9">
        <v>60895.827922712197</v>
      </c>
      <c r="H304" s="9">
        <v>61790.739448433298</v>
      </c>
      <c r="I304" s="9">
        <v>62641.2112284287</v>
      </c>
      <c r="J304" s="9">
        <v>63472.492652848203</v>
      </c>
      <c r="K304" s="9">
        <v>64302.785231886199</v>
      </c>
      <c r="L304" s="9">
        <v>65130.7080958972</v>
      </c>
      <c r="M304" s="9">
        <v>65976.0701090519</v>
      </c>
      <c r="N304" s="9">
        <v>66832.938995437202</v>
      </c>
      <c r="O304" s="9">
        <v>67689.857667973803</v>
      </c>
      <c r="P304" s="9">
        <v>68549.698474107703</v>
      </c>
      <c r="Q304" s="9">
        <v>69406.521502152595</v>
      </c>
      <c r="R304" s="9">
        <v>70264.145610777894</v>
      </c>
    </row>
    <row r="305" spans="1:18" ht="15.6">
      <c r="A305" s="7">
        <v>61</v>
      </c>
      <c r="B305" s="7">
        <v>6134</v>
      </c>
      <c r="C305" s="8" t="s">
        <v>323</v>
      </c>
      <c r="D305" s="9">
        <v>24387.2959945849</v>
      </c>
      <c r="E305" s="9">
        <v>24883.522700867299</v>
      </c>
      <c r="F305" s="9">
        <v>25357.724281492501</v>
      </c>
      <c r="G305" s="9">
        <v>25811.051084559302</v>
      </c>
      <c r="H305" s="9">
        <v>26190.3645432794</v>
      </c>
      <c r="I305" s="9">
        <v>26550.841956951499</v>
      </c>
      <c r="J305" s="9">
        <v>26903.185426988199</v>
      </c>
      <c r="K305" s="9">
        <v>27255.109768976701</v>
      </c>
      <c r="L305" s="9">
        <v>27606.0296934773</v>
      </c>
      <c r="M305" s="9">
        <v>27964.341302847399</v>
      </c>
      <c r="N305" s="9">
        <v>28327.530167389301</v>
      </c>
      <c r="O305" s="9">
        <v>28690.7401340861</v>
      </c>
      <c r="P305" s="9">
        <v>29055.188664122899</v>
      </c>
      <c r="Q305" s="9">
        <v>29418.3580913634</v>
      </c>
      <c r="R305" s="9">
        <v>29781.8670612725</v>
      </c>
    </row>
    <row r="306" spans="1:18" ht="15.6">
      <c r="A306" s="7">
        <v>61</v>
      </c>
      <c r="B306" s="7">
        <v>6135</v>
      </c>
      <c r="C306" s="8" t="s">
        <v>324</v>
      </c>
      <c r="D306" s="9">
        <v>1025370.74203468</v>
      </c>
      <c r="E306" s="9">
        <v>1046234.73392982</v>
      </c>
      <c r="F306" s="9">
        <v>1066172.67320408</v>
      </c>
      <c r="G306" s="9">
        <v>1085232.9266085101</v>
      </c>
      <c r="H306" s="9">
        <v>1101181.26801837</v>
      </c>
      <c r="I306" s="9">
        <v>1116337.6426045599</v>
      </c>
      <c r="J306" s="9">
        <v>1131152.02322668</v>
      </c>
      <c r="K306" s="9">
        <v>1145948.7814975299</v>
      </c>
      <c r="L306" s="9">
        <v>1160703.3087510699</v>
      </c>
      <c r="M306" s="9">
        <v>1175768.62148058</v>
      </c>
      <c r="N306" s="9">
        <v>1191038.9997807201</v>
      </c>
      <c r="O306" s="9">
        <v>1206310.26532678</v>
      </c>
      <c r="P306" s="9">
        <v>1221633.6066177301</v>
      </c>
      <c r="Q306" s="9">
        <v>1236903.16767033</v>
      </c>
      <c r="R306" s="9">
        <v>1252187.00489018</v>
      </c>
    </row>
    <row r="307" spans="1:18" ht="15.6">
      <c r="A307" s="7">
        <v>61</v>
      </c>
      <c r="B307" s="7">
        <v>6136</v>
      </c>
      <c r="C307" s="8" t="s">
        <v>325</v>
      </c>
      <c r="D307" s="9">
        <v>87785.056650995495</v>
      </c>
      <c r="E307" s="9">
        <v>89571.285412377896</v>
      </c>
      <c r="F307" s="9">
        <v>91278.232038564805</v>
      </c>
      <c r="G307" s="9">
        <v>92910.037351695893</v>
      </c>
      <c r="H307" s="9">
        <v>94275.422569702001</v>
      </c>
      <c r="I307" s="9">
        <v>95573.005138724096</v>
      </c>
      <c r="J307" s="9">
        <v>96841.308581426594</v>
      </c>
      <c r="K307" s="9">
        <v>98108.103321898205</v>
      </c>
      <c r="L307" s="9">
        <v>99371.282538640895</v>
      </c>
      <c r="M307" s="9">
        <v>100661.069029708</v>
      </c>
      <c r="N307" s="9">
        <v>101968.41179773099</v>
      </c>
      <c r="O307" s="9">
        <v>103275.83052553399</v>
      </c>
      <c r="P307" s="9">
        <v>104587.70761364501</v>
      </c>
      <c r="Q307" s="9">
        <v>105894.980414668</v>
      </c>
      <c r="R307" s="9">
        <v>107203.475441075</v>
      </c>
    </row>
    <row r="308" spans="1:18" ht="15.6">
      <c r="A308" s="7">
        <v>61</v>
      </c>
      <c r="B308" s="7">
        <v>6137</v>
      </c>
      <c r="C308" s="8" t="s">
        <v>326</v>
      </c>
      <c r="D308" s="9">
        <v>29964.785929905102</v>
      </c>
      <c r="E308" s="9">
        <v>30574.502031001</v>
      </c>
      <c r="F308" s="9">
        <v>31157.1557559086</v>
      </c>
      <c r="G308" s="9">
        <v>31714.160539533099</v>
      </c>
      <c r="H308" s="9">
        <v>32180.224780351298</v>
      </c>
      <c r="I308" s="9">
        <v>32623.1450830744</v>
      </c>
      <c r="J308" s="9">
        <v>33056.0711714965</v>
      </c>
      <c r="K308" s="9">
        <v>33488.482274840499</v>
      </c>
      <c r="L308" s="9">
        <v>33919.659245712799</v>
      </c>
      <c r="M308" s="9">
        <v>34359.918414758598</v>
      </c>
      <c r="N308" s="9">
        <v>34806.170290256799</v>
      </c>
      <c r="O308" s="9">
        <v>35252.448094093299</v>
      </c>
      <c r="P308" s="9">
        <v>35700.247726588299</v>
      </c>
      <c r="Q308" s="9">
        <v>36146.4757194583</v>
      </c>
      <c r="R308" s="9">
        <v>36593.120910034399</v>
      </c>
    </row>
    <row r="309" spans="1:18" ht="15.6">
      <c r="A309" s="7">
        <v>61</v>
      </c>
      <c r="B309" s="7">
        <v>6138</v>
      </c>
      <c r="C309" s="8" t="s">
        <v>327</v>
      </c>
      <c r="D309" s="9">
        <v>33066.520283727703</v>
      </c>
      <c r="E309" s="9">
        <v>33739.349713055897</v>
      </c>
      <c r="F309" s="9">
        <v>34382.315468187502</v>
      </c>
      <c r="G309" s="9">
        <v>34996.9772968131</v>
      </c>
      <c r="H309" s="9">
        <v>35511.285081399801</v>
      </c>
      <c r="I309" s="9">
        <v>36000.053238178902</v>
      </c>
      <c r="J309" s="9">
        <v>36477.792652124997</v>
      </c>
      <c r="K309" s="9">
        <v>36954.963774142401</v>
      </c>
      <c r="L309" s="9">
        <v>37430.773015306899</v>
      </c>
      <c r="M309" s="9">
        <v>37916.604577010999</v>
      </c>
      <c r="N309" s="9">
        <v>38409.049166141602</v>
      </c>
      <c r="O309" s="9">
        <v>38901.522367496502</v>
      </c>
      <c r="P309" s="9">
        <v>39395.674925994601</v>
      </c>
      <c r="Q309" s="9">
        <v>39888.093160249802</v>
      </c>
      <c r="R309" s="9">
        <v>40380.971777427199</v>
      </c>
    </row>
    <row r="310" spans="1:18" ht="15.6">
      <c r="A310" s="7">
        <v>62</v>
      </c>
      <c r="B310" s="7">
        <v>6211</v>
      </c>
      <c r="C310" s="8" t="s">
        <v>328</v>
      </c>
      <c r="D310" s="9">
        <v>67413.840977037704</v>
      </c>
      <c r="E310" s="9">
        <v>67833.423146600093</v>
      </c>
      <c r="F310" s="9">
        <v>68251.142310706302</v>
      </c>
      <c r="G310" s="9">
        <v>68608.257647406906</v>
      </c>
      <c r="H310" s="9">
        <v>68740.744729395403</v>
      </c>
      <c r="I310" s="9">
        <v>68818.9700433783</v>
      </c>
      <c r="J310" s="9">
        <v>68873.160950665799</v>
      </c>
      <c r="K310" s="9">
        <v>68921.493687669194</v>
      </c>
      <c r="L310" s="9">
        <v>68961.609067017402</v>
      </c>
      <c r="M310" s="9">
        <v>69016.492830678893</v>
      </c>
      <c r="N310" s="9">
        <v>69070.349246659796</v>
      </c>
      <c r="O310" s="9">
        <v>69117.883396262303</v>
      </c>
      <c r="P310" s="9">
        <v>69161.947425614897</v>
      </c>
      <c r="Q310" s="9">
        <v>69196.954876703996</v>
      </c>
      <c r="R310" s="9">
        <v>69227.0063402183</v>
      </c>
    </row>
    <row r="311" spans="1:18" ht="15.6">
      <c r="A311" s="7">
        <v>62</v>
      </c>
      <c r="B311" s="7">
        <v>6212</v>
      </c>
      <c r="C311" s="8" t="s">
        <v>329</v>
      </c>
      <c r="D311" s="9">
        <v>39183.595459734999</v>
      </c>
      <c r="E311" s="9">
        <v>39427.473241395499</v>
      </c>
      <c r="F311" s="9">
        <v>39670.268170451702</v>
      </c>
      <c r="G311" s="9">
        <v>39877.837753865897</v>
      </c>
      <c r="H311" s="9">
        <v>39954.844495339501</v>
      </c>
      <c r="I311" s="9">
        <v>40000.312147467201</v>
      </c>
      <c r="J311" s="9">
        <v>40031.810050337903</v>
      </c>
      <c r="K311" s="9">
        <v>40059.902953139397</v>
      </c>
      <c r="L311" s="9">
        <v>40083.219601327299</v>
      </c>
      <c r="M311" s="9">
        <v>40115.120219577002</v>
      </c>
      <c r="N311" s="9">
        <v>40146.423702507003</v>
      </c>
      <c r="O311" s="9">
        <v>40174.052433414501</v>
      </c>
      <c r="P311" s="9">
        <v>40199.664193422199</v>
      </c>
      <c r="Q311" s="9">
        <v>40220.011911305803</v>
      </c>
      <c r="R311" s="9">
        <v>40237.4790128565</v>
      </c>
    </row>
    <row r="312" spans="1:18" ht="15.6">
      <c r="A312" s="7">
        <v>62</v>
      </c>
      <c r="B312" s="7">
        <v>6213</v>
      </c>
      <c r="C312" s="8" t="s">
        <v>330</v>
      </c>
      <c r="D312" s="9">
        <v>41357.383087022397</v>
      </c>
      <c r="E312" s="9">
        <v>41614.790471357199</v>
      </c>
      <c r="F312" s="9">
        <v>41871.054929992002</v>
      </c>
      <c r="G312" s="9">
        <v>42090.139847243598</v>
      </c>
      <c r="H312" s="9">
        <v>42171.418690159</v>
      </c>
      <c r="I312" s="9">
        <v>42219.408750092101</v>
      </c>
      <c r="J312" s="9">
        <v>42252.654060952002</v>
      </c>
      <c r="K312" s="9">
        <v>42282.305471813997</v>
      </c>
      <c r="L312" s="9">
        <v>42306.915656882004</v>
      </c>
      <c r="M312" s="9">
        <v>42340.586024890203</v>
      </c>
      <c r="N312" s="9">
        <v>42373.626130538702</v>
      </c>
      <c r="O312" s="9">
        <v>42402.787620410898</v>
      </c>
      <c r="P312" s="9">
        <v>42429.820243303599</v>
      </c>
      <c r="Q312" s="9">
        <v>42451.296790904496</v>
      </c>
      <c r="R312" s="9">
        <v>42469.732914267697</v>
      </c>
    </row>
    <row r="313" spans="1:18" ht="15.6">
      <c r="A313" s="7">
        <v>62</v>
      </c>
      <c r="B313" s="7">
        <v>6214</v>
      </c>
      <c r="C313" s="8" t="s">
        <v>331</v>
      </c>
      <c r="D313" s="9">
        <v>25489.4307305894</v>
      </c>
      <c r="E313" s="9">
        <v>25648.076350760599</v>
      </c>
      <c r="F313" s="9">
        <v>25806.0175617206</v>
      </c>
      <c r="G313" s="9">
        <v>25941.044234233901</v>
      </c>
      <c r="H313" s="9">
        <v>25991.138105795399</v>
      </c>
      <c r="I313" s="9">
        <v>26020.715395669999</v>
      </c>
      <c r="J313" s="9">
        <v>26041.2051845348</v>
      </c>
      <c r="K313" s="9">
        <v>26059.479976711002</v>
      </c>
      <c r="L313" s="9">
        <v>26074.647754756399</v>
      </c>
      <c r="M313" s="9">
        <v>26095.399515364301</v>
      </c>
      <c r="N313" s="9">
        <v>26115.762831937602</v>
      </c>
      <c r="O313" s="9">
        <v>26133.735675515702</v>
      </c>
      <c r="P313" s="9">
        <v>26150.396453285</v>
      </c>
      <c r="Q313" s="9">
        <v>26163.632904229598</v>
      </c>
      <c r="R313" s="9">
        <v>26174.995477349501</v>
      </c>
    </row>
    <row r="314" spans="1:18" ht="15.6">
      <c r="A314" s="7">
        <v>62</v>
      </c>
      <c r="B314" s="7">
        <v>6219</v>
      </c>
      <c r="C314" s="8" t="s">
        <v>332</v>
      </c>
      <c r="D314" s="9">
        <v>38245.523341541302</v>
      </c>
      <c r="E314" s="9">
        <v>38483.562584239102</v>
      </c>
      <c r="F314" s="9">
        <v>38720.544898252097</v>
      </c>
      <c r="G314" s="9">
        <v>38923.145176883903</v>
      </c>
      <c r="H314" s="9">
        <v>38998.308343474797</v>
      </c>
      <c r="I314" s="9">
        <v>39042.687480471002</v>
      </c>
      <c r="J314" s="9">
        <v>39073.431309416897</v>
      </c>
      <c r="K314" s="9">
        <v>39100.851654362203</v>
      </c>
      <c r="L314" s="9">
        <v>39123.610089946</v>
      </c>
      <c r="M314" s="9">
        <v>39154.746992693399</v>
      </c>
      <c r="N314" s="9">
        <v>39185.3010564301</v>
      </c>
      <c r="O314" s="9">
        <v>39212.268343844698</v>
      </c>
      <c r="P314" s="9">
        <v>39237.266947002798</v>
      </c>
      <c r="Q314" s="9">
        <v>39257.127531495498</v>
      </c>
      <c r="R314" s="9">
        <v>39274.176462853597</v>
      </c>
    </row>
    <row r="315" spans="1:18" ht="15.6">
      <c r="A315" s="7">
        <v>62</v>
      </c>
      <c r="B315" s="7">
        <v>6221</v>
      </c>
      <c r="C315" s="8" t="s">
        <v>333</v>
      </c>
      <c r="D315" s="9">
        <v>168219.893185828</v>
      </c>
      <c r="E315" s="9">
        <v>169266.88986822299</v>
      </c>
      <c r="F315" s="9">
        <v>170309.23773361</v>
      </c>
      <c r="G315" s="9">
        <v>171200.358947381</v>
      </c>
      <c r="H315" s="9">
        <v>171530.95816085901</v>
      </c>
      <c r="I315" s="9">
        <v>171726.15626409301</v>
      </c>
      <c r="J315" s="9">
        <v>171861.38054975</v>
      </c>
      <c r="K315" s="9">
        <v>171981.98675463599</v>
      </c>
      <c r="L315" s="9">
        <v>172082.08793196399</v>
      </c>
      <c r="M315" s="9">
        <v>172219.041126959</v>
      </c>
      <c r="N315" s="9">
        <v>172353.43074904801</v>
      </c>
      <c r="O315" s="9">
        <v>172472.04422055499</v>
      </c>
      <c r="P315" s="9">
        <v>172581.99858921001</v>
      </c>
      <c r="Q315" s="9">
        <v>172669.35379116901</v>
      </c>
      <c r="R315" s="9">
        <v>172744.34216028999</v>
      </c>
    </row>
    <row r="316" spans="1:18" ht="15.6">
      <c r="A316" s="7">
        <v>62</v>
      </c>
      <c r="B316" s="7">
        <v>6222</v>
      </c>
      <c r="C316" s="8" t="s">
        <v>334</v>
      </c>
      <c r="D316" s="9">
        <v>100428.768119386</v>
      </c>
      <c r="E316" s="9">
        <v>101053.834424157</v>
      </c>
      <c r="F316" s="9">
        <v>101676.125343969</v>
      </c>
      <c r="G316" s="9">
        <v>102208.132611647</v>
      </c>
      <c r="H316" s="9">
        <v>102405.503274027</v>
      </c>
      <c r="I316" s="9">
        <v>102522.038272837</v>
      </c>
      <c r="J316" s="9">
        <v>102602.76837068</v>
      </c>
      <c r="K316" s="9">
        <v>102674.77134472301</v>
      </c>
      <c r="L316" s="9">
        <v>102734.532635261</v>
      </c>
      <c r="M316" s="9">
        <v>102816.29490720401</v>
      </c>
      <c r="N316" s="9">
        <v>102896.526703397</v>
      </c>
      <c r="O316" s="9">
        <v>102967.339997766</v>
      </c>
      <c r="P316" s="9">
        <v>103032.983730983</v>
      </c>
      <c r="Q316" s="9">
        <v>103085.135561259</v>
      </c>
      <c r="R316" s="9">
        <v>103129.904282655</v>
      </c>
    </row>
    <row r="317" spans="1:18" ht="15.6">
      <c r="A317" s="7">
        <v>62</v>
      </c>
      <c r="B317" s="7">
        <v>6231</v>
      </c>
      <c r="C317" s="8" t="s">
        <v>335</v>
      </c>
      <c r="D317" s="9">
        <v>51778.204602935701</v>
      </c>
      <c r="E317" s="9">
        <v>52100.470937686398</v>
      </c>
      <c r="F317" s="9">
        <v>52421.306363260701</v>
      </c>
      <c r="G317" s="9">
        <v>52695.594116375803</v>
      </c>
      <c r="H317" s="9">
        <v>52797.352792985999</v>
      </c>
      <c r="I317" s="9">
        <v>52857.434910226497</v>
      </c>
      <c r="J317" s="9">
        <v>52899.057043193003</v>
      </c>
      <c r="K317" s="9">
        <v>52936.179720560598</v>
      </c>
      <c r="L317" s="9">
        <v>52966.990935125999</v>
      </c>
      <c r="M317" s="9">
        <v>53009.145227334397</v>
      </c>
      <c r="N317" s="9">
        <v>53050.510449945097</v>
      </c>
      <c r="O317" s="9">
        <v>53087.019761953197</v>
      </c>
      <c r="P317" s="9">
        <v>53120.8637960001</v>
      </c>
      <c r="Q317" s="9">
        <v>53147.7517902248</v>
      </c>
      <c r="R317" s="9">
        <v>53170.833264377899</v>
      </c>
    </row>
    <row r="318" spans="1:18" ht="15.6">
      <c r="A318" s="7">
        <v>62</v>
      </c>
      <c r="B318" s="7">
        <v>6232</v>
      </c>
      <c r="C318" s="8" t="s">
        <v>336</v>
      </c>
      <c r="D318" s="9">
        <v>89217.411645831598</v>
      </c>
      <c r="E318" s="9">
        <v>89772.698729662603</v>
      </c>
      <c r="F318" s="9">
        <v>90325.520258496297</v>
      </c>
      <c r="G318" s="9">
        <v>90798.136942809695</v>
      </c>
      <c r="H318" s="9">
        <v>90973.474149053494</v>
      </c>
      <c r="I318" s="9">
        <v>91076.999774059106</v>
      </c>
      <c r="J318" s="9">
        <v>91148.717575267801</v>
      </c>
      <c r="K318" s="9">
        <v>91212.682504987897</v>
      </c>
      <c r="L318" s="9">
        <v>91265.772349123101</v>
      </c>
      <c r="M318" s="9">
        <v>91338.407096960902</v>
      </c>
      <c r="N318" s="9">
        <v>91409.682223509604</v>
      </c>
      <c r="O318" s="9">
        <v>91472.590281654993</v>
      </c>
      <c r="P318" s="9">
        <v>91530.905882544699</v>
      </c>
      <c r="Q318" s="9">
        <v>91577.235747881496</v>
      </c>
      <c r="R318" s="9">
        <v>91617.006717044394</v>
      </c>
    </row>
    <row r="319" spans="1:18" ht="15.6">
      <c r="A319" s="7">
        <v>62</v>
      </c>
      <c r="B319" s="7">
        <v>6240</v>
      </c>
      <c r="C319" s="8" t="s">
        <v>337</v>
      </c>
      <c r="D319" s="9">
        <v>94204.314610902395</v>
      </c>
      <c r="E319" s="9">
        <v>94790.640062245395</v>
      </c>
      <c r="F319" s="9">
        <v>95374.362143731603</v>
      </c>
      <c r="G319" s="9">
        <v>95873.396244802207</v>
      </c>
      <c r="H319" s="9">
        <v>96058.534112365407</v>
      </c>
      <c r="I319" s="9">
        <v>96167.846413268693</v>
      </c>
      <c r="J319" s="9">
        <v>96243.5729579365</v>
      </c>
      <c r="K319" s="9">
        <v>96311.113276078206</v>
      </c>
      <c r="L319" s="9">
        <v>96367.170634108901</v>
      </c>
      <c r="M319" s="9">
        <v>96443.865379186507</v>
      </c>
      <c r="N319" s="9">
        <v>96519.124505465501</v>
      </c>
      <c r="O319" s="9">
        <v>96585.548877034904</v>
      </c>
      <c r="P319" s="9">
        <v>96647.124091046193</v>
      </c>
      <c r="Q319" s="9">
        <v>96696.043613948801</v>
      </c>
      <c r="R319" s="9">
        <v>96738.037624140197</v>
      </c>
    </row>
    <row r="320" spans="1:18" ht="15.6">
      <c r="A320" s="7">
        <v>62</v>
      </c>
      <c r="B320" s="7">
        <v>6250</v>
      </c>
      <c r="C320" s="8" t="s">
        <v>338</v>
      </c>
      <c r="D320" s="9">
        <v>13924.645673503101</v>
      </c>
      <c r="E320" s="9">
        <v>14011.3123424736</v>
      </c>
      <c r="F320" s="9">
        <v>14097.5941989314</v>
      </c>
      <c r="G320" s="9">
        <v>14171.35805001</v>
      </c>
      <c r="H320" s="9">
        <v>14198.723879404501</v>
      </c>
      <c r="I320" s="9">
        <v>14214.8816856053</v>
      </c>
      <c r="J320" s="9">
        <v>14226.0750720987</v>
      </c>
      <c r="K320" s="9">
        <v>14236.0584258658</v>
      </c>
      <c r="L320" s="9">
        <v>14244.3444458952</v>
      </c>
      <c r="M320" s="9">
        <v>14255.680945177</v>
      </c>
      <c r="N320" s="9">
        <v>14266.805241010399</v>
      </c>
      <c r="O320" s="9">
        <v>14276.6236430675</v>
      </c>
      <c r="P320" s="9">
        <v>14285.725275409701</v>
      </c>
      <c r="Q320" s="9">
        <v>14292.9562289517</v>
      </c>
      <c r="R320" s="9">
        <v>14299.163499968899</v>
      </c>
    </row>
    <row r="321" spans="1:18" ht="15.6">
      <c r="A321" s="7">
        <v>63</v>
      </c>
      <c r="B321" s="7">
        <v>6311</v>
      </c>
      <c r="C321" s="8" t="s">
        <v>339</v>
      </c>
      <c r="D321" s="9">
        <v>12963.909292497799</v>
      </c>
      <c r="E321" s="9">
        <v>13086.984577544001</v>
      </c>
      <c r="F321" s="9">
        <v>13199.701740529899</v>
      </c>
      <c r="G321" s="9">
        <v>13298.5669471168</v>
      </c>
      <c r="H321" s="9">
        <v>13357.870565802499</v>
      </c>
      <c r="I321" s="9">
        <v>13407.771478770601</v>
      </c>
      <c r="J321" s="9">
        <v>13450.195108338799</v>
      </c>
      <c r="K321" s="9">
        <v>13490.8373772588</v>
      </c>
      <c r="L321" s="9">
        <v>13528.897698623799</v>
      </c>
      <c r="M321" s="9">
        <v>13570.0975399496</v>
      </c>
      <c r="N321" s="9">
        <v>13605.8631491217</v>
      </c>
      <c r="O321" s="9">
        <v>13638.992286082799</v>
      </c>
      <c r="P321" s="9">
        <v>13669.935630271901</v>
      </c>
      <c r="Q321" s="9">
        <v>13697.8617121957</v>
      </c>
      <c r="R321" s="9">
        <v>13723.7152795205</v>
      </c>
    </row>
    <row r="322" spans="1:18" ht="15.6">
      <c r="A322" s="7">
        <v>63</v>
      </c>
      <c r="B322" s="7">
        <v>6312</v>
      </c>
      <c r="C322" s="8" t="s">
        <v>340</v>
      </c>
      <c r="D322" s="9">
        <v>17330.8428379947</v>
      </c>
      <c r="E322" s="9">
        <v>17495.376419615601</v>
      </c>
      <c r="F322" s="9">
        <v>17646.062713943698</v>
      </c>
      <c r="G322" s="9">
        <v>17778.2309787706</v>
      </c>
      <c r="H322" s="9">
        <v>17857.511207073101</v>
      </c>
      <c r="I322" s="9">
        <v>17924.221399170299</v>
      </c>
      <c r="J322" s="9">
        <v>17980.935561275699</v>
      </c>
      <c r="K322" s="9">
        <v>18035.268307072602</v>
      </c>
      <c r="L322" s="9">
        <v>18086.149367805701</v>
      </c>
      <c r="M322" s="9">
        <v>18141.227503398401</v>
      </c>
      <c r="N322" s="9">
        <v>18189.040870414599</v>
      </c>
      <c r="O322" s="9">
        <v>18233.329661284999</v>
      </c>
      <c r="P322" s="9">
        <v>18274.696368147499</v>
      </c>
      <c r="Q322" s="9">
        <v>18312.0294383974</v>
      </c>
      <c r="R322" s="9">
        <v>18346.591861002798</v>
      </c>
    </row>
    <row r="323" spans="1:18" ht="15.6">
      <c r="A323" s="7">
        <v>71</v>
      </c>
      <c r="B323" s="7">
        <v>7111</v>
      </c>
      <c r="C323" s="8" t="s">
        <v>341</v>
      </c>
      <c r="D323" s="9">
        <v>1233185.4375086999</v>
      </c>
      <c r="E323" s="9">
        <v>1227142.2844917199</v>
      </c>
      <c r="F323" s="9">
        <v>1220044.6881373301</v>
      </c>
      <c r="G323" s="9">
        <v>1211046.58419133</v>
      </c>
      <c r="H323" s="9">
        <v>1197845.69829102</v>
      </c>
      <c r="I323" s="9">
        <v>1183452.32830048</v>
      </c>
      <c r="J323" s="9">
        <v>1168382.78771409</v>
      </c>
      <c r="K323" s="9">
        <v>1153069.61734882</v>
      </c>
      <c r="L323" s="9">
        <v>1137486.5597262001</v>
      </c>
      <c r="M323" s="9">
        <v>1121991.8985481199</v>
      </c>
      <c r="N323" s="9">
        <v>1106376.6082673599</v>
      </c>
      <c r="O323" s="9">
        <v>1090537.39477027</v>
      </c>
      <c r="P323" s="9">
        <v>1074533.93822802</v>
      </c>
      <c r="Q323" s="9">
        <v>1058266.32003249</v>
      </c>
      <c r="R323" s="9">
        <v>1041798.01968584</v>
      </c>
    </row>
    <row r="324" spans="1:18" ht="15.6">
      <c r="A324" s="7">
        <v>71</v>
      </c>
      <c r="B324" s="7">
        <v>7112</v>
      </c>
      <c r="C324" s="8" t="s">
        <v>342</v>
      </c>
      <c r="D324" s="9">
        <v>151810.18997254799</v>
      </c>
      <c r="E324" s="9">
        <v>151066.25302710501</v>
      </c>
      <c r="F324" s="9">
        <v>150192.50977800999</v>
      </c>
      <c r="G324" s="9">
        <v>149084.80624220101</v>
      </c>
      <c r="H324" s="9">
        <v>147459.72299407501</v>
      </c>
      <c r="I324" s="9">
        <v>145687.840058912</v>
      </c>
      <c r="J324" s="9">
        <v>143832.71774751</v>
      </c>
      <c r="K324" s="9">
        <v>141947.603610152</v>
      </c>
      <c r="L324" s="9">
        <v>140029.26524344401</v>
      </c>
      <c r="M324" s="9">
        <v>138121.808841953</v>
      </c>
      <c r="N324" s="9">
        <v>136199.50250269799</v>
      </c>
      <c r="O324" s="9">
        <v>134249.63029624399</v>
      </c>
      <c r="P324" s="9">
        <v>132279.53909665099</v>
      </c>
      <c r="Q324" s="9">
        <v>130276.928513077</v>
      </c>
      <c r="R324" s="9">
        <v>128249.61313283601</v>
      </c>
    </row>
    <row r="325" spans="1:18" ht="15.6">
      <c r="A325" s="7">
        <v>71</v>
      </c>
      <c r="B325" s="7">
        <v>7113</v>
      </c>
      <c r="C325" s="8" t="s">
        <v>343</v>
      </c>
      <c r="D325" s="9">
        <v>23927.7615913884</v>
      </c>
      <c r="E325" s="9">
        <v>23810.504996984699</v>
      </c>
      <c r="F325" s="9">
        <v>23672.788812315601</v>
      </c>
      <c r="G325" s="9">
        <v>23498.196671146201</v>
      </c>
      <c r="H325" s="9">
        <v>23242.057050120999</v>
      </c>
      <c r="I325" s="9">
        <v>22962.779404464502</v>
      </c>
      <c r="J325" s="9">
        <v>22670.381875685998</v>
      </c>
      <c r="K325" s="9">
        <v>22373.2571460619</v>
      </c>
      <c r="L325" s="9">
        <v>22070.895736077098</v>
      </c>
      <c r="M325" s="9">
        <v>21770.249501281101</v>
      </c>
      <c r="N325" s="9">
        <v>21467.262674106802</v>
      </c>
      <c r="O325" s="9">
        <v>21159.931016748302</v>
      </c>
      <c r="P325" s="9">
        <v>20849.412516324901</v>
      </c>
      <c r="Q325" s="9">
        <v>20533.7684306882</v>
      </c>
      <c r="R325" s="9">
        <v>20214.230466215002</v>
      </c>
    </row>
    <row r="326" spans="1:18" ht="15.6">
      <c r="A326" s="7">
        <v>71</v>
      </c>
      <c r="B326" s="7">
        <v>7114</v>
      </c>
      <c r="C326" s="8" t="s">
        <v>344</v>
      </c>
      <c r="D326" s="9">
        <v>117594.31704194599</v>
      </c>
      <c r="E326" s="9">
        <v>117018.052978001</v>
      </c>
      <c r="F326" s="9">
        <v>116341.23911809899</v>
      </c>
      <c r="G326" s="9">
        <v>115483.196316086</v>
      </c>
      <c r="H326" s="9">
        <v>114224.38388238801</v>
      </c>
      <c r="I326" s="9">
        <v>112851.85833797901</v>
      </c>
      <c r="J326" s="9">
        <v>111414.854397213</v>
      </c>
      <c r="K326" s="9">
        <v>109954.61836451699</v>
      </c>
      <c r="L326" s="9">
        <v>108468.646374565</v>
      </c>
      <c r="M326" s="9">
        <v>106991.103708549</v>
      </c>
      <c r="N326" s="9">
        <v>105502.05807102501</v>
      </c>
      <c r="O326" s="9">
        <v>103991.65952348099</v>
      </c>
      <c r="P326" s="9">
        <v>102465.599058312</v>
      </c>
      <c r="Q326" s="9">
        <v>100914.34861907001</v>
      </c>
      <c r="R326" s="9">
        <v>99343.961495440293</v>
      </c>
    </row>
    <row r="327" spans="1:18" ht="15.6">
      <c r="A327" s="7">
        <v>71</v>
      </c>
      <c r="B327" s="7">
        <v>7115</v>
      </c>
      <c r="C327" s="8" t="s">
        <v>345</v>
      </c>
      <c r="D327" s="9">
        <v>44922.709227788597</v>
      </c>
      <c r="E327" s="9">
        <v>44702.568122024801</v>
      </c>
      <c r="F327" s="9">
        <v>44444.015557624502</v>
      </c>
      <c r="G327" s="9">
        <v>44116.230948049197</v>
      </c>
      <c r="H327" s="9">
        <v>43635.346613210801</v>
      </c>
      <c r="I327" s="9">
        <v>43111.022245406202</v>
      </c>
      <c r="J327" s="9">
        <v>42562.0662089662</v>
      </c>
      <c r="K327" s="9">
        <v>42004.235181498501</v>
      </c>
      <c r="L327" s="9">
        <v>41436.572650651098</v>
      </c>
      <c r="M327" s="9">
        <v>40872.130241991101</v>
      </c>
      <c r="N327" s="9">
        <v>40303.293533849799</v>
      </c>
      <c r="O327" s="9">
        <v>39726.2997090192</v>
      </c>
      <c r="P327" s="9">
        <v>39143.322807868797</v>
      </c>
      <c r="Q327" s="9">
        <v>38550.7229767358</v>
      </c>
      <c r="R327" s="9">
        <v>37950.8126587488</v>
      </c>
    </row>
    <row r="328" spans="1:18" ht="15.6">
      <c r="A328" s="7">
        <v>71</v>
      </c>
      <c r="B328" s="7">
        <v>7121</v>
      </c>
      <c r="C328" s="8" t="s">
        <v>346</v>
      </c>
      <c r="D328" s="9">
        <v>8598.8626791455608</v>
      </c>
      <c r="E328" s="9">
        <v>8556.7244561574298</v>
      </c>
      <c r="F328" s="9">
        <v>8507.2337189599803</v>
      </c>
      <c r="G328" s="9">
        <v>8444.4909571264598</v>
      </c>
      <c r="H328" s="9">
        <v>8352.4426717305305</v>
      </c>
      <c r="I328" s="9">
        <v>8252.0793295425192</v>
      </c>
      <c r="J328" s="9">
        <v>8147.0011262132402</v>
      </c>
      <c r="K328" s="9">
        <v>8040.22411998189</v>
      </c>
      <c r="L328" s="9">
        <v>7931.56522040246</v>
      </c>
      <c r="M328" s="9">
        <v>7823.52269924751</v>
      </c>
      <c r="N328" s="9">
        <v>7714.6390449802002</v>
      </c>
      <c r="O328" s="9">
        <v>7604.1939994450504</v>
      </c>
      <c r="P328" s="9">
        <v>7492.6037057032499</v>
      </c>
      <c r="Q328" s="9">
        <v>7379.1714426174403</v>
      </c>
      <c r="R328" s="9">
        <v>7264.3398455692504</v>
      </c>
    </row>
    <row r="329" spans="1:18" ht="15.6">
      <c r="A329" s="7">
        <v>71</v>
      </c>
      <c r="B329" s="7">
        <v>7122</v>
      </c>
      <c r="C329" s="8" t="s">
        <v>347</v>
      </c>
      <c r="D329" s="9">
        <v>36648.2170765997</v>
      </c>
      <c r="E329" s="9">
        <v>36468.624635044202</v>
      </c>
      <c r="F329" s="9">
        <v>36257.695893911601</v>
      </c>
      <c r="G329" s="9">
        <v>35990.287232850998</v>
      </c>
      <c r="H329" s="9">
        <v>35597.978892712403</v>
      </c>
      <c r="I329" s="9">
        <v>35170.231911727002</v>
      </c>
      <c r="J329" s="9">
        <v>34722.390266937502</v>
      </c>
      <c r="K329" s="9">
        <v>34267.308350957697</v>
      </c>
      <c r="L329" s="9">
        <v>33804.2058352323</v>
      </c>
      <c r="M329" s="9">
        <v>33343.730314610599</v>
      </c>
      <c r="N329" s="9">
        <v>32879.669897963897</v>
      </c>
      <c r="O329" s="9">
        <v>32408.9548563428</v>
      </c>
      <c r="P329" s="9">
        <v>31933.3587849664</v>
      </c>
      <c r="Q329" s="9">
        <v>31449.9122692893</v>
      </c>
      <c r="R329" s="9">
        <v>30960.5018143491</v>
      </c>
    </row>
    <row r="330" spans="1:18" ht="15.6">
      <c r="A330" s="7">
        <v>71</v>
      </c>
      <c r="B330" s="7">
        <v>7123</v>
      </c>
      <c r="C330" s="8" t="s">
        <v>348</v>
      </c>
      <c r="D330" s="9">
        <v>7310.0768286483199</v>
      </c>
      <c r="E330" s="9">
        <v>7274.2542252388903</v>
      </c>
      <c r="F330" s="9">
        <v>7232.1810924593201</v>
      </c>
      <c r="G330" s="9">
        <v>7178.8421304855701</v>
      </c>
      <c r="H330" s="9">
        <v>7100.5899169880804</v>
      </c>
      <c r="I330" s="9">
        <v>7015.2688961043996</v>
      </c>
      <c r="J330" s="9">
        <v>6925.9396710600004</v>
      </c>
      <c r="K330" s="9">
        <v>6835.1662573900403</v>
      </c>
      <c r="L330" s="9">
        <v>6742.7930059857299</v>
      </c>
      <c r="M330" s="9">
        <v>6650.94375104951</v>
      </c>
      <c r="N330" s="9">
        <v>6558.3794308816596</v>
      </c>
      <c r="O330" s="9">
        <v>6464.4877386525995</v>
      </c>
      <c r="P330" s="9">
        <v>6369.6224464543802</v>
      </c>
      <c r="Q330" s="9">
        <v>6273.1912567782001</v>
      </c>
      <c r="R330" s="9">
        <v>6175.5704634102703</v>
      </c>
    </row>
    <row r="331" spans="1:18" ht="15.6">
      <c r="A331" s="7">
        <v>71</v>
      </c>
      <c r="B331" s="7">
        <v>7124</v>
      </c>
      <c r="C331" s="8" t="s">
        <v>349</v>
      </c>
      <c r="D331" s="9">
        <v>25384.820088314798</v>
      </c>
      <c r="E331" s="9">
        <v>25260.423264087302</v>
      </c>
      <c r="F331" s="9">
        <v>25114.320982114801</v>
      </c>
      <c r="G331" s="9">
        <v>24929.097217013401</v>
      </c>
      <c r="H331" s="9">
        <v>24657.360215106499</v>
      </c>
      <c r="I331" s="9">
        <v>24361.076220367198</v>
      </c>
      <c r="J331" s="9">
        <v>24050.873419581701</v>
      </c>
      <c r="K331" s="9">
        <v>23735.6555594979</v>
      </c>
      <c r="L331" s="9">
        <v>23414.882136343</v>
      </c>
      <c r="M331" s="9">
        <v>23095.9283323458</v>
      </c>
      <c r="N331" s="9">
        <v>22774.491407815502</v>
      </c>
      <c r="O331" s="9">
        <v>22448.445078749399</v>
      </c>
      <c r="P331" s="9">
        <v>22119.017846827901</v>
      </c>
      <c r="Q331" s="9">
        <v>21784.152912002599</v>
      </c>
      <c r="R331" s="9">
        <v>21445.156984262299</v>
      </c>
    </row>
    <row r="332" spans="1:18" ht="15.6">
      <c r="A332" s="7">
        <v>71</v>
      </c>
      <c r="B332" s="7">
        <v>7125</v>
      </c>
      <c r="C332" s="8" t="s">
        <v>350</v>
      </c>
      <c r="D332" s="9">
        <v>6262.6122151737</v>
      </c>
      <c r="E332" s="9">
        <v>6231.9226507697504</v>
      </c>
      <c r="F332" s="9">
        <v>6195.8781985115802</v>
      </c>
      <c r="G332" s="9">
        <v>6150.1822034320903</v>
      </c>
      <c r="H332" s="9">
        <v>6083.1427892648899</v>
      </c>
      <c r="I332" s="9">
        <v>6010.0474607093001</v>
      </c>
      <c r="J332" s="9">
        <v>5933.51826559658</v>
      </c>
      <c r="K332" s="9">
        <v>5855.7518203701402</v>
      </c>
      <c r="L332" s="9">
        <v>5776.6147789734796</v>
      </c>
      <c r="M332" s="9">
        <v>5697.9266503197996</v>
      </c>
      <c r="N332" s="9">
        <v>5618.6259185035196</v>
      </c>
      <c r="O332" s="9">
        <v>5538.1880144332599</v>
      </c>
      <c r="P332" s="9">
        <v>5456.9160180377103</v>
      </c>
      <c r="Q332" s="9">
        <v>5374.3025024014096</v>
      </c>
      <c r="R332" s="9">
        <v>5290.6698419920704</v>
      </c>
    </row>
    <row r="333" spans="1:18" ht="15.6">
      <c r="A333" s="7">
        <v>71</v>
      </c>
      <c r="B333" s="7">
        <v>7129</v>
      </c>
      <c r="C333" s="8" t="s">
        <v>351</v>
      </c>
      <c r="D333" s="9">
        <v>40428.4816502455</v>
      </c>
      <c r="E333" s="9">
        <v>40230.3642432876</v>
      </c>
      <c r="F333" s="9">
        <v>39997.678196981702</v>
      </c>
      <c r="G333" s="9">
        <v>39702.686325381597</v>
      </c>
      <c r="H333" s="9">
        <v>39269.9113695712</v>
      </c>
      <c r="I333" s="9">
        <v>38798.0422758567</v>
      </c>
      <c r="J333" s="9">
        <v>38304.005753284102</v>
      </c>
      <c r="K333" s="9">
        <v>37801.982125638599</v>
      </c>
      <c r="L333" s="9">
        <v>37291.110572917802</v>
      </c>
      <c r="M333" s="9">
        <v>36783.136990227198</v>
      </c>
      <c r="N333" s="9">
        <v>36271.208728915801</v>
      </c>
      <c r="O333" s="9">
        <v>35751.939418334397</v>
      </c>
      <c r="P333" s="9">
        <v>35227.285599183699</v>
      </c>
      <c r="Q333" s="9">
        <v>34693.971562522202</v>
      </c>
      <c r="R333" s="9">
        <v>34154.078405978697</v>
      </c>
    </row>
    <row r="334" spans="1:18" ht="15.6">
      <c r="A334" s="7">
        <v>71</v>
      </c>
      <c r="B334" s="7">
        <v>7131</v>
      </c>
      <c r="C334" s="8" t="s">
        <v>352</v>
      </c>
      <c r="D334" s="9">
        <v>122481.615611687</v>
      </c>
      <c r="E334" s="9">
        <v>121881.401627303</v>
      </c>
      <c r="F334" s="9">
        <v>121176.45893011399</v>
      </c>
      <c r="G334" s="9">
        <v>120282.755294613</v>
      </c>
      <c r="H334" s="9">
        <v>118971.62577313599</v>
      </c>
      <c r="I334" s="9">
        <v>117542.05714790399</v>
      </c>
      <c r="J334" s="9">
        <v>116045.330360983</v>
      </c>
      <c r="K334" s="9">
        <v>114524.405940845</v>
      </c>
      <c r="L334" s="9">
        <v>112976.675959826</v>
      </c>
      <c r="M334" s="9">
        <v>111437.725631098</v>
      </c>
      <c r="N334" s="9">
        <v>109886.79425965001</v>
      </c>
      <c r="O334" s="9">
        <v>108313.622536952</v>
      </c>
      <c r="P334" s="9">
        <v>106724.13797683</v>
      </c>
      <c r="Q334" s="9">
        <v>105108.416530451</v>
      </c>
      <c r="R334" s="9">
        <v>103472.763066264</v>
      </c>
    </row>
    <row r="335" spans="1:18" ht="15.6">
      <c r="A335" s="7">
        <v>71</v>
      </c>
      <c r="B335" s="7">
        <v>7132</v>
      </c>
      <c r="C335" s="8" t="s">
        <v>353</v>
      </c>
      <c r="D335" s="9">
        <v>230833.111862238</v>
      </c>
      <c r="E335" s="9">
        <v>229701.927715917</v>
      </c>
      <c r="F335" s="9">
        <v>228373.368195672</v>
      </c>
      <c r="G335" s="9">
        <v>226689.063247254</v>
      </c>
      <c r="H335" s="9">
        <v>224218.062958881</v>
      </c>
      <c r="I335" s="9">
        <v>221523.84821707901</v>
      </c>
      <c r="J335" s="9">
        <v>218703.064868449</v>
      </c>
      <c r="K335" s="9">
        <v>215836.67781880399</v>
      </c>
      <c r="L335" s="9">
        <v>212919.77207702401</v>
      </c>
      <c r="M335" s="9">
        <v>210019.412773232</v>
      </c>
      <c r="N335" s="9">
        <v>207096.473579732</v>
      </c>
      <c r="O335" s="9">
        <v>204131.61944688001</v>
      </c>
      <c r="P335" s="9">
        <v>201136.02157339401</v>
      </c>
      <c r="Q335" s="9">
        <v>198090.97675171</v>
      </c>
      <c r="R335" s="9">
        <v>195008.36735617201</v>
      </c>
    </row>
    <row r="336" spans="1:18" ht="15.6">
      <c r="A336" s="7">
        <v>72</v>
      </c>
      <c r="B336" s="7">
        <v>7211</v>
      </c>
      <c r="C336" s="8" t="s">
        <v>354</v>
      </c>
      <c r="D336" s="9">
        <v>133237.14654440799</v>
      </c>
      <c r="E336" s="9">
        <v>135955.301227883</v>
      </c>
      <c r="F336" s="9">
        <v>138580.11514717501</v>
      </c>
      <c r="G336" s="9">
        <v>141071.69479750399</v>
      </c>
      <c r="H336" s="9">
        <v>143147.21481652799</v>
      </c>
      <c r="I336" s="9">
        <v>145117.718263552</v>
      </c>
      <c r="J336" s="9">
        <v>147026.51157526899</v>
      </c>
      <c r="K336" s="9">
        <v>148924.94891788601</v>
      </c>
      <c r="L336" s="9">
        <v>150807.53212325001</v>
      </c>
      <c r="M336" s="9">
        <v>152724.483904166</v>
      </c>
      <c r="N336" s="9">
        <v>154637.81326619</v>
      </c>
      <c r="O336" s="9">
        <v>156539.928478994</v>
      </c>
      <c r="P336" s="9">
        <v>158437.74469512599</v>
      </c>
      <c r="Q336" s="9">
        <v>160317.29306046601</v>
      </c>
      <c r="R336" s="9">
        <v>162187.209658754</v>
      </c>
    </row>
    <row r="337" spans="1:18" ht="15.6">
      <c r="A337" s="7">
        <v>72</v>
      </c>
      <c r="B337" s="7">
        <v>7212</v>
      </c>
      <c r="C337" s="8" t="s">
        <v>355</v>
      </c>
      <c r="D337" s="9">
        <v>7141.8921518410698</v>
      </c>
      <c r="E337" s="9">
        <v>7287.5930175604799</v>
      </c>
      <c r="F337" s="9">
        <v>7428.2905513670003</v>
      </c>
      <c r="G337" s="9">
        <v>7561.8463472601898</v>
      </c>
      <c r="H337" s="9">
        <v>7673.1001568862403</v>
      </c>
      <c r="I337" s="9">
        <v>7778.72477787963</v>
      </c>
      <c r="J337" s="9">
        <v>7881.04155910176</v>
      </c>
      <c r="K337" s="9">
        <v>7982.8032307500098</v>
      </c>
      <c r="L337" s="9">
        <v>8083.7150752635198</v>
      </c>
      <c r="M337" s="9">
        <v>8186.4691737498097</v>
      </c>
      <c r="N337" s="9">
        <v>8289.0291002640497</v>
      </c>
      <c r="O337" s="9">
        <v>8390.9879162530506</v>
      </c>
      <c r="P337" s="9">
        <v>8492.7162937800404</v>
      </c>
      <c r="Q337" s="9">
        <v>8593.4654621792997</v>
      </c>
      <c r="R337" s="9">
        <v>8693.6983403826507</v>
      </c>
    </row>
    <row r="338" spans="1:18" ht="15.6">
      <c r="A338" s="7">
        <v>72</v>
      </c>
      <c r="B338" s="7">
        <v>7213</v>
      </c>
      <c r="C338" s="8" t="s">
        <v>356</v>
      </c>
      <c r="D338" s="9">
        <v>35229.018777528603</v>
      </c>
      <c r="E338" s="9">
        <v>35947.721668333499</v>
      </c>
      <c r="F338" s="9">
        <v>36641.744478401197</v>
      </c>
      <c r="G338" s="9">
        <v>37300.539030548302</v>
      </c>
      <c r="H338" s="9">
        <v>37849.323927400801</v>
      </c>
      <c r="I338" s="9">
        <v>38370.341562021997</v>
      </c>
      <c r="J338" s="9">
        <v>38875.042519412404</v>
      </c>
      <c r="K338" s="9">
        <v>39377.005271734801</v>
      </c>
      <c r="L338" s="9">
        <v>39874.776057225798</v>
      </c>
      <c r="M338" s="9">
        <v>40381.634182283298</v>
      </c>
      <c r="N338" s="9">
        <v>40887.534509411103</v>
      </c>
      <c r="O338" s="9">
        <v>41390.469721450398</v>
      </c>
      <c r="P338" s="9">
        <v>41892.268242721897</v>
      </c>
      <c r="Q338" s="9">
        <v>42389.236591062101</v>
      </c>
      <c r="R338" s="9">
        <v>42883.658219429097</v>
      </c>
    </row>
    <row r="339" spans="1:18" ht="15.6">
      <c r="A339" s="7">
        <v>72</v>
      </c>
      <c r="B339" s="7">
        <v>7214</v>
      </c>
      <c r="C339" s="8" t="s">
        <v>357</v>
      </c>
      <c r="D339" s="9">
        <v>23817.300334333599</v>
      </c>
      <c r="E339" s="9">
        <v>24303.194156969399</v>
      </c>
      <c r="F339" s="9">
        <v>24772.402505083599</v>
      </c>
      <c r="G339" s="9">
        <v>25217.794067256498</v>
      </c>
      <c r="H339" s="9">
        <v>25588.8113467847</v>
      </c>
      <c r="I339" s="9">
        <v>25941.055999456901</v>
      </c>
      <c r="J339" s="9">
        <v>26282.2694279977</v>
      </c>
      <c r="K339" s="9">
        <v>26621.6316368689</v>
      </c>
      <c r="L339" s="9">
        <v>26958.159780629401</v>
      </c>
      <c r="M339" s="9">
        <v>27300.831606592699</v>
      </c>
      <c r="N339" s="9">
        <v>27642.855893630702</v>
      </c>
      <c r="O339" s="9">
        <v>27982.875553829301</v>
      </c>
      <c r="P339" s="9">
        <v>28322.126730931701</v>
      </c>
      <c r="Q339" s="9">
        <v>28658.112370606999</v>
      </c>
      <c r="R339" s="9">
        <v>28992.376248036599</v>
      </c>
    </row>
    <row r="340" spans="1:18" ht="15.6">
      <c r="A340" s="7">
        <v>72</v>
      </c>
      <c r="B340" s="7">
        <v>7219</v>
      </c>
      <c r="C340" s="8" t="s">
        <v>358</v>
      </c>
      <c r="D340" s="9">
        <v>453566.54245588399</v>
      </c>
      <c r="E340" s="9">
        <v>462819.697853024</v>
      </c>
      <c r="F340" s="9">
        <v>471755.10216662002</v>
      </c>
      <c r="G340" s="9">
        <v>480236.94973364501</v>
      </c>
      <c r="H340" s="9">
        <v>487302.44507966301</v>
      </c>
      <c r="I340" s="9">
        <v>494010.44250037801</v>
      </c>
      <c r="J340" s="9">
        <v>500508.36597828002</v>
      </c>
      <c r="K340" s="9">
        <v>506971.03561577899</v>
      </c>
      <c r="L340" s="9">
        <v>513379.73452211398</v>
      </c>
      <c r="M340" s="9">
        <v>519905.43110054597</v>
      </c>
      <c r="N340" s="9">
        <v>526418.79622296302</v>
      </c>
      <c r="O340" s="9">
        <v>532893.98608404701</v>
      </c>
      <c r="P340" s="9">
        <v>539354.54127974098</v>
      </c>
      <c r="Q340" s="9">
        <v>545752.90896890999</v>
      </c>
      <c r="R340" s="9">
        <v>552118.48814981699</v>
      </c>
    </row>
    <row r="341" spans="1:18" ht="15.6">
      <c r="A341" s="7">
        <v>72</v>
      </c>
      <c r="B341" s="7">
        <v>7220</v>
      </c>
      <c r="C341" s="8" t="s">
        <v>359</v>
      </c>
      <c r="D341" s="9">
        <v>78077.114450550202</v>
      </c>
      <c r="E341" s="9">
        <v>79669.956085333906</v>
      </c>
      <c r="F341" s="9">
        <v>81208.099929623204</v>
      </c>
      <c r="G341" s="9">
        <v>82668.168345728496</v>
      </c>
      <c r="H341" s="9">
        <v>83884.425360177498</v>
      </c>
      <c r="I341" s="9">
        <v>85039.142547903102</v>
      </c>
      <c r="J341" s="9">
        <v>86157.6975284527</v>
      </c>
      <c r="K341" s="9">
        <v>87270.183899716794</v>
      </c>
      <c r="L341" s="9">
        <v>88373.379729109103</v>
      </c>
      <c r="M341" s="9">
        <v>89496.7155815843</v>
      </c>
      <c r="N341" s="9">
        <v>90617.928692604604</v>
      </c>
      <c r="O341" s="9">
        <v>91732.570299843705</v>
      </c>
      <c r="P341" s="9">
        <v>92844.692690304902</v>
      </c>
      <c r="Q341" s="9">
        <v>93946.110100103993</v>
      </c>
      <c r="R341" s="9">
        <v>95041.883283815798</v>
      </c>
    </row>
    <row r="342" spans="1:18" ht="15.6">
      <c r="A342" s="7">
        <v>81</v>
      </c>
      <c r="B342" s="7">
        <v>8111</v>
      </c>
      <c r="C342" s="8" t="s">
        <v>360</v>
      </c>
      <c r="D342" s="9">
        <v>188965.29788004901</v>
      </c>
      <c r="E342" s="9">
        <v>188221.10871798001</v>
      </c>
      <c r="F342" s="9">
        <v>187400.158043178</v>
      </c>
      <c r="G342" s="9">
        <v>186366.24420332999</v>
      </c>
      <c r="H342" s="9">
        <v>184729.25739117499</v>
      </c>
      <c r="I342" s="9">
        <v>182959.91573482499</v>
      </c>
      <c r="J342" s="9">
        <v>181083.03504709899</v>
      </c>
      <c r="K342" s="9">
        <v>179184.45624401799</v>
      </c>
      <c r="L342" s="9">
        <v>177250.02947681499</v>
      </c>
      <c r="M342" s="9">
        <v>175359.59481817001</v>
      </c>
      <c r="N342" s="9">
        <v>173379.99951006001</v>
      </c>
      <c r="O342" s="9">
        <v>171365.75580068</v>
      </c>
      <c r="P342" s="9">
        <v>169323.185622316</v>
      </c>
      <c r="Q342" s="9">
        <v>167242.68887022501</v>
      </c>
      <c r="R342" s="9">
        <v>165136.67716775701</v>
      </c>
    </row>
    <row r="343" spans="1:18" ht="15.6">
      <c r="A343" s="7">
        <v>81</v>
      </c>
      <c r="B343" s="7">
        <v>8112</v>
      </c>
      <c r="C343" s="8" t="s">
        <v>361</v>
      </c>
      <c r="D343" s="9">
        <v>8584.0453810454892</v>
      </c>
      <c r="E343" s="9">
        <v>8550.2394198123602</v>
      </c>
      <c r="F343" s="9">
        <v>8512.9464463254808</v>
      </c>
      <c r="G343" s="9">
        <v>8465.9792865992895</v>
      </c>
      <c r="H343" s="9">
        <v>8391.6165901888398</v>
      </c>
      <c r="I343" s="9">
        <v>8311.2414671244405</v>
      </c>
      <c r="J343" s="9">
        <v>8225.9812145582291</v>
      </c>
      <c r="K343" s="9">
        <v>8139.7352912453898</v>
      </c>
      <c r="L343" s="9">
        <v>8051.8609177651397</v>
      </c>
      <c r="M343" s="9">
        <v>7965.9849549217397</v>
      </c>
      <c r="N343" s="9">
        <v>7876.0587294897196</v>
      </c>
      <c r="O343" s="9">
        <v>7784.5585461525297</v>
      </c>
      <c r="P343" s="9">
        <v>7691.7715884093004</v>
      </c>
      <c r="Q343" s="9">
        <v>7597.2617565181699</v>
      </c>
      <c r="R343" s="9">
        <v>7501.59286788382</v>
      </c>
    </row>
    <row r="344" spans="1:18" ht="15.6">
      <c r="A344" s="7">
        <v>81</v>
      </c>
      <c r="B344" s="7">
        <v>8113</v>
      </c>
      <c r="C344" s="8" t="s">
        <v>362</v>
      </c>
      <c r="D344" s="9">
        <v>29822.975717050798</v>
      </c>
      <c r="E344" s="9">
        <v>29705.5259230835</v>
      </c>
      <c r="F344" s="9">
        <v>29575.9614352682</v>
      </c>
      <c r="G344" s="9">
        <v>29412.7865682267</v>
      </c>
      <c r="H344" s="9">
        <v>29154.433217178401</v>
      </c>
      <c r="I344" s="9">
        <v>28875.191293679101</v>
      </c>
      <c r="J344" s="9">
        <v>28578.977291110899</v>
      </c>
      <c r="K344" s="9">
        <v>28279.338838196501</v>
      </c>
      <c r="L344" s="9">
        <v>27974.042769745702</v>
      </c>
      <c r="M344" s="9">
        <v>27675.6896458999</v>
      </c>
      <c r="N344" s="9">
        <v>27363.264965292499</v>
      </c>
      <c r="O344" s="9">
        <v>27045.3719876373</v>
      </c>
      <c r="P344" s="9">
        <v>26723.0084556867</v>
      </c>
      <c r="Q344" s="9">
        <v>26394.659257092</v>
      </c>
      <c r="R344" s="9">
        <v>26062.283225141098</v>
      </c>
    </row>
    <row r="345" spans="1:18" ht="15.6">
      <c r="A345" s="7">
        <v>81</v>
      </c>
      <c r="B345" s="7">
        <v>8114</v>
      </c>
      <c r="C345" s="8" t="s">
        <v>363</v>
      </c>
      <c r="D345" s="9">
        <v>32976.618854546003</v>
      </c>
      <c r="E345" s="9">
        <v>32846.749282627097</v>
      </c>
      <c r="F345" s="9">
        <v>32703.483943453801</v>
      </c>
      <c r="G345" s="9">
        <v>32523.054081290498</v>
      </c>
      <c r="H345" s="9">
        <v>32237.381046254101</v>
      </c>
      <c r="I345" s="9">
        <v>31928.610567859101</v>
      </c>
      <c r="J345" s="9">
        <v>31601.073290668101</v>
      </c>
      <c r="K345" s="9">
        <v>31269.7494433096</v>
      </c>
      <c r="L345" s="9">
        <v>30932.169713412099</v>
      </c>
      <c r="M345" s="9">
        <v>30602.2671127391</v>
      </c>
      <c r="N345" s="9">
        <v>30256.804952553201</v>
      </c>
      <c r="O345" s="9">
        <v>29905.2962480282</v>
      </c>
      <c r="P345" s="9">
        <v>29548.8442485128</v>
      </c>
      <c r="Q345" s="9">
        <v>29185.773625523299</v>
      </c>
      <c r="R345" s="9">
        <v>28818.250349942198</v>
      </c>
    </row>
    <row r="346" spans="1:18" ht="15.6">
      <c r="A346" s="7">
        <v>81</v>
      </c>
      <c r="B346" s="7">
        <v>8115</v>
      </c>
      <c r="C346" s="8" t="s">
        <v>364</v>
      </c>
      <c r="D346" s="9">
        <v>22640.945894970399</v>
      </c>
      <c r="E346" s="9">
        <v>22551.7805999925</v>
      </c>
      <c r="F346" s="9">
        <v>22453.418096451998</v>
      </c>
      <c r="G346" s="9">
        <v>22329.539333597499</v>
      </c>
      <c r="H346" s="9">
        <v>22133.403163487899</v>
      </c>
      <c r="I346" s="9">
        <v>21921.408849465301</v>
      </c>
      <c r="J346" s="9">
        <v>21696.5297066766</v>
      </c>
      <c r="K346" s="9">
        <v>21469.050797254498</v>
      </c>
      <c r="L346" s="9">
        <v>21237.2767504896</v>
      </c>
      <c r="M346" s="9">
        <v>21010.773634338599</v>
      </c>
      <c r="N346" s="9">
        <v>20773.587702152799</v>
      </c>
      <c r="O346" s="9">
        <v>20532.2503598113</v>
      </c>
      <c r="P346" s="9">
        <v>20287.519070931699</v>
      </c>
      <c r="Q346" s="9">
        <v>20038.243595925702</v>
      </c>
      <c r="R346" s="9">
        <v>19785.9110375442</v>
      </c>
    </row>
    <row r="347" spans="1:18" ht="15.6">
      <c r="A347" s="7">
        <v>81</v>
      </c>
      <c r="B347" s="7">
        <v>8119</v>
      </c>
      <c r="C347" s="8" t="s">
        <v>365</v>
      </c>
      <c r="D347" s="9">
        <v>43270.195674146002</v>
      </c>
      <c r="E347" s="9">
        <v>43099.787609773099</v>
      </c>
      <c r="F347" s="9">
        <v>42911.802319772702</v>
      </c>
      <c r="G347" s="9">
        <v>42675.051685145801</v>
      </c>
      <c r="H347" s="9">
        <v>42300.206459869201</v>
      </c>
      <c r="I347" s="9">
        <v>41895.053976622199</v>
      </c>
      <c r="J347" s="9">
        <v>41465.276680745897</v>
      </c>
      <c r="K347" s="9">
        <v>41030.530845603098</v>
      </c>
      <c r="L347" s="9">
        <v>40587.576368264301</v>
      </c>
      <c r="M347" s="9">
        <v>40154.695418658797</v>
      </c>
      <c r="N347" s="9">
        <v>39701.398028232798</v>
      </c>
      <c r="O347" s="9">
        <v>39240.166678482601</v>
      </c>
      <c r="P347" s="9">
        <v>38772.448995346298</v>
      </c>
      <c r="Q347" s="9">
        <v>38296.0467004362</v>
      </c>
      <c r="R347" s="9">
        <v>37813.801867469199</v>
      </c>
    </row>
    <row r="348" spans="1:18" ht="15.6">
      <c r="A348" s="7">
        <v>81</v>
      </c>
      <c r="B348" s="7">
        <v>8120</v>
      </c>
      <c r="C348" s="8" t="s">
        <v>366</v>
      </c>
      <c r="D348" s="9">
        <v>45902.274753851598</v>
      </c>
      <c r="E348" s="9">
        <v>45721.500951754198</v>
      </c>
      <c r="F348" s="9">
        <v>45522.080720470301</v>
      </c>
      <c r="G348" s="9">
        <v>45270.928801537601</v>
      </c>
      <c r="H348" s="9">
        <v>44873.2821477369</v>
      </c>
      <c r="I348" s="9">
        <v>44443.484678332701</v>
      </c>
      <c r="J348" s="9">
        <v>43987.564495642902</v>
      </c>
      <c r="K348" s="9">
        <v>43526.373542847898</v>
      </c>
      <c r="L348" s="9">
        <v>43056.474625039999</v>
      </c>
      <c r="M348" s="9">
        <v>42597.261996745103</v>
      </c>
      <c r="N348" s="9">
        <v>42116.391017638998</v>
      </c>
      <c r="O348" s="9">
        <v>41627.103465137698</v>
      </c>
      <c r="P348" s="9">
        <v>41130.935022588601</v>
      </c>
      <c r="Q348" s="9">
        <v>40625.553692767498</v>
      </c>
      <c r="R348" s="9">
        <v>40113.974429569796</v>
      </c>
    </row>
    <row r="349" spans="1:18" ht="15.6">
      <c r="A349" s="7">
        <v>81</v>
      </c>
      <c r="B349" s="7">
        <v>8131</v>
      </c>
      <c r="C349" s="8" t="s">
        <v>367</v>
      </c>
      <c r="D349" s="9">
        <v>30180.0794262606</v>
      </c>
      <c r="E349" s="9">
        <v>30061.223275182801</v>
      </c>
      <c r="F349" s="9">
        <v>29930.1073675435</v>
      </c>
      <c r="G349" s="9">
        <v>29764.978626042899</v>
      </c>
      <c r="H349" s="9">
        <v>29503.531722670399</v>
      </c>
      <c r="I349" s="9">
        <v>29220.9461246518</v>
      </c>
      <c r="J349" s="9">
        <v>28921.185221608099</v>
      </c>
      <c r="K349" s="9">
        <v>28617.958863981101</v>
      </c>
      <c r="L349" s="9">
        <v>28309.007145600601</v>
      </c>
      <c r="M349" s="9">
        <v>28007.081507512001</v>
      </c>
      <c r="N349" s="9">
        <v>27690.915817996702</v>
      </c>
      <c r="O349" s="9">
        <v>27369.216353821601</v>
      </c>
      <c r="P349" s="9">
        <v>27042.9928042028</v>
      </c>
      <c r="Q349" s="9">
        <v>26710.711914944801</v>
      </c>
      <c r="R349" s="9">
        <v>26374.355974355702</v>
      </c>
    </row>
    <row r="350" spans="1:18" ht="15.6">
      <c r="A350" s="7">
        <v>81</v>
      </c>
      <c r="B350" s="7">
        <v>8132</v>
      </c>
      <c r="C350" s="8" t="s">
        <v>368</v>
      </c>
      <c r="D350" s="9">
        <v>6729.6746765873004</v>
      </c>
      <c r="E350" s="9">
        <v>6703.1716571835696</v>
      </c>
      <c r="F350" s="9">
        <v>6673.9349082878198</v>
      </c>
      <c r="G350" s="9">
        <v>6637.1138418370201</v>
      </c>
      <c r="H350" s="9">
        <v>6578.8153668506002</v>
      </c>
      <c r="I350" s="9">
        <v>6515.80330129092</v>
      </c>
      <c r="J350" s="9">
        <v>6448.961417642</v>
      </c>
      <c r="K350" s="9">
        <v>6381.3467930316501</v>
      </c>
      <c r="L350" s="9">
        <v>6312.4555046389996</v>
      </c>
      <c r="M350" s="9">
        <v>6245.1309196890697</v>
      </c>
      <c r="N350" s="9">
        <v>6174.6310312127398</v>
      </c>
      <c r="O350" s="9">
        <v>6102.8971995090897</v>
      </c>
      <c r="P350" s="9">
        <v>6030.1545691859501</v>
      </c>
      <c r="Q350" s="9">
        <v>5956.0612490646099</v>
      </c>
      <c r="R350" s="9">
        <v>5881.0592577442403</v>
      </c>
    </row>
    <row r="351" spans="1:18" ht="15.6">
      <c r="A351" s="7">
        <v>81</v>
      </c>
      <c r="B351" s="7">
        <v>8133</v>
      </c>
      <c r="C351" s="8" t="s">
        <v>369</v>
      </c>
      <c r="D351" s="9">
        <v>7097.8375410210201</v>
      </c>
      <c r="E351" s="9">
        <v>7069.8846109284004</v>
      </c>
      <c r="F351" s="9">
        <v>7039.0483961361697</v>
      </c>
      <c r="G351" s="9">
        <v>7000.2129455793502</v>
      </c>
      <c r="H351" s="9">
        <v>6938.7251137877602</v>
      </c>
      <c r="I351" s="9">
        <v>6872.2658232179901</v>
      </c>
      <c r="J351" s="9">
        <v>6801.7671951775301</v>
      </c>
      <c r="K351" s="9">
        <v>6730.4535516689002</v>
      </c>
      <c r="L351" s="9">
        <v>6657.7934013956701</v>
      </c>
      <c r="M351" s="9">
        <v>6586.7856648166498</v>
      </c>
      <c r="N351" s="9">
        <v>6512.4289121567499</v>
      </c>
      <c r="O351" s="9">
        <v>6436.7707105056097</v>
      </c>
      <c r="P351" s="9">
        <v>6360.0485214928503</v>
      </c>
      <c r="Q351" s="9">
        <v>6281.9017499889596</v>
      </c>
      <c r="R351" s="9">
        <v>6202.7965962724702</v>
      </c>
    </row>
    <row r="352" spans="1:18" ht="15.6">
      <c r="A352" s="7">
        <v>81</v>
      </c>
      <c r="B352" s="7">
        <v>8134</v>
      </c>
      <c r="C352" s="8" t="s">
        <v>370</v>
      </c>
      <c r="D352" s="9">
        <v>24699.375860508</v>
      </c>
      <c r="E352" s="9">
        <v>24602.103990872401</v>
      </c>
      <c r="F352" s="9">
        <v>24494.798736892299</v>
      </c>
      <c r="G352" s="9">
        <v>24359.657381021199</v>
      </c>
      <c r="H352" s="9">
        <v>24145.689245028701</v>
      </c>
      <c r="I352" s="9">
        <v>23914.421202157399</v>
      </c>
      <c r="J352" s="9">
        <v>23669.096890552599</v>
      </c>
      <c r="K352" s="9">
        <v>23420.936450696499</v>
      </c>
      <c r="L352" s="9">
        <v>23168.0903760254</v>
      </c>
      <c r="M352" s="9">
        <v>22920.9944451351</v>
      </c>
      <c r="N352" s="9">
        <v>22662.244456912798</v>
      </c>
      <c r="O352" s="9">
        <v>22398.965627369202</v>
      </c>
      <c r="P352" s="9">
        <v>22131.984286680599</v>
      </c>
      <c r="Q352" s="9">
        <v>21860.045619422399</v>
      </c>
      <c r="R352" s="9">
        <v>21584.771930524301</v>
      </c>
    </row>
    <row r="353" spans="1:18" ht="15.6">
      <c r="A353" s="7">
        <v>81</v>
      </c>
      <c r="B353" s="7">
        <v>8135</v>
      </c>
      <c r="C353" s="8" t="s">
        <v>371</v>
      </c>
      <c r="D353" s="9">
        <v>11952.8069356287</v>
      </c>
      <c r="E353" s="9">
        <v>11905.7340102093</v>
      </c>
      <c r="F353" s="9">
        <v>11853.8056136951</v>
      </c>
      <c r="G353" s="9">
        <v>11788.406449620699</v>
      </c>
      <c r="H353" s="9">
        <v>11684.8605206293</v>
      </c>
      <c r="I353" s="9">
        <v>11572.9426211093</v>
      </c>
      <c r="J353" s="9">
        <v>11454.222449859401</v>
      </c>
      <c r="K353" s="9">
        <v>11334.129786678101</v>
      </c>
      <c r="L353" s="9">
        <v>11211.769597042199</v>
      </c>
      <c r="M353" s="9">
        <v>11092.1920833312</v>
      </c>
      <c r="N353" s="9">
        <v>10966.9748037189</v>
      </c>
      <c r="O353" s="9">
        <v>10839.5658749906</v>
      </c>
      <c r="P353" s="9">
        <v>10710.3651843275</v>
      </c>
      <c r="Q353" s="9">
        <v>10578.765486992899</v>
      </c>
      <c r="R353" s="9">
        <v>10445.5518674748</v>
      </c>
    </row>
    <row r="354" spans="1:18" ht="15.6">
      <c r="A354" s="7">
        <v>81</v>
      </c>
      <c r="B354" s="7">
        <v>8139</v>
      </c>
      <c r="C354" s="8" t="s">
        <v>372</v>
      </c>
      <c r="D354" s="9">
        <v>33969.445648066801</v>
      </c>
      <c r="E354" s="9">
        <v>33835.666094045198</v>
      </c>
      <c r="F354" s="9">
        <v>33688.087466512901</v>
      </c>
      <c r="G354" s="9">
        <v>33502.225403966499</v>
      </c>
      <c r="H354" s="9">
        <v>33207.951613235702</v>
      </c>
      <c r="I354" s="9">
        <v>32889.884984577198</v>
      </c>
      <c r="J354" s="9">
        <v>32552.486545142099</v>
      </c>
      <c r="K354" s="9">
        <v>32211.187533488301</v>
      </c>
      <c r="L354" s="9">
        <v>31863.444293396002</v>
      </c>
      <c r="M354" s="9">
        <v>31523.609317815401</v>
      </c>
      <c r="N354" s="9">
        <v>31167.7463311274</v>
      </c>
      <c r="O354" s="9">
        <v>30805.654756936601</v>
      </c>
      <c r="P354" s="9">
        <v>30438.471059959698</v>
      </c>
      <c r="Q354" s="9">
        <v>30064.469472678</v>
      </c>
      <c r="R354" s="9">
        <v>29685.881176795901</v>
      </c>
    </row>
    <row r="355" spans="1:18" ht="15.6">
      <c r="A355" s="7">
        <v>81</v>
      </c>
      <c r="B355" s="7">
        <v>8141</v>
      </c>
      <c r="C355" s="8" t="s">
        <v>373</v>
      </c>
      <c r="D355" s="9">
        <v>31031.634422283201</v>
      </c>
      <c r="E355" s="9">
        <v>30909.424650111301</v>
      </c>
      <c r="F355" s="9">
        <v>30774.609202573301</v>
      </c>
      <c r="G355" s="9">
        <v>30604.821222000399</v>
      </c>
      <c r="H355" s="9">
        <v>30335.997385779399</v>
      </c>
      <c r="I355" s="9">
        <v>30045.438409808499</v>
      </c>
      <c r="J355" s="9">
        <v>29737.219514071799</v>
      </c>
      <c r="K355" s="9">
        <v>29425.437382931199</v>
      </c>
      <c r="L355" s="9">
        <v>29107.768345565401</v>
      </c>
      <c r="M355" s="9">
        <v>28797.323634905501</v>
      </c>
      <c r="N355" s="9">
        <v>28472.237078550901</v>
      </c>
      <c r="O355" s="9">
        <v>28141.4606074556</v>
      </c>
      <c r="P355" s="9">
        <v>27806.032400362499</v>
      </c>
      <c r="Q355" s="9">
        <v>27464.375940932401</v>
      </c>
      <c r="R355" s="9">
        <v>27118.529449471302</v>
      </c>
    </row>
    <row r="356" spans="1:18" ht="15.6">
      <c r="A356" s="7">
        <v>81</v>
      </c>
      <c r="B356" s="7">
        <v>8142</v>
      </c>
      <c r="C356" s="8" t="s">
        <v>374</v>
      </c>
      <c r="D356" s="9">
        <v>53098.574455578302</v>
      </c>
      <c r="E356" s="9">
        <v>52889.459956494597</v>
      </c>
      <c r="F356" s="9">
        <v>52658.775746208303</v>
      </c>
      <c r="G356" s="9">
        <v>52368.249646136101</v>
      </c>
      <c r="H356" s="9">
        <v>51908.262193004797</v>
      </c>
      <c r="I356" s="9">
        <v>51411.083500786903</v>
      </c>
      <c r="J356" s="9">
        <v>50883.686723735998</v>
      </c>
      <c r="K356" s="9">
        <v>50350.192854836598</v>
      </c>
      <c r="L356" s="9">
        <v>49806.625835368002</v>
      </c>
      <c r="M356" s="9">
        <v>49275.4204415774</v>
      </c>
      <c r="N356" s="9">
        <v>48719.161222990697</v>
      </c>
      <c r="O356" s="9">
        <v>48153.1659279702</v>
      </c>
      <c r="P356" s="9">
        <v>47579.210995852198</v>
      </c>
      <c r="Q356" s="9">
        <v>46994.5988319397</v>
      </c>
      <c r="R356" s="9">
        <v>46402.817057709697</v>
      </c>
    </row>
    <row r="357" spans="1:18" ht="15.6">
      <c r="A357" s="7">
        <v>81</v>
      </c>
      <c r="B357" s="7">
        <v>8143</v>
      </c>
      <c r="C357" s="8" t="s">
        <v>375</v>
      </c>
      <c r="D357" s="9">
        <v>83480.929408292403</v>
      </c>
      <c r="E357" s="9">
        <v>83152.162150174103</v>
      </c>
      <c r="F357" s="9">
        <v>82789.483255938496</v>
      </c>
      <c r="G357" s="9">
        <v>82332.721674373504</v>
      </c>
      <c r="H357" s="9">
        <v>81609.535025928097</v>
      </c>
      <c r="I357" s="9">
        <v>80827.876766183297</v>
      </c>
      <c r="J357" s="9">
        <v>79998.710002886699</v>
      </c>
      <c r="K357" s="9">
        <v>79159.957466554799</v>
      </c>
      <c r="L357" s="9">
        <v>78305.368045978103</v>
      </c>
      <c r="M357" s="9">
        <v>77470.213422164306</v>
      </c>
      <c r="N357" s="9">
        <v>76595.669481262506</v>
      </c>
      <c r="O357" s="9">
        <v>75705.818600312705</v>
      </c>
      <c r="P357" s="9">
        <v>74803.453675125304</v>
      </c>
      <c r="Q357" s="9">
        <v>73884.333580492996</v>
      </c>
      <c r="R357" s="9">
        <v>72953.941512005898</v>
      </c>
    </row>
    <row r="358" spans="1:18" ht="15.6">
      <c r="A358" s="7">
        <v>81</v>
      </c>
      <c r="B358" s="7">
        <v>8144</v>
      </c>
      <c r="C358" s="8" t="s">
        <v>376</v>
      </c>
      <c r="D358" s="9">
        <v>18825.180396106702</v>
      </c>
      <c r="E358" s="9">
        <v>18751.0424703516</v>
      </c>
      <c r="F358" s="9">
        <v>18669.257376882899</v>
      </c>
      <c r="G358" s="9">
        <v>18566.2563773775</v>
      </c>
      <c r="H358" s="9">
        <v>18403.175788564899</v>
      </c>
      <c r="I358" s="9">
        <v>18226.909689773402</v>
      </c>
      <c r="J358" s="9">
        <v>18039.930292286601</v>
      </c>
      <c r="K358" s="9">
        <v>17850.789276136598</v>
      </c>
      <c r="L358" s="9">
        <v>17658.076998971199</v>
      </c>
      <c r="M358" s="9">
        <v>17469.747322165102</v>
      </c>
      <c r="N358" s="9">
        <v>17272.535245594001</v>
      </c>
      <c r="O358" s="9">
        <v>17071.871411474302</v>
      </c>
      <c r="P358" s="9">
        <v>16868.385625915798</v>
      </c>
      <c r="Q358" s="9">
        <v>16661.1215032828</v>
      </c>
      <c r="R358" s="9">
        <v>16451.315519511099</v>
      </c>
    </row>
    <row r="359" spans="1:18" ht="15.6">
      <c r="A359" s="7">
        <v>81</v>
      </c>
      <c r="B359" s="7">
        <v>8145</v>
      </c>
      <c r="C359" s="8" t="s">
        <v>377</v>
      </c>
      <c r="D359" s="9">
        <v>10034.221778678901</v>
      </c>
      <c r="E359" s="9">
        <v>9994.7046865328903</v>
      </c>
      <c r="F359" s="9">
        <v>9951.1114912502999</v>
      </c>
      <c r="G359" s="9">
        <v>9896.2097664595494</v>
      </c>
      <c r="H359" s="9">
        <v>9809.2843420787594</v>
      </c>
      <c r="I359" s="9">
        <v>9715.3307602314107</v>
      </c>
      <c r="J359" s="9">
        <v>9615.6667619977907</v>
      </c>
      <c r="K359" s="9">
        <v>9514.8505753115896</v>
      </c>
      <c r="L359" s="9">
        <v>9412.1308303549995</v>
      </c>
      <c r="M359" s="9">
        <v>9311.7471046955106</v>
      </c>
      <c r="N359" s="9">
        <v>9206.6288708142092</v>
      </c>
      <c r="O359" s="9">
        <v>9099.6707768928609</v>
      </c>
      <c r="P359" s="9">
        <v>8991.2085226922409</v>
      </c>
      <c r="Q359" s="9">
        <v>8880.7323344511005</v>
      </c>
      <c r="R359" s="9">
        <v>8768.9012800374694</v>
      </c>
    </row>
    <row r="360" spans="1:18" ht="15.6">
      <c r="A360" s="7">
        <v>81</v>
      </c>
      <c r="B360" s="7">
        <v>8146</v>
      </c>
      <c r="C360" s="8" t="s">
        <v>378</v>
      </c>
      <c r="D360" s="9">
        <v>30529.691446674598</v>
      </c>
      <c r="E360" s="9">
        <v>30409.4584422845</v>
      </c>
      <c r="F360" s="9">
        <v>30276.8236618831</v>
      </c>
      <c r="G360" s="9">
        <v>30109.782036386001</v>
      </c>
      <c r="H360" s="9">
        <v>29845.306480127299</v>
      </c>
      <c r="I360" s="9">
        <v>29559.4473544598</v>
      </c>
      <c r="J360" s="9">
        <v>29256.213962089001</v>
      </c>
      <c r="K360" s="9">
        <v>28949.474969924901</v>
      </c>
      <c r="L360" s="9">
        <v>28636.9442936675</v>
      </c>
      <c r="M360" s="9">
        <v>28331.521089109501</v>
      </c>
      <c r="N360" s="9">
        <v>28011.692873850199</v>
      </c>
      <c r="O360" s="9">
        <v>27686.266779088499</v>
      </c>
      <c r="P360" s="9">
        <v>27356.264191259001</v>
      </c>
      <c r="Q360" s="9">
        <v>27020.134094295201</v>
      </c>
      <c r="R360" s="9">
        <v>26679.881740050201</v>
      </c>
    </row>
    <row r="361" spans="1:18" ht="15.6">
      <c r="A361" s="7">
        <v>81</v>
      </c>
      <c r="B361" s="7">
        <v>8149</v>
      </c>
      <c r="C361" s="8" t="s">
        <v>379</v>
      </c>
      <c r="D361" s="9">
        <v>25067.5387245579</v>
      </c>
      <c r="E361" s="9">
        <v>24968.816944245202</v>
      </c>
      <c r="F361" s="9">
        <v>24859.912224448999</v>
      </c>
      <c r="G361" s="9">
        <v>24722.756484607398</v>
      </c>
      <c r="H361" s="9">
        <v>24505.598991952302</v>
      </c>
      <c r="I361" s="9">
        <v>24270.883724223801</v>
      </c>
      <c r="J361" s="9">
        <v>24021.902668316499</v>
      </c>
      <c r="K361" s="9">
        <v>23770.043209715299</v>
      </c>
      <c r="L361" s="9">
        <v>23513.428273253299</v>
      </c>
      <c r="M361" s="9">
        <v>23262.649190851</v>
      </c>
      <c r="N361" s="9">
        <v>23000.042338447001</v>
      </c>
      <c r="O361" s="9">
        <v>22732.839139139302</v>
      </c>
      <c r="P361" s="9">
        <v>22461.878239821301</v>
      </c>
      <c r="Q361" s="9">
        <v>22185.886121253901</v>
      </c>
      <c r="R361" s="9">
        <v>21906.509269881601</v>
      </c>
    </row>
    <row r="362" spans="1:18" ht="15.6">
      <c r="A362" s="7">
        <v>81</v>
      </c>
      <c r="B362" s="7">
        <v>8151</v>
      </c>
      <c r="C362" s="8" t="s">
        <v>380</v>
      </c>
      <c r="D362" s="9">
        <v>28901.141571805201</v>
      </c>
      <c r="E362" s="9">
        <v>28787.3221746936</v>
      </c>
      <c r="F362" s="9">
        <v>28661.762551324398</v>
      </c>
      <c r="G362" s="9">
        <v>28503.631451969701</v>
      </c>
      <c r="H362" s="9">
        <v>28253.263854945399</v>
      </c>
      <c r="I362" s="9">
        <v>27982.6533552865</v>
      </c>
      <c r="J362" s="9">
        <v>27695.5953861749</v>
      </c>
      <c r="K362" s="9">
        <v>27405.218818337598</v>
      </c>
      <c r="L362" s="9">
        <v>27109.3595123712</v>
      </c>
      <c r="M362" s="9">
        <v>26820.228543366102</v>
      </c>
      <c r="N362" s="9">
        <v>26517.460971725999</v>
      </c>
      <c r="O362" s="9">
        <v>26209.394130049201</v>
      </c>
      <c r="P362" s="9">
        <v>25896.994919333101</v>
      </c>
      <c r="Q362" s="9">
        <v>25578.795060255899</v>
      </c>
      <c r="R362" s="9">
        <v>25256.692837605198</v>
      </c>
    </row>
    <row r="363" spans="1:18" ht="15.6">
      <c r="A363" s="7">
        <v>81</v>
      </c>
      <c r="B363" s="7">
        <v>8152</v>
      </c>
      <c r="C363" s="8" t="s">
        <v>381</v>
      </c>
      <c r="D363" s="9">
        <v>19637.8499749642</v>
      </c>
      <c r="E363" s="9">
        <v>19560.511568002999</v>
      </c>
      <c r="F363" s="9">
        <v>19475.1958705369</v>
      </c>
      <c r="G363" s="9">
        <v>19367.7483914193</v>
      </c>
      <c r="H363" s="9">
        <v>19197.627730216402</v>
      </c>
      <c r="I363" s="9">
        <v>19013.752349940001</v>
      </c>
      <c r="J363" s="9">
        <v>18818.701185260899</v>
      </c>
      <c r="K363" s="9">
        <v>18621.395086812801</v>
      </c>
      <c r="L363" s="9">
        <v>18420.363558360899</v>
      </c>
      <c r="M363" s="9">
        <v>18223.903824040201</v>
      </c>
      <c r="N363" s="9">
        <v>18018.178242959999</v>
      </c>
      <c r="O363" s="9">
        <v>17808.851894663101</v>
      </c>
      <c r="P363" s="9">
        <v>17596.581773170201</v>
      </c>
      <c r="Q363" s="9">
        <v>17380.370206527401</v>
      </c>
      <c r="R363" s="9">
        <v>17161.507048323201</v>
      </c>
    </row>
    <row r="364" spans="1:18" ht="15.6">
      <c r="A364" s="7">
        <v>81</v>
      </c>
      <c r="B364" s="7">
        <v>8153</v>
      </c>
      <c r="C364" s="8" t="s">
        <v>382</v>
      </c>
      <c r="D364" s="9">
        <v>7194.87271402026</v>
      </c>
      <c r="E364" s="9">
        <v>7166.5376368613297</v>
      </c>
      <c r="F364" s="9">
        <v>7135.2798573855198</v>
      </c>
      <c r="G364" s="9">
        <v>7095.9134839557701</v>
      </c>
      <c r="H364" s="9">
        <v>7033.5850465215199</v>
      </c>
      <c r="I364" s="9">
        <v>6966.2171850707</v>
      </c>
      <c r="J364" s="9">
        <v>6894.7547640933499</v>
      </c>
      <c r="K364" s="9">
        <v>6822.4661853448397</v>
      </c>
      <c r="L364" s="9">
        <v>6748.8126916862802</v>
      </c>
      <c r="M364" s="9">
        <v>6676.8342020013097</v>
      </c>
      <c r="N364" s="9">
        <v>6601.4609115734102</v>
      </c>
      <c r="O364" s="9">
        <v>6524.7683798655098</v>
      </c>
      <c r="P364" s="9">
        <v>6446.9973149587704</v>
      </c>
      <c r="Q364" s="9">
        <v>6367.7821919559801</v>
      </c>
      <c r="R364" s="9">
        <v>6287.5955846213701</v>
      </c>
    </row>
    <row r="365" spans="1:18" ht="15.6">
      <c r="A365" s="7">
        <v>81</v>
      </c>
      <c r="B365" s="7">
        <v>8159</v>
      </c>
      <c r="C365" s="8" t="s">
        <v>383</v>
      </c>
      <c r="D365" s="9">
        <v>79638.051147275604</v>
      </c>
      <c r="E365" s="9">
        <v>79324.418035263297</v>
      </c>
      <c r="F365" s="9">
        <v>78978.434341667293</v>
      </c>
      <c r="G365" s="9">
        <v>78542.698869216503</v>
      </c>
      <c r="H365" s="9">
        <v>77852.802677766696</v>
      </c>
      <c r="I365" s="9">
        <v>77107.126498877406</v>
      </c>
      <c r="J365" s="9">
        <v>76316.128774281402</v>
      </c>
      <c r="K365" s="9">
        <v>75515.9865409185</v>
      </c>
      <c r="L365" s="9">
        <v>74700.736441526897</v>
      </c>
      <c r="M365" s="9">
        <v>73904.0264970758</v>
      </c>
      <c r="N365" s="9">
        <v>73069.740443290197</v>
      </c>
      <c r="O365" s="9">
        <v>72220.852075623101</v>
      </c>
      <c r="P365" s="9">
        <v>71360.025721931306</v>
      </c>
      <c r="Q365" s="9">
        <v>70483.215489950802</v>
      </c>
      <c r="R365" s="9">
        <v>69595.652166116401</v>
      </c>
    </row>
    <row r="366" spans="1:18" ht="15.6">
      <c r="A366" s="7">
        <v>81</v>
      </c>
      <c r="B366" s="7">
        <v>8160</v>
      </c>
      <c r="C366" s="8" t="s">
        <v>384</v>
      </c>
      <c r="D366" s="9">
        <v>47484.8042729839</v>
      </c>
      <c r="E366" s="9">
        <v>47297.798102560897</v>
      </c>
      <c r="F366" s="9">
        <v>47091.502647568297</v>
      </c>
      <c r="G366" s="9">
        <v>46831.692000356699</v>
      </c>
      <c r="H366" s="9">
        <v>46420.336057072098</v>
      </c>
      <c r="I366" s="9">
        <v>45975.720864825002</v>
      </c>
      <c r="J366" s="9">
        <v>45504.0823513793</v>
      </c>
      <c r="K366" s="9">
        <v>45026.9913519982</v>
      </c>
      <c r="L366" s="9">
        <v>44540.892171522202</v>
      </c>
      <c r="M366" s="9">
        <v>44065.847701640603</v>
      </c>
      <c r="N366" s="9">
        <v>43568.398186577702</v>
      </c>
      <c r="O366" s="9">
        <v>43062.241927503099</v>
      </c>
      <c r="P366" s="9">
        <v>42548.967552599199</v>
      </c>
      <c r="Q366" s="9">
        <v>42026.162666330798</v>
      </c>
      <c r="R366" s="9">
        <v>41496.946166554197</v>
      </c>
    </row>
    <row r="367" spans="1:18" ht="15.6">
      <c r="A367" s="7">
        <v>82</v>
      </c>
      <c r="B367" s="7">
        <v>8211</v>
      </c>
      <c r="C367" s="8" t="s">
        <v>385</v>
      </c>
      <c r="D367" s="9">
        <v>313028.824208837</v>
      </c>
      <c r="E367" s="9">
        <v>315128.15432755701</v>
      </c>
      <c r="F367" s="9">
        <v>317387.82874675799</v>
      </c>
      <c r="G367" s="9">
        <v>319303.14695951203</v>
      </c>
      <c r="H367" s="9">
        <v>320117.69133262499</v>
      </c>
      <c r="I367" s="9">
        <v>320721.84509984602</v>
      </c>
      <c r="J367" s="9">
        <v>321156.80709458899</v>
      </c>
      <c r="K367" s="9">
        <v>321580.08589112299</v>
      </c>
      <c r="L367" s="9">
        <v>321960.80080045399</v>
      </c>
      <c r="M367" s="9">
        <v>322446.07305369299</v>
      </c>
      <c r="N367" s="9">
        <v>322779.00762190198</v>
      </c>
      <c r="O367" s="9">
        <v>323073.64290971501</v>
      </c>
      <c r="P367" s="9">
        <v>323339.76855955302</v>
      </c>
      <c r="Q367" s="9">
        <v>323557.94371521298</v>
      </c>
      <c r="R367" s="9">
        <v>323749.299827034</v>
      </c>
    </row>
    <row r="368" spans="1:18" ht="15.6">
      <c r="A368" s="7">
        <v>82</v>
      </c>
      <c r="B368" s="7">
        <v>8212</v>
      </c>
      <c r="C368" s="8" t="s">
        <v>386</v>
      </c>
      <c r="D368" s="9">
        <v>117939.042621413</v>
      </c>
      <c r="E368" s="9">
        <v>118730.001680774</v>
      </c>
      <c r="F368" s="9">
        <v>119581.373238367</v>
      </c>
      <c r="G368" s="9">
        <v>120303.00261828701</v>
      </c>
      <c r="H368" s="9">
        <v>120609.896348535</v>
      </c>
      <c r="I368" s="9">
        <v>120837.521766362</v>
      </c>
      <c r="J368" s="9">
        <v>121001.40124732</v>
      </c>
      <c r="K368" s="9">
        <v>121160.878880574</v>
      </c>
      <c r="L368" s="9">
        <v>121304.31983056301</v>
      </c>
      <c r="M368" s="9">
        <v>121487.15457462201</v>
      </c>
      <c r="N368" s="9">
        <v>121612.593451792</v>
      </c>
      <c r="O368" s="9">
        <v>121723.602410327</v>
      </c>
      <c r="P368" s="9">
        <v>121823.869867927</v>
      </c>
      <c r="Q368" s="9">
        <v>121906.07114458999</v>
      </c>
      <c r="R368" s="9">
        <v>121978.16788100199</v>
      </c>
    </row>
    <row r="369" spans="1:18" ht="15.6">
      <c r="A369" s="7">
        <v>82</v>
      </c>
      <c r="B369" s="7">
        <v>8213</v>
      </c>
      <c r="C369" s="8" t="s">
        <v>387</v>
      </c>
      <c r="D369" s="9">
        <v>177365.75244599101</v>
      </c>
      <c r="E369" s="9">
        <v>178555.257173205</v>
      </c>
      <c r="F369" s="9">
        <v>179835.614835669</v>
      </c>
      <c r="G369" s="9">
        <v>180920.856288946</v>
      </c>
      <c r="H369" s="9">
        <v>181382.38655218499</v>
      </c>
      <c r="I369" s="9">
        <v>181724.707064627</v>
      </c>
      <c r="J369" s="9">
        <v>181971.16156184199</v>
      </c>
      <c r="K369" s="9">
        <v>182210.99622380699</v>
      </c>
      <c r="L369" s="9">
        <v>182426.71369496401</v>
      </c>
      <c r="M369" s="9">
        <v>182701.67456655399</v>
      </c>
      <c r="N369" s="9">
        <v>182890.31914377899</v>
      </c>
      <c r="O369" s="9">
        <v>183057.26290575901</v>
      </c>
      <c r="P369" s="9">
        <v>183208.052777098</v>
      </c>
      <c r="Q369" s="9">
        <v>183331.67334381401</v>
      </c>
      <c r="R369" s="9">
        <v>183440.097930091</v>
      </c>
    </row>
    <row r="370" spans="1:18" ht="15.6">
      <c r="A370" s="7">
        <v>82</v>
      </c>
      <c r="B370" s="7">
        <v>8214</v>
      </c>
      <c r="C370" s="8" t="s">
        <v>388</v>
      </c>
      <c r="D370" s="9">
        <v>348124.599249269</v>
      </c>
      <c r="E370" s="9">
        <v>350459.29944216</v>
      </c>
      <c r="F370" s="9">
        <v>352972.321217736</v>
      </c>
      <c r="G370" s="9">
        <v>355102.37868610799</v>
      </c>
      <c r="H370" s="9">
        <v>356008.24712863797</v>
      </c>
      <c r="I370" s="9">
        <v>356680.13665394799</v>
      </c>
      <c r="J370" s="9">
        <v>357163.86517473002</v>
      </c>
      <c r="K370" s="9">
        <v>357634.60061509802</v>
      </c>
      <c r="L370" s="9">
        <v>358058.00004348898</v>
      </c>
      <c r="M370" s="9">
        <v>358597.67944552097</v>
      </c>
      <c r="N370" s="9">
        <v>358967.94155615702</v>
      </c>
      <c r="O370" s="9">
        <v>359295.61039540003</v>
      </c>
      <c r="P370" s="9">
        <v>359591.57318868599</v>
      </c>
      <c r="Q370" s="9">
        <v>359834.20943414199</v>
      </c>
      <c r="R370" s="9">
        <v>360047.019771669</v>
      </c>
    </row>
    <row r="371" spans="1:18" ht="15.6">
      <c r="A371" s="7">
        <v>82</v>
      </c>
      <c r="B371" s="7">
        <v>8215</v>
      </c>
      <c r="C371" s="8" t="s">
        <v>389</v>
      </c>
      <c r="D371" s="9">
        <v>46540.373105210601</v>
      </c>
      <c r="E371" s="9">
        <v>46852.496460767798</v>
      </c>
      <c r="F371" s="9">
        <v>47188.459421448199</v>
      </c>
      <c r="G371" s="9">
        <v>47473.224319922403</v>
      </c>
      <c r="H371" s="9">
        <v>47594.328819151997</v>
      </c>
      <c r="I371" s="9">
        <v>47684.1529491857</v>
      </c>
      <c r="J371" s="9">
        <v>47748.822052826603</v>
      </c>
      <c r="K371" s="9">
        <v>47811.754126831402</v>
      </c>
      <c r="L371" s="9">
        <v>47868.3579044488</v>
      </c>
      <c r="M371" s="9">
        <v>47940.507016276199</v>
      </c>
      <c r="N371" s="9">
        <v>47990.006927734401</v>
      </c>
      <c r="O371" s="9">
        <v>48033.812593816998</v>
      </c>
      <c r="P371" s="9">
        <v>48073.379515627203</v>
      </c>
      <c r="Q371" s="9">
        <v>48105.817273308799</v>
      </c>
      <c r="R371" s="9">
        <v>48134.267639958503</v>
      </c>
    </row>
    <row r="372" spans="1:18" ht="15.6">
      <c r="A372" s="7">
        <v>82</v>
      </c>
      <c r="B372" s="7">
        <v>8219</v>
      </c>
      <c r="C372" s="8" t="s">
        <v>390</v>
      </c>
      <c r="D372" s="9">
        <v>37574.870897431203</v>
      </c>
      <c r="E372" s="9">
        <v>37826.8670462882</v>
      </c>
      <c r="F372" s="9">
        <v>38098.110356824698</v>
      </c>
      <c r="G372" s="9">
        <v>38328.018368499797</v>
      </c>
      <c r="H372" s="9">
        <v>38425.793388858998</v>
      </c>
      <c r="I372" s="9">
        <v>38498.313866367898</v>
      </c>
      <c r="J372" s="9">
        <v>38550.525163008802</v>
      </c>
      <c r="K372" s="9">
        <v>38601.334049933103</v>
      </c>
      <c r="L372" s="9">
        <v>38647.033718655199</v>
      </c>
      <c r="M372" s="9">
        <v>38705.284080459998</v>
      </c>
      <c r="N372" s="9">
        <v>38745.248366334403</v>
      </c>
      <c r="O372" s="9">
        <v>38780.615342296704</v>
      </c>
      <c r="P372" s="9">
        <v>38812.560122335199</v>
      </c>
      <c r="Q372" s="9">
        <v>38838.749094956402</v>
      </c>
      <c r="R372" s="9">
        <v>38861.718804584401</v>
      </c>
    </row>
    <row r="373" spans="1:18" ht="15.6">
      <c r="A373" s="7">
        <v>82</v>
      </c>
      <c r="B373" s="7">
        <v>8221</v>
      </c>
      <c r="C373" s="8" t="s">
        <v>391</v>
      </c>
      <c r="D373" s="9">
        <v>13047.947547747501</v>
      </c>
      <c r="E373" s="9">
        <v>13135.453704228799</v>
      </c>
      <c r="F373" s="9">
        <v>13229.6434753188</v>
      </c>
      <c r="G373" s="9">
        <v>13309.4794828828</v>
      </c>
      <c r="H373" s="9">
        <v>13343.432050294399</v>
      </c>
      <c r="I373" s="9">
        <v>13368.6149282143</v>
      </c>
      <c r="J373" s="9">
        <v>13386.7454032817</v>
      </c>
      <c r="K373" s="9">
        <v>13404.388888827199</v>
      </c>
      <c r="L373" s="9">
        <v>13420.2581883403</v>
      </c>
      <c r="M373" s="9">
        <v>13440.485740619701</v>
      </c>
      <c r="N373" s="9">
        <v>13454.3634172004</v>
      </c>
      <c r="O373" s="9">
        <v>13466.644668905699</v>
      </c>
      <c r="P373" s="9">
        <v>13477.737556370599</v>
      </c>
      <c r="Q373" s="9">
        <v>13486.8317284311</v>
      </c>
      <c r="R373" s="9">
        <v>13494.8080051088</v>
      </c>
    </row>
    <row r="374" spans="1:18" ht="15.6">
      <c r="A374" s="7">
        <v>82</v>
      </c>
      <c r="B374" s="7">
        <v>8222</v>
      </c>
      <c r="C374" s="8" t="s">
        <v>392</v>
      </c>
      <c r="D374" s="9">
        <v>69574.168380564894</v>
      </c>
      <c r="E374" s="9">
        <v>70040.768054043903</v>
      </c>
      <c r="F374" s="9">
        <v>70543.006047380404</v>
      </c>
      <c r="G374" s="9">
        <v>70968.707010108599</v>
      </c>
      <c r="H374" s="9">
        <v>71149.748636264296</v>
      </c>
      <c r="I374" s="9">
        <v>71284.028589667403</v>
      </c>
      <c r="J374" s="9">
        <v>71380.7037732959</v>
      </c>
      <c r="K374" s="9">
        <v>71474.782235036197</v>
      </c>
      <c r="L374" s="9">
        <v>71559.400395276796</v>
      </c>
      <c r="M374" s="9">
        <v>71667.257598339405</v>
      </c>
      <c r="N374" s="9">
        <v>71741.256041668195</v>
      </c>
      <c r="O374" s="9">
        <v>71806.742040207697</v>
      </c>
      <c r="P374" s="9">
        <v>71865.891451828196</v>
      </c>
      <c r="Q374" s="9">
        <v>71914.383328110605</v>
      </c>
      <c r="R374" s="9">
        <v>71956.9143709895</v>
      </c>
    </row>
    <row r="375" spans="1:18" ht="15.6">
      <c r="A375" s="7">
        <v>82</v>
      </c>
      <c r="B375" s="7">
        <v>8229</v>
      </c>
      <c r="C375" s="8" t="s">
        <v>393</v>
      </c>
      <c r="D375" s="9">
        <v>69187.861806578599</v>
      </c>
      <c r="E375" s="9">
        <v>69651.870712169897</v>
      </c>
      <c r="F375" s="9">
        <v>70151.320057896199</v>
      </c>
      <c r="G375" s="9">
        <v>70574.657340522099</v>
      </c>
      <c r="H375" s="9">
        <v>70754.693743446202</v>
      </c>
      <c r="I375" s="9">
        <v>70888.228115117803</v>
      </c>
      <c r="J375" s="9">
        <v>70984.366515341302</v>
      </c>
      <c r="K375" s="9">
        <v>71077.922611824397</v>
      </c>
      <c r="L375" s="9">
        <v>71162.070934588293</v>
      </c>
      <c r="M375" s="9">
        <v>71269.329266724802</v>
      </c>
      <c r="N375" s="9">
        <v>71342.916837943703</v>
      </c>
      <c r="O375" s="9">
        <v>71408.039229235699</v>
      </c>
      <c r="P375" s="9">
        <v>71466.860217142297</v>
      </c>
      <c r="Q375" s="9">
        <v>71515.082845063007</v>
      </c>
      <c r="R375" s="9">
        <v>71557.377736764902</v>
      </c>
    </row>
    <row r="376" spans="1:18" ht="15.6">
      <c r="A376" s="7">
        <v>82</v>
      </c>
      <c r="B376" s="7">
        <v>8231</v>
      </c>
      <c r="C376" s="8" t="s">
        <v>394</v>
      </c>
      <c r="D376" s="9">
        <v>25506.511762922401</v>
      </c>
      <c r="E376" s="9">
        <v>25677.571372218201</v>
      </c>
      <c r="F376" s="9">
        <v>25861.6963079956</v>
      </c>
      <c r="G376" s="9">
        <v>26017.762084518599</v>
      </c>
      <c r="H376" s="9">
        <v>26084.133562246501</v>
      </c>
      <c r="I376" s="9">
        <v>26133.361792934498</v>
      </c>
      <c r="J376" s="9">
        <v>26168.803779030899</v>
      </c>
      <c r="K376" s="9">
        <v>26203.293783681402</v>
      </c>
      <c r="L376" s="9">
        <v>26234.315557276001</v>
      </c>
      <c r="M376" s="9">
        <v>26273.856971606601</v>
      </c>
      <c r="N376" s="9">
        <v>26300.985462095599</v>
      </c>
      <c r="O376" s="9">
        <v>26324.993214267899</v>
      </c>
      <c r="P376" s="9">
        <v>26346.677917059202</v>
      </c>
      <c r="Q376" s="9">
        <v>26364.455472171801</v>
      </c>
      <c r="R376" s="9">
        <v>26380.047732499599</v>
      </c>
    </row>
    <row r="377" spans="1:18" ht="15.6">
      <c r="A377" s="7">
        <v>82</v>
      </c>
      <c r="B377" s="7">
        <v>8232</v>
      </c>
      <c r="C377" s="8" t="s">
        <v>395</v>
      </c>
      <c r="D377" s="9">
        <v>4016.5251401184601</v>
      </c>
      <c r="E377" s="9">
        <v>4043.4619955998901</v>
      </c>
      <c r="F377" s="9">
        <v>4072.4562555890402</v>
      </c>
      <c r="G377" s="9">
        <v>4097.0320235640402</v>
      </c>
      <c r="H377" s="9">
        <v>4107.4835784988099</v>
      </c>
      <c r="I377" s="9">
        <v>4115.2355764200802</v>
      </c>
      <c r="J377" s="9">
        <v>4120.8166464424903</v>
      </c>
      <c r="K377" s="9">
        <v>4126.2478073967004</v>
      </c>
      <c r="L377" s="9">
        <v>4131.1328240031698</v>
      </c>
      <c r="M377" s="9">
        <v>4137.3594333574601</v>
      </c>
      <c r="N377" s="9">
        <v>4141.6313724244201</v>
      </c>
      <c r="O377" s="9">
        <v>4145.41188702617</v>
      </c>
      <c r="P377" s="9">
        <v>4148.8265896999501</v>
      </c>
      <c r="Q377" s="9">
        <v>4151.6260315719801</v>
      </c>
      <c r="R377" s="9">
        <v>4154.0813538119701</v>
      </c>
    </row>
    <row r="378" spans="1:18" ht="15.6">
      <c r="A378" s="7">
        <v>82</v>
      </c>
      <c r="B378" s="7">
        <v>8233</v>
      </c>
      <c r="C378" s="8" t="s">
        <v>396</v>
      </c>
      <c r="D378" s="9">
        <v>8530.2870905803702</v>
      </c>
      <c r="E378" s="9">
        <v>8587.4955238795901</v>
      </c>
      <c r="F378" s="9">
        <v>8649.0734682615603</v>
      </c>
      <c r="G378" s="9">
        <v>8701.2674292003503</v>
      </c>
      <c r="H378" s="9">
        <v>8723.4644181460299</v>
      </c>
      <c r="I378" s="9">
        <v>8739.9280939569908</v>
      </c>
      <c r="J378" s="9">
        <v>8751.78115796163</v>
      </c>
      <c r="K378" s="9">
        <v>8763.3158454233198</v>
      </c>
      <c r="L378" s="9">
        <v>8773.6906327434808</v>
      </c>
      <c r="M378" s="9">
        <v>8786.9146917342696</v>
      </c>
      <c r="N378" s="9">
        <v>8795.9874263502497</v>
      </c>
      <c r="O378" s="9">
        <v>8804.0164747879899</v>
      </c>
      <c r="P378" s="9">
        <v>8811.2686126732406</v>
      </c>
      <c r="Q378" s="9">
        <v>8817.2140610467304</v>
      </c>
      <c r="R378" s="9">
        <v>8822.4286689168803</v>
      </c>
    </row>
    <row r="379" spans="1:18" ht="15.6">
      <c r="A379" s="7">
        <v>82</v>
      </c>
      <c r="B379" s="7">
        <v>8234</v>
      </c>
      <c r="C379" s="8" t="s">
        <v>397</v>
      </c>
      <c r="D379" s="9">
        <v>15382.7986571703</v>
      </c>
      <c r="E379" s="9">
        <v>15485.9635098412</v>
      </c>
      <c r="F379" s="9">
        <v>15597.0079694345</v>
      </c>
      <c r="G379" s="9">
        <v>15691.1301465422</v>
      </c>
      <c r="H379" s="9">
        <v>15731.1583200518</v>
      </c>
      <c r="I379" s="9">
        <v>15760.847521301999</v>
      </c>
      <c r="J379" s="9">
        <v>15782.2223349653</v>
      </c>
      <c r="K379" s="9">
        <v>15803.023015283999</v>
      </c>
      <c r="L379" s="9">
        <v>15821.7320297361</v>
      </c>
      <c r="M379" s="9">
        <v>15845.579179864801</v>
      </c>
      <c r="N379" s="9">
        <v>15861.9401825351</v>
      </c>
      <c r="O379" s="9">
        <v>15876.419089777</v>
      </c>
      <c r="P379" s="9">
        <v>15889.496982202199</v>
      </c>
      <c r="Q379" s="9">
        <v>15900.2185012189</v>
      </c>
      <c r="R379" s="9">
        <v>15909.622084251399</v>
      </c>
    </row>
    <row r="380" spans="1:18" ht="15.6">
      <c r="A380" s="7">
        <v>82</v>
      </c>
      <c r="B380" s="7">
        <v>8239</v>
      </c>
      <c r="C380" s="8" t="s">
        <v>398</v>
      </c>
      <c r="D380" s="9">
        <v>29139.565606886099</v>
      </c>
      <c r="E380" s="9">
        <v>29334.9903185732</v>
      </c>
      <c r="F380" s="9">
        <v>29545.3413338754</v>
      </c>
      <c r="G380" s="9">
        <v>29723.636545925201</v>
      </c>
      <c r="H380" s="9">
        <v>29799.461733121501</v>
      </c>
      <c r="I380" s="9">
        <v>29855.701852155398</v>
      </c>
      <c r="J380" s="9">
        <v>29896.192064535298</v>
      </c>
      <c r="K380" s="9">
        <v>29935.594698743302</v>
      </c>
      <c r="L380" s="9">
        <v>29971.0350998049</v>
      </c>
      <c r="M380" s="9">
        <v>30016.208647912299</v>
      </c>
      <c r="N380" s="9">
        <v>30047.201220935</v>
      </c>
      <c r="O380" s="9">
        <v>30074.6285491048</v>
      </c>
      <c r="P380" s="9">
        <v>30099.4019412813</v>
      </c>
      <c r="Q380" s="9">
        <v>30119.711666020801</v>
      </c>
      <c r="R380" s="9">
        <v>30137.5248306065</v>
      </c>
    </row>
    <row r="381" spans="1:18" ht="15.6">
      <c r="A381" s="7">
        <v>91</v>
      </c>
      <c r="B381" s="7">
        <v>9111</v>
      </c>
      <c r="C381" s="8" t="s">
        <v>399</v>
      </c>
      <c r="D381" s="9">
        <v>28331.151566983401</v>
      </c>
      <c r="E381" s="9">
        <v>27955.246282689299</v>
      </c>
      <c r="F381" s="9">
        <v>27574.3358246477</v>
      </c>
      <c r="G381" s="9">
        <v>27156.060152067101</v>
      </c>
      <c r="H381" s="9">
        <v>26640.4616599531</v>
      </c>
      <c r="I381" s="9">
        <v>26103.103119214102</v>
      </c>
      <c r="J381" s="9">
        <v>25549.316596534602</v>
      </c>
      <c r="K381" s="9">
        <v>24991.750529364399</v>
      </c>
      <c r="L381" s="9">
        <v>24428.2401955266</v>
      </c>
      <c r="M381" s="9">
        <v>23869.822162352699</v>
      </c>
      <c r="N381" s="9">
        <v>23297.775576523301</v>
      </c>
      <c r="O381" s="9">
        <v>22720.073364463798</v>
      </c>
      <c r="P381" s="9">
        <v>22137.394515237698</v>
      </c>
      <c r="Q381" s="9">
        <v>21548.573834395502</v>
      </c>
      <c r="R381" s="9">
        <v>20955.198771972999</v>
      </c>
    </row>
    <row r="382" spans="1:18" ht="15.6">
      <c r="A382" s="7">
        <v>91</v>
      </c>
      <c r="B382" s="7">
        <v>9112</v>
      </c>
      <c r="C382" s="8" t="s">
        <v>400</v>
      </c>
      <c r="D382" s="9">
        <v>7848.3844326693497</v>
      </c>
      <c r="E382" s="9">
        <v>7744.2499722463399</v>
      </c>
      <c r="F382" s="9">
        <v>7638.7289628963099</v>
      </c>
      <c r="G382" s="9">
        <v>7522.8569245869503</v>
      </c>
      <c r="H382" s="9">
        <v>7380.0242137780097</v>
      </c>
      <c r="I382" s="9">
        <v>7231.1634660763402</v>
      </c>
      <c r="J382" s="9">
        <v>7077.7517873101997</v>
      </c>
      <c r="K382" s="9">
        <v>6923.2930872779098</v>
      </c>
      <c r="L382" s="9">
        <v>6767.18768785471</v>
      </c>
      <c r="M382" s="9">
        <v>6612.4929735155001</v>
      </c>
      <c r="N382" s="9">
        <v>6454.0228347963903</v>
      </c>
      <c r="O382" s="9">
        <v>6293.9859567672102</v>
      </c>
      <c r="P382" s="9">
        <v>6132.5704351066397</v>
      </c>
      <c r="Q382" s="9">
        <v>5969.4534839954003</v>
      </c>
      <c r="R382" s="9">
        <v>5805.0748638198302</v>
      </c>
    </row>
    <row r="383" spans="1:18" ht="15.6">
      <c r="A383" s="7">
        <v>91</v>
      </c>
      <c r="B383" s="7">
        <v>9119</v>
      </c>
      <c r="C383" s="8" t="s">
        <v>401</v>
      </c>
      <c r="D383" s="9">
        <v>27303.7835623313</v>
      </c>
      <c r="E383" s="9">
        <v>26941.5096710584</v>
      </c>
      <c r="F383" s="9">
        <v>26574.412107848599</v>
      </c>
      <c r="G383" s="9">
        <v>26171.30429892</v>
      </c>
      <c r="H383" s="9">
        <v>25674.402872226099</v>
      </c>
      <c r="I383" s="9">
        <v>25156.530478061701</v>
      </c>
      <c r="J383" s="9">
        <v>24622.825827234599</v>
      </c>
      <c r="K383" s="9">
        <v>24085.478688929699</v>
      </c>
      <c r="L383" s="9">
        <v>23542.402839943199</v>
      </c>
      <c r="M383" s="9">
        <v>23004.234630236999</v>
      </c>
      <c r="N383" s="9">
        <v>22452.932077996898</v>
      </c>
      <c r="O383" s="9">
        <v>21896.1789885935</v>
      </c>
      <c r="P383" s="9">
        <v>21334.6297290195</v>
      </c>
      <c r="Q383" s="9">
        <v>20767.161358084399</v>
      </c>
      <c r="R383" s="9">
        <v>20195.3037603751</v>
      </c>
    </row>
    <row r="384" spans="1:18" ht="15.6">
      <c r="A384" s="7">
        <v>91</v>
      </c>
      <c r="B384" s="7">
        <v>9121</v>
      </c>
      <c r="C384" s="8" t="s">
        <v>402</v>
      </c>
      <c r="D384" s="9">
        <v>40323.004311810299</v>
      </c>
      <c r="E384" s="9">
        <v>39787.987923118497</v>
      </c>
      <c r="F384" s="9">
        <v>39245.847798479401</v>
      </c>
      <c r="G384" s="9">
        <v>38650.526719105197</v>
      </c>
      <c r="H384" s="9">
        <v>37916.688556117799</v>
      </c>
      <c r="I384" s="9">
        <v>37151.879871777099</v>
      </c>
      <c r="J384" s="9">
        <v>36363.689660410797</v>
      </c>
      <c r="K384" s="9">
        <v>35570.120119930398</v>
      </c>
      <c r="L384" s="9">
        <v>34768.090256543299</v>
      </c>
      <c r="M384" s="9">
        <v>33973.3081344237</v>
      </c>
      <c r="N384" s="9">
        <v>33159.128841635</v>
      </c>
      <c r="O384" s="9">
        <v>32336.9000405031</v>
      </c>
      <c r="P384" s="9">
        <v>31507.5881188067</v>
      </c>
      <c r="Q384" s="9">
        <v>30669.534685053801</v>
      </c>
      <c r="R384" s="9">
        <v>29824.999116327199</v>
      </c>
    </row>
    <row r="385" spans="1:18" ht="15.6">
      <c r="A385" s="7">
        <v>91</v>
      </c>
      <c r="B385" s="7">
        <v>9129</v>
      </c>
      <c r="C385" s="8" t="s">
        <v>403</v>
      </c>
      <c r="D385" s="9">
        <v>131081.55054787899</v>
      </c>
      <c r="E385" s="9">
        <v>129342.325532452</v>
      </c>
      <c r="F385" s="9">
        <v>127579.94275959401</v>
      </c>
      <c r="G385" s="9">
        <v>125644.679961788</v>
      </c>
      <c r="H385" s="9">
        <v>123259.127449026</v>
      </c>
      <c r="I385" s="9">
        <v>120772.896327874</v>
      </c>
      <c r="J385" s="9">
        <v>118210.656812291</v>
      </c>
      <c r="K385" s="9">
        <v>115630.930236574</v>
      </c>
      <c r="L385" s="9">
        <v>113023.700942161</v>
      </c>
      <c r="M385" s="9">
        <v>110440.032520222</v>
      </c>
      <c r="N385" s="9">
        <v>107793.308002893</v>
      </c>
      <c r="O385" s="9">
        <v>105120.416238034</v>
      </c>
      <c r="P385" s="9">
        <v>102424.498747736</v>
      </c>
      <c r="Q385" s="9">
        <v>99700.1644523422</v>
      </c>
      <c r="R385" s="9">
        <v>96954.758108434602</v>
      </c>
    </row>
    <row r="386" spans="1:18" ht="15.6">
      <c r="A386" s="7">
        <v>91</v>
      </c>
      <c r="B386" s="7">
        <v>9131</v>
      </c>
      <c r="C386" s="8" t="s">
        <v>404</v>
      </c>
      <c r="D386" s="9">
        <v>23500.618155543802</v>
      </c>
      <c r="E386" s="9">
        <v>23188.805678465</v>
      </c>
      <c r="F386" s="9">
        <v>22872.8414225177</v>
      </c>
      <c r="G386" s="9">
        <v>22525.882810384399</v>
      </c>
      <c r="H386" s="9">
        <v>22098.195172925702</v>
      </c>
      <c r="I386" s="9">
        <v>21652.457630595702</v>
      </c>
      <c r="J386" s="9">
        <v>21193.0931189687</v>
      </c>
      <c r="K386" s="9">
        <v>20730.5934847727</v>
      </c>
      <c r="L386" s="9">
        <v>20263.163096571101</v>
      </c>
      <c r="M386" s="9">
        <v>19799.9567588426</v>
      </c>
      <c r="N386" s="9">
        <v>19325.445571278298</v>
      </c>
      <c r="O386" s="9">
        <v>18846.2430560639</v>
      </c>
      <c r="P386" s="9">
        <v>18362.912433024299</v>
      </c>
      <c r="Q386" s="9">
        <v>17874.487176299801</v>
      </c>
      <c r="R386" s="9">
        <v>17382.284071553499</v>
      </c>
    </row>
    <row r="387" spans="1:18" ht="15.6">
      <c r="A387" s="7">
        <v>91</v>
      </c>
      <c r="B387" s="7">
        <v>9132</v>
      </c>
      <c r="C387" s="8" t="s">
        <v>405</v>
      </c>
      <c r="D387" s="9">
        <v>90476.716969757603</v>
      </c>
      <c r="E387" s="9">
        <v>89276.247729172203</v>
      </c>
      <c r="F387" s="9">
        <v>88059.794257146204</v>
      </c>
      <c r="G387" s="9">
        <v>86724.013388736406</v>
      </c>
      <c r="H387" s="9">
        <v>85077.428048689995</v>
      </c>
      <c r="I387" s="9">
        <v>83361.351084065594</v>
      </c>
      <c r="J387" s="9">
        <v>81592.810672115898</v>
      </c>
      <c r="K387" s="9">
        <v>79812.200126669297</v>
      </c>
      <c r="L387" s="9">
        <v>78012.606317483005</v>
      </c>
      <c r="M387" s="9">
        <v>76229.274982894305</v>
      </c>
      <c r="N387" s="9">
        <v>74402.420296073804</v>
      </c>
      <c r="O387" s="9">
        <v>72557.504130111702</v>
      </c>
      <c r="P387" s="9">
        <v>70696.694865631303</v>
      </c>
      <c r="Q387" s="9">
        <v>68816.271405290405</v>
      </c>
      <c r="R387" s="9">
        <v>66921.303336482597</v>
      </c>
    </row>
    <row r="388" spans="1:18" ht="15.6">
      <c r="A388" s="7">
        <v>91</v>
      </c>
      <c r="B388" s="7">
        <v>9139</v>
      </c>
      <c r="C388" s="8" t="s">
        <v>406</v>
      </c>
      <c r="D388" s="9">
        <v>47078.747855495698</v>
      </c>
      <c r="E388" s="9">
        <v>46454.094457486397</v>
      </c>
      <c r="F388" s="9">
        <v>45821.123807973097</v>
      </c>
      <c r="G388" s="9">
        <v>45126.062229823197</v>
      </c>
      <c r="H388" s="9">
        <v>44269.276322351601</v>
      </c>
      <c r="I388" s="9">
        <v>43376.3310713506</v>
      </c>
      <c r="J388" s="9">
        <v>42456.086936392901</v>
      </c>
      <c r="K388" s="9">
        <v>41529.562215860002</v>
      </c>
      <c r="L388" s="9">
        <v>40593.159724178702</v>
      </c>
      <c r="M388" s="9">
        <v>39665.219264906998</v>
      </c>
      <c r="N388" s="9">
        <v>38714.631820079398</v>
      </c>
      <c r="O388" s="9">
        <v>37754.646246796598</v>
      </c>
      <c r="P388" s="9">
        <v>36786.390842134802</v>
      </c>
      <c r="Q388" s="9">
        <v>35807.929366557502</v>
      </c>
      <c r="R388" s="9">
        <v>34821.899734683597</v>
      </c>
    </row>
    <row r="389" spans="1:18" ht="15.6">
      <c r="A389" s="7">
        <v>92</v>
      </c>
      <c r="B389" s="7">
        <v>9211</v>
      </c>
      <c r="C389" s="8" t="s">
        <v>407</v>
      </c>
      <c r="D389" s="9">
        <v>183098.148375041</v>
      </c>
      <c r="E389" s="9">
        <v>183280.459562312</v>
      </c>
      <c r="F389" s="9">
        <v>183349.61102420301</v>
      </c>
      <c r="G389" s="9">
        <v>183158.84552012701</v>
      </c>
      <c r="H389" s="9">
        <v>182355.56595639099</v>
      </c>
      <c r="I389" s="9">
        <v>181390.448746604</v>
      </c>
      <c r="J389" s="9">
        <v>180330.26171532</v>
      </c>
      <c r="K389" s="9">
        <v>179243.495681222</v>
      </c>
      <c r="L389" s="9">
        <v>178124.469006731</v>
      </c>
      <c r="M389" s="9">
        <v>177033.07784447601</v>
      </c>
      <c r="N389" s="9">
        <v>175919.77421661801</v>
      </c>
      <c r="O389" s="9">
        <v>174780.54213060599</v>
      </c>
      <c r="P389" s="9">
        <v>173624.34010671001</v>
      </c>
      <c r="Q389" s="9">
        <v>172435.73564612801</v>
      </c>
      <c r="R389" s="9">
        <v>171225.03024900501</v>
      </c>
    </row>
    <row r="390" spans="1:18" ht="15.6">
      <c r="A390" s="7">
        <v>92</v>
      </c>
      <c r="B390" s="7">
        <v>9219</v>
      </c>
      <c r="C390" s="8" t="s">
        <v>408</v>
      </c>
      <c r="D390" s="9">
        <v>25512.111590132001</v>
      </c>
      <c r="E390" s="9">
        <v>25537.514049615998</v>
      </c>
      <c r="F390" s="9">
        <v>25547.149318168998</v>
      </c>
      <c r="G390" s="9">
        <v>25520.568870028401</v>
      </c>
      <c r="H390" s="9">
        <v>25408.643336938501</v>
      </c>
      <c r="I390" s="9">
        <v>25274.168039469801</v>
      </c>
      <c r="J390" s="9">
        <v>25126.446120358502</v>
      </c>
      <c r="K390" s="9">
        <v>24975.0207970173</v>
      </c>
      <c r="L390" s="9">
        <v>24819.100413987198</v>
      </c>
      <c r="M390" s="9">
        <v>24667.030645067101</v>
      </c>
      <c r="N390" s="9">
        <v>24511.907687011699</v>
      </c>
      <c r="O390" s="9">
        <v>24353.171968483599</v>
      </c>
      <c r="P390" s="9">
        <v>24192.071731715201</v>
      </c>
      <c r="Q390" s="9">
        <v>24026.456678242601</v>
      </c>
      <c r="R390" s="9">
        <v>23857.7621748807</v>
      </c>
    </row>
    <row r="391" spans="1:18" ht="15.6">
      <c r="A391" s="7">
        <v>92</v>
      </c>
      <c r="B391" s="7">
        <v>9221</v>
      </c>
      <c r="C391" s="8" t="s">
        <v>409</v>
      </c>
      <c r="D391" s="9">
        <v>48712.908478887199</v>
      </c>
      <c r="E391" s="9">
        <v>48761.4120170686</v>
      </c>
      <c r="F391" s="9">
        <v>48779.8096300693</v>
      </c>
      <c r="G391" s="9">
        <v>48729.056836387703</v>
      </c>
      <c r="H391" s="9">
        <v>48515.345860890098</v>
      </c>
      <c r="I391" s="9">
        <v>48258.578292345497</v>
      </c>
      <c r="J391" s="9">
        <v>47976.5175816747</v>
      </c>
      <c r="K391" s="9">
        <v>47687.385579079099</v>
      </c>
      <c r="L391" s="9">
        <v>47389.670694733599</v>
      </c>
      <c r="M391" s="9">
        <v>47099.308185684997</v>
      </c>
      <c r="N391" s="9">
        <v>46803.115907368898</v>
      </c>
      <c r="O391" s="9">
        <v>46500.025412255898</v>
      </c>
      <c r="P391" s="9">
        <v>46192.420098579001</v>
      </c>
      <c r="Q391" s="9">
        <v>45876.1941792129</v>
      </c>
      <c r="R391" s="9">
        <v>45554.0883480048</v>
      </c>
    </row>
    <row r="392" spans="1:18" ht="15.6">
      <c r="A392" s="7">
        <v>92</v>
      </c>
      <c r="B392" s="7">
        <v>9222</v>
      </c>
      <c r="C392" s="8" t="s">
        <v>410</v>
      </c>
      <c r="D392" s="9">
        <v>13145.8775300178</v>
      </c>
      <c r="E392" s="9">
        <v>13158.9669060378</v>
      </c>
      <c r="F392" s="9">
        <v>13163.9317658657</v>
      </c>
      <c r="G392" s="9">
        <v>13150.235395969101</v>
      </c>
      <c r="H392" s="9">
        <v>13092.562421836399</v>
      </c>
      <c r="I392" s="9">
        <v>13023.2700081152</v>
      </c>
      <c r="J392" s="9">
        <v>12947.151876936899</v>
      </c>
      <c r="K392" s="9">
        <v>12869.125456061</v>
      </c>
      <c r="L392" s="9">
        <v>12788.7828215029</v>
      </c>
      <c r="M392" s="9">
        <v>12710.424330809699</v>
      </c>
      <c r="N392" s="9">
        <v>12630.4925932279</v>
      </c>
      <c r="O392" s="9">
        <v>12548.699272968601</v>
      </c>
      <c r="P392" s="9">
        <v>12465.6875639887</v>
      </c>
      <c r="Q392" s="9">
        <v>12380.349460838501</v>
      </c>
      <c r="R392" s="9">
        <v>12293.424579168801</v>
      </c>
    </row>
    <row r="393" spans="1:18" ht="15.6">
      <c r="A393" s="7">
        <v>92</v>
      </c>
      <c r="B393" s="7">
        <v>9223</v>
      </c>
      <c r="C393" s="8" t="s">
        <v>411</v>
      </c>
      <c r="D393" s="9">
        <v>596113.476401033</v>
      </c>
      <c r="E393" s="9">
        <v>596707.02775437897</v>
      </c>
      <c r="F393" s="9">
        <v>596932.16448653303</v>
      </c>
      <c r="G393" s="9">
        <v>596311.08836449496</v>
      </c>
      <c r="H393" s="9">
        <v>593695.84742465999</v>
      </c>
      <c r="I393" s="9">
        <v>590553.71092138195</v>
      </c>
      <c r="J393" s="9">
        <v>587102.05516846303</v>
      </c>
      <c r="K393" s="9">
        <v>583563.86603977997</v>
      </c>
      <c r="L393" s="9">
        <v>579920.645788308</v>
      </c>
      <c r="M393" s="9">
        <v>576367.39860825601</v>
      </c>
      <c r="N393" s="9">
        <v>572742.81091226405</v>
      </c>
      <c r="O393" s="9">
        <v>569033.80780932005</v>
      </c>
      <c r="P393" s="9">
        <v>565269.55560964497</v>
      </c>
      <c r="Q393" s="9">
        <v>561399.810648693</v>
      </c>
      <c r="R393" s="9">
        <v>557458.11156312295</v>
      </c>
    </row>
    <row r="394" spans="1:18" ht="15.6">
      <c r="A394" s="7">
        <v>92</v>
      </c>
      <c r="B394" s="7">
        <v>9224</v>
      </c>
      <c r="C394" s="8" t="s">
        <v>412</v>
      </c>
      <c r="D394" s="9">
        <v>19705.208555526599</v>
      </c>
      <c r="E394" s="9">
        <v>19724.829070214601</v>
      </c>
      <c r="F394" s="9">
        <v>19732.271220771701</v>
      </c>
      <c r="G394" s="9">
        <v>19711.740843582302</v>
      </c>
      <c r="H394" s="9">
        <v>19625.2910816189</v>
      </c>
      <c r="I394" s="9">
        <v>19521.424187901699</v>
      </c>
      <c r="J394" s="9">
        <v>19407.325783551201</v>
      </c>
      <c r="K394" s="9">
        <v>19290.366920071501</v>
      </c>
      <c r="L394" s="9">
        <v>19169.9361335024</v>
      </c>
      <c r="M394" s="9">
        <v>19052.4795090195</v>
      </c>
      <c r="N394" s="9">
        <v>18932.664642698899</v>
      </c>
      <c r="O394" s="9">
        <v>18810.0593292054</v>
      </c>
      <c r="P394" s="9">
        <v>18685.627693959999</v>
      </c>
      <c r="Q394" s="9">
        <v>18557.708875579501</v>
      </c>
      <c r="R394" s="9">
        <v>18427.411531858801</v>
      </c>
    </row>
    <row r="395" spans="1:18" ht="15.6">
      <c r="A395" s="7">
        <v>92</v>
      </c>
      <c r="B395" s="7">
        <v>9225</v>
      </c>
      <c r="C395" s="8" t="s">
        <v>413</v>
      </c>
      <c r="D395" s="9">
        <v>52506.266179875303</v>
      </c>
      <c r="E395" s="9">
        <v>52558.546772436399</v>
      </c>
      <c r="F395" s="9">
        <v>52578.377038638297</v>
      </c>
      <c r="G395" s="9">
        <v>52523.672037750097</v>
      </c>
      <c r="H395" s="9">
        <v>52293.319022301599</v>
      </c>
      <c r="I395" s="9">
        <v>52016.556523254199</v>
      </c>
      <c r="J395" s="9">
        <v>51712.5312615734</v>
      </c>
      <c r="K395" s="9">
        <v>51400.884053802401</v>
      </c>
      <c r="L395" s="9">
        <v>51079.985601582601</v>
      </c>
      <c r="M395" s="9">
        <v>50767.012065779199</v>
      </c>
      <c r="N395" s="9">
        <v>50447.754786748497</v>
      </c>
      <c r="O395" s="9">
        <v>50121.0621158797</v>
      </c>
      <c r="P395" s="9">
        <v>49789.503048896098</v>
      </c>
      <c r="Q395" s="9">
        <v>49448.652074932303</v>
      </c>
      <c r="R395" s="9">
        <v>49101.463310898696</v>
      </c>
    </row>
    <row r="396" spans="1:18" ht="15.6">
      <c r="A396" s="7">
        <v>92</v>
      </c>
      <c r="B396" s="7">
        <v>9226</v>
      </c>
      <c r="C396" s="8" t="s">
        <v>414</v>
      </c>
      <c r="D396" s="9">
        <v>21301.716667629</v>
      </c>
      <c r="E396" s="9">
        <v>21322.926828702501</v>
      </c>
      <c r="F396" s="9">
        <v>21330.9719393675</v>
      </c>
      <c r="G396" s="9">
        <v>21308.7781992706</v>
      </c>
      <c r="H396" s="9">
        <v>21215.324312232799</v>
      </c>
      <c r="I396" s="9">
        <v>21103.0421643968</v>
      </c>
      <c r="J396" s="9">
        <v>20979.699553016399</v>
      </c>
      <c r="K396" s="9">
        <v>20853.264729225801</v>
      </c>
      <c r="L396" s="9">
        <v>20723.076688565299</v>
      </c>
      <c r="M396" s="9">
        <v>20596.1037753788</v>
      </c>
      <c r="N396" s="9">
        <v>20466.581556552301</v>
      </c>
      <c r="O396" s="9">
        <v>20334.042809659801</v>
      </c>
      <c r="P396" s="9">
        <v>20199.5297731385</v>
      </c>
      <c r="Q396" s="9">
        <v>20061.247023301199</v>
      </c>
      <c r="R396" s="9">
        <v>19920.393040957399</v>
      </c>
    </row>
    <row r="397" spans="1:18" ht="15.6">
      <c r="A397" s="7">
        <v>92</v>
      </c>
      <c r="B397" s="7">
        <v>9229</v>
      </c>
      <c r="C397" s="8" t="s">
        <v>415</v>
      </c>
      <c r="D397" s="9">
        <v>7060.8162755355397</v>
      </c>
      <c r="E397" s="9">
        <v>7067.8467441314597</v>
      </c>
      <c r="F397" s="9">
        <v>7070.5134328500799</v>
      </c>
      <c r="G397" s="9">
        <v>7063.1569402188697</v>
      </c>
      <c r="H397" s="9">
        <v>7032.1800599421404</v>
      </c>
      <c r="I397" s="9">
        <v>6994.9622324111597</v>
      </c>
      <c r="J397" s="9">
        <v>6954.0782261271697</v>
      </c>
      <c r="K397" s="9">
        <v>6912.1692534386002</v>
      </c>
      <c r="L397" s="9">
        <v>6869.0162132148298</v>
      </c>
      <c r="M397" s="9">
        <v>6826.9288816463504</v>
      </c>
      <c r="N397" s="9">
        <v>6783.9965393720704</v>
      </c>
      <c r="O397" s="9">
        <v>6740.0643175989899</v>
      </c>
      <c r="P397" s="9">
        <v>6695.4776839218503</v>
      </c>
      <c r="Q397" s="9">
        <v>6649.6415146557501</v>
      </c>
      <c r="R397" s="9">
        <v>6602.9530666680903</v>
      </c>
    </row>
    <row r="398" spans="1:18" ht="15.6">
      <c r="A398" s="7">
        <v>92</v>
      </c>
      <c r="B398" s="7">
        <v>9231</v>
      </c>
      <c r="C398" s="8" t="s">
        <v>416</v>
      </c>
      <c r="D398" s="9">
        <v>176996.677783286</v>
      </c>
      <c r="E398" s="9">
        <v>177172.913724265</v>
      </c>
      <c r="F398" s="9">
        <v>177239.76081696601</v>
      </c>
      <c r="G398" s="9">
        <v>177055.352286081</v>
      </c>
      <c r="H398" s="9">
        <v>176278.84080622101</v>
      </c>
      <c r="I398" s="9">
        <v>175345.88467670701</v>
      </c>
      <c r="J398" s="9">
        <v>174321.026784424</v>
      </c>
      <c r="K398" s="9">
        <v>173270.475594057</v>
      </c>
      <c r="L398" s="9">
        <v>172188.738801834</v>
      </c>
      <c r="M398" s="9">
        <v>171133.71660873899</v>
      </c>
      <c r="N398" s="9">
        <v>170057.51215006199</v>
      </c>
      <c r="O398" s="9">
        <v>168956.24326159299</v>
      </c>
      <c r="P398" s="9">
        <v>167838.56993157099</v>
      </c>
      <c r="Q398" s="9">
        <v>166689.57392742101</v>
      </c>
      <c r="R398" s="9">
        <v>165519.213468328</v>
      </c>
    </row>
    <row r="399" spans="1:18" ht="15.6">
      <c r="A399" s="7">
        <v>92</v>
      </c>
      <c r="B399" s="7">
        <v>9232</v>
      </c>
      <c r="C399" s="8" t="s">
        <v>417</v>
      </c>
      <c r="D399" s="9">
        <v>78092.419894068706</v>
      </c>
      <c r="E399" s="9">
        <v>78170.176668963803</v>
      </c>
      <c r="F399" s="9">
        <v>78199.670168056502</v>
      </c>
      <c r="G399" s="9">
        <v>78118.307576493899</v>
      </c>
      <c r="H399" s="9">
        <v>77775.704193579397</v>
      </c>
      <c r="I399" s="9">
        <v>77364.076117840697</v>
      </c>
      <c r="J399" s="9">
        <v>76911.900213291607</v>
      </c>
      <c r="K399" s="9">
        <v>76448.388210978796</v>
      </c>
      <c r="L399" s="9">
        <v>75971.116857473506</v>
      </c>
      <c r="M399" s="9">
        <v>75505.632211144199</v>
      </c>
      <c r="N399" s="9">
        <v>75030.801771152794</v>
      </c>
      <c r="O399" s="9">
        <v>74544.912692530794</v>
      </c>
      <c r="P399" s="9">
        <v>74051.785838347307</v>
      </c>
      <c r="Q399" s="9">
        <v>73544.839157332099</v>
      </c>
      <c r="R399" s="9">
        <v>73028.466298240004</v>
      </c>
    </row>
    <row r="400" spans="1:18" ht="15.6">
      <c r="A400" s="7">
        <v>92</v>
      </c>
      <c r="B400" s="7">
        <v>9233</v>
      </c>
      <c r="C400" s="8" t="s">
        <v>418</v>
      </c>
      <c r="D400" s="9">
        <v>32307.576932471598</v>
      </c>
      <c r="E400" s="9">
        <v>32339.7456498963</v>
      </c>
      <c r="F400" s="9">
        <v>32351.947390993799</v>
      </c>
      <c r="G400" s="9">
        <v>32318.286912940399</v>
      </c>
      <c r="H400" s="9">
        <v>32176.548634567102</v>
      </c>
      <c r="I400" s="9">
        <v>32006.254184201302</v>
      </c>
      <c r="J400" s="9">
        <v>31819.184711351099</v>
      </c>
      <c r="K400" s="9">
        <v>31627.425387003801</v>
      </c>
      <c r="L400" s="9">
        <v>31429.973688224902</v>
      </c>
      <c r="M400" s="9">
        <v>31237.3982622816</v>
      </c>
      <c r="N400" s="9">
        <v>31040.956392611301</v>
      </c>
      <c r="O400" s="9">
        <v>30839.939458991899</v>
      </c>
      <c r="P400" s="9">
        <v>30635.928188736201</v>
      </c>
      <c r="Q400" s="9">
        <v>30426.1995246683</v>
      </c>
      <c r="R400" s="9">
        <v>30212.5711610951</v>
      </c>
    </row>
    <row r="401" spans="1:18" ht="15.6">
      <c r="A401" s="7">
        <v>92</v>
      </c>
      <c r="B401" s="7">
        <v>9241</v>
      </c>
      <c r="C401" s="8" t="s">
        <v>419</v>
      </c>
      <c r="D401" s="9">
        <v>68982.438021194597</v>
      </c>
      <c r="E401" s="9">
        <v>69051.123970151399</v>
      </c>
      <c r="F401" s="9">
        <v>69077.176862643901</v>
      </c>
      <c r="G401" s="9">
        <v>69005.305739208896</v>
      </c>
      <c r="H401" s="9">
        <v>68702.6692393626</v>
      </c>
      <c r="I401" s="9">
        <v>68339.060220245796</v>
      </c>
      <c r="J401" s="9">
        <v>67939.633536517504</v>
      </c>
      <c r="K401" s="9">
        <v>67530.193182895106</v>
      </c>
      <c r="L401" s="9">
        <v>67108.598596051699</v>
      </c>
      <c r="M401" s="9">
        <v>66697.415720100893</v>
      </c>
      <c r="N401" s="9">
        <v>66277.9772975378</v>
      </c>
      <c r="O401" s="9">
        <v>65848.770298736999</v>
      </c>
      <c r="P401" s="9">
        <v>65413.169856153698</v>
      </c>
      <c r="Q401" s="9">
        <v>64965.361758295803</v>
      </c>
      <c r="R401" s="9">
        <v>64509.227107289902</v>
      </c>
    </row>
    <row r="402" spans="1:18" ht="15.6">
      <c r="A402" s="7">
        <v>92</v>
      </c>
      <c r="B402" s="7">
        <v>9249</v>
      </c>
      <c r="C402" s="8" t="s">
        <v>420</v>
      </c>
      <c r="D402" s="9">
        <v>46662.542202899102</v>
      </c>
      <c r="E402" s="9">
        <v>46709.0041877162</v>
      </c>
      <c r="F402" s="9">
        <v>46726.627429747503</v>
      </c>
      <c r="G402" s="9">
        <v>46678.010862637602</v>
      </c>
      <c r="H402" s="9">
        <v>46473.295157432098</v>
      </c>
      <c r="I402" s="9">
        <v>46227.335146626501</v>
      </c>
      <c r="J402" s="9">
        <v>45957.146602689703</v>
      </c>
      <c r="K402" s="9">
        <v>45680.184402987499</v>
      </c>
      <c r="L402" s="9">
        <v>45395.000582722503</v>
      </c>
      <c r="M402" s="9">
        <v>45116.8596696444</v>
      </c>
      <c r="N402" s="9">
        <v>44833.134367191102</v>
      </c>
      <c r="O402" s="9">
        <v>44542.801200131798</v>
      </c>
      <c r="P402" s="9">
        <v>44248.143246368199</v>
      </c>
      <c r="Q402" s="9">
        <v>43945.227535324797</v>
      </c>
      <c r="R402" s="9">
        <v>43636.679403112001</v>
      </c>
    </row>
    <row r="403" spans="1:18" ht="15.6">
      <c r="A403" s="7">
        <v>92</v>
      </c>
      <c r="B403" s="7">
        <v>9251</v>
      </c>
      <c r="C403" s="8" t="s">
        <v>421</v>
      </c>
      <c r="D403" s="9">
        <v>46081.011419704097</v>
      </c>
      <c r="E403" s="9">
        <v>46126.894373628602</v>
      </c>
      <c r="F403" s="9">
        <v>46144.2979865956</v>
      </c>
      <c r="G403" s="9">
        <v>46096.287302450299</v>
      </c>
      <c r="H403" s="9">
        <v>45894.122861794298</v>
      </c>
      <c r="I403" s="9">
        <v>45651.228121670603</v>
      </c>
      <c r="J403" s="9">
        <v>45384.406795855197</v>
      </c>
      <c r="K403" s="9">
        <v>45110.896230710299</v>
      </c>
      <c r="L403" s="9">
        <v>44829.266506847802</v>
      </c>
      <c r="M403" s="9">
        <v>44554.591918002901</v>
      </c>
      <c r="N403" s="9">
        <v>44274.402535112597</v>
      </c>
      <c r="O403" s="9">
        <v>43987.687638060699</v>
      </c>
      <c r="P403" s="9">
        <v>43696.701851748898</v>
      </c>
      <c r="Q403" s="9">
        <v>43397.561220249598</v>
      </c>
      <c r="R403" s="9">
        <v>43092.858361549101</v>
      </c>
    </row>
    <row r="404" spans="1:18" ht="15.6">
      <c r="A404" s="7">
        <v>92</v>
      </c>
      <c r="B404" s="7">
        <v>9252</v>
      </c>
      <c r="C404" s="8" t="s">
        <v>422</v>
      </c>
      <c r="D404" s="9">
        <v>532664.18564305699</v>
      </c>
      <c r="E404" s="9">
        <v>533194.56042031304</v>
      </c>
      <c r="F404" s="9">
        <v>533395.73398369504</v>
      </c>
      <c r="G404" s="9">
        <v>532840.76413279003</v>
      </c>
      <c r="H404" s="9">
        <v>530503.88493132195</v>
      </c>
      <c r="I404" s="9">
        <v>527696.19202310499</v>
      </c>
      <c r="J404" s="9">
        <v>524611.92455907201</v>
      </c>
      <c r="K404" s="9">
        <v>521450.33417836</v>
      </c>
      <c r="L404" s="9">
        <v>518194.892014832</v>
      </c>
      <c r="M404" s="9">
        <v>515019.84633634699</v>
      </c>
      <c r="N404" s="9">
        <v>511781.053504963</v>
      </c>
      <c r="O404" s="9">
        <v>508466.83030442899</v>
      </c>
      <c r="P404" s="9">
        <v>505103.23861864401</v>
      </c>
      <c r="Q404" s="9">
        <v>501645.38263968402</v>
      </c>
      <c r="R404" s="9">
        <v>498123.23121360003</v>
      </c>
    </row>
    <row r="405" spans="1:18" ht="15.6">
      <c r="A405" s="7">
        <v>92</v>
      </c>
      <c r="B405" s="7">
        <v>9253</v>
      </c>
      <c r="C405" s="8" t="s">
        <v>423</v>
      </c>
      <c r="D405" s="9">
        <v>19096.462292228302</v>
      </c>
      <c r="E405" s="9">
        <v>19115.476677315801</v>
      </c>
      <c r="F405" s="9">
        <v>19122.688920075001</v>
      </c>
      <c r="G405" s="9">
        <v>19102.792780825999</v>
      </c>
      <c r="H405" s="9">
        <v>19019.013681799901</v>
      </c>
      <c r="I405" s="9">
        <v>18918.355512528899</v>
      </c>
      <c r="J405" s="9">
        <v>18807.7819111475</v>
      </c>
      <c r="K405" s="9">
        <v>18694.4362177404</v>
      </c>
      <c r="L405" s="9">
        <v>18577.725858341299</v>
      </c>
      <c r="M405" s="9">
        <v>18463.897781101899</v>
      </c>
      <c r="N405" s="9">
        <v>18347.784314417098</v>
      </c>
      <c r="O405" s="9">
        <v>18228.966605035501</v>
      </c>
      <c r="P405" s="9">
        <v>18108.378993692801</v>
      </c>
      <c r="Q405" s="9">
        <v>17984.411927579498</v>
      </c>
      <c r="R405" s="9">
        <v>17858.1398151762</v>
      </c>
    </row>
    <row r="406" spans="1:18" ht="15.6">
      <c r="A406" s="7">
        <v>92</v>
      </c>
      <c r="B406" s="7">
        <v>9259</v>
      </c>
      <c r="C406" s="8" t="s">
        <v>424</v>
      </c>
      <c r="D406" s="9">
        <v>18838.3154547499</v>
      </c>
      <c r="E406" s="9">
        <v>18857.0728025274</v>
      </c>
      <c r="F406" s="9">
        <v>18864.187549747799</v>
      </c>
      <c r="G406" s="9">
        <v>18844.5603673642</v>
      </c>
      <c r="H406" s="9">
        <v>18761.913797986599</v>
      </c>
      <c r="I406" s="9">
        <v>18662.616330421999</v>
      </c>
      <c r="J406" s="9">
        <v>18553.537467988699</v>
      </c>
      <c r="K406" s="9">
        <v>18441.7239867264</v>
      </c>
      <c r="L406" s="9">
        <v>18326.5913232979</v>
      </c>
      <c r="M406" s="9">
        <v>18214.301979101401</v>
      </c>
      <c r="N406" s="9">
        <v>18099.7581394761</v>
      </c>
      <c r="O406" s="9">
        <v>17982.546613333699</v>
      </c>
      <c r="P406" s="9">
        <v>17863.589110747602</v>
      </c>
      <c r="Q406" s="9">
        <v>17741.297837020898</v>
      </c>
      <c r="R406" s="9">
        <v>17616.7326767944</v>
      </c>
    </row>
    <row r="407" spans="1:18" ht="15.6">
      <c r="A407" s="7">
        <v>92</v>
      </c>
      <c r="B407" s="7">
        <v>9261</v>
      </c>
      <c r="C407" s="8" t="s">
        <v>425</v>
      </c>
      <c r="D407" s="9">
        <v>61871.993523893201</v>
      </c>
      <c r="E407" s="9">
        <v>61933.5995884691</v>
      </c>
      <c r="F407" s="9">
        <v>61956.9670495092</v>
      </c>
      <c r="G407" s="9">
        <v>61892.504125291103</v>
      </c>
      <c r="H407" s="9">
        <v>61621.062232158401</v>
      </c>
      <c r="I407" s="9">
        <v>61294.932632443299</v>
      </c>
      <c r="J407" s="9">
        <v>60936.677315504399</v>
      </c>
      <c r="K407" s="9">
        <v>60569.440499900003</v>
      </c>
      <c r="L407" s="9">
        <v>60191.302261462901</v>
      </c>
      <c r="M407" s="9">
        <v>59822.502535954198</v>
      </c>
      <c r="N407" s="9">
        <v>59446.298213613903</v>
      </c>
      <c r="O407" s="9">
        <v>59061.3322211782</v>
      </c>
      <c r="P407" s="9">
        <v>58670.631797657297</v>
      </c>
      <c r="Q407" s="9">
        <v>58268.982036958601</v>
      </c>
      <c r="R407" s="9">
        <v>57859.863991475198</v>
      </c>
    </row>
    <row r="408" spans="1:18" ht="15.6">
      <c r="A408" s="7">
        <v>92</v>
      </c>
      <c r="B408" s="7">
        <v>9262</v>
      </c>
      <c r="C408" s="8" t="s">
        <v>426</v>
      </c>
      <c r="D408" s="9">
        <v>19294.975210123499</v>
      </c>
      <c r="E408" s="9">
        <v>19314.187254700901</v>
      </c>
      <c r="F408" s="9">
        <v>19321.4744707391</v>
      </c>
      <c r="G408" s="9">
        <v>19301.371505711701</v>
      </c>
      <c r="H408" s="9">
        <v>19216.721500147502</v>
      </c>
      <c r="I408" s="9">
        <v>19115.016961783302</v>
      </c>
      <c r="J408" s="9">
        <v>19003.293917737999</v>
      </c>
      <c r="K408" s="9">
        <v>18888.769965130501</v>
      </c>
      <c r="L408" s="9">
        <v>18770.846369684801</v>
      </c>
      <c r="M408" s="9">
        <v>18655.835018723999</v>
      </c>
      <c r="N408" s="9">
        <v>18538.514521031</v>
      </c>
      <c r="O408" s="9">
        <v>18418.461669088902</v>
      </c>
      <c r="P408" s="9">
        <v>18296.620516782899</v>
      </c>
      <c r="Q408" s="9">
        <v>18171.364779343701</v>
      </c>
      <c r="R408" s="9">
        <v>18043.780033898802</v>
      </c>
    </row>
    <row r="409" spans="1:18" ht="15.6">
      <c r="A409" s="7">
        <v>92</v>
      </c>
      <c r="B409" s="7">
        <v>9263</v>
      </c>
      <c r="C409" s="8" t="s">
        <v>427</v>
      </c>
      <c r="D409" s="9">
        <v>509619.07737615902</v>
      </c>
      <c r="E409" s="9">
        <v>510126.50608516601</v>
      </c>
      <c r="F409" s="9">
        <v>510318.97610678797</v>
      </c>
      <c r="G409" s="9">
        <v>509788.01639300998</v>
      </c>
      <c r="H409" s="9">
        <v>507552.23960183299</v>
      </c>
      <c r="I409" s="9">
        <v>504866.018320592</v>
      </c>
      <c r="J409" s="9">
        <v>501915.18816801702</v>
      </c>
      <c r="K409" s="9">
        <v>498890.38039148401</v>
      </c>
      <c r="L409" s="9">
        <v>495775.78121311998</v>
      </c>
      <c r="M409" s="9">
        <v>492738.10026637599</v>
      </c>
      <c r="N409" s="9">
        <v>489639.43011289398</v>
      </c>
      <c r="O409" s="9">
        <v>486468.59299083898</v>
      </c>
      <c r="P409" s="9">
        <v>483250.52326273499</v>
      </c>
      <c r="Q409" s="9">
        <v>479942.26747804799</v>
      </c>
      <c r="R409" s="9">
        <v>476572.49791035498</v>
      </c>
    </row>
    <row r="410" spans="1:18" ht="15.6">
      <c r="A410" s="7">
        <v>92</v>
      </c>
      <c r="B410" s="7">
        <v>9264</v>
      </c>
      <c r="C410" s="8" t="s">
        <v>428</v>
      </c>
      <c r="D410" s="9">
        <v>307701.02399280999</v>
      </c>
      <c r="E410" s="9">
        <v>308007.40250235301</v>
      </c>
      <c r="F410" s="9">
        <v>308123.61326731701</v>
      </c>
      <c r="G410" s="9">
        <v>307803.027059282</v>
      </c>
      <c r="H410" s="9">
        <v>306453.09563292097</v>
      </c>
      <c r="I410" s="9">
        <v>304831.191988451</v>
      </c>
      <c r="J410" s="9">
        <v>303049.521129078</v>
      </c>
      <c r="K410" s="9">
        <v>301223.18359297398</v>
      </c>
      <c r="L410" s="9">
        <v>299342.63123716001</v>
      </c>
      <c r="M410" s="9">
        <v>297508.521057081</v>
      </c>
      <c r="N410" s="9">
        <v>295637.58642868901</v>
      </c>
      <c r="O410" s="9">
        <v>293723.07837211498</v>
      </c>
      <c r="P410" s="9">
        <v>291780.05191472499</v>
      </c>
      <c r="Q410" s="9">
        <v>289782.572350698</v>
      </c>
      <c r="R410" s="9">
        <v>287747.95160614001</v>
      </c>
    </row>
    <row r="411" spans="1:18" ht="15.6">
      <c r="A411" s="7">
        <v>92</v>
      </c>
      <c r="B411" s="7">
        <v>9265</v>
      </c>
      <c r="C411" s="8" t="s">
        <v>429</v>
      </c>
      <c r="D411" s="9">
        <v>211145.301953135</v>
      </c>
      <c r="E411" s="9">
        <v>211355.53974179999</v>
      </c>
      <c r="F411" s="9">
        <v>211435.283893093</v>
      </c>
      <c r="G411" s="9">
        <v>211215.29674172099</v>
      </c>
      <c r="H411" s="9">
        <v>210288.97002701799</v>
      </c>
      <c r="I411" s="9">
        <v>209176.015216759</v>
      </c>
      <c r="J411" s="9">
        <v>207953.42769746299</v>
      </c>
      <c r="K411" s="9">
        <v>206700.18977983401</v>
      </c>
      <c r="L411" s="9">
        <v>205409.74950158899</v>
      </c>
      <c r="M411" s="9">
        <v>204151.177973952</v>
      </c>
      <c r="N411" s="9">
        <v>202867.33740705301</v>
      </c>
      <c r="O411" s="9">
        <v>201553.59663216799</v>
      </c>
      <c r="P411" s="9">
        <v>200220.28645089301</v>
      </c>
      <c r="Q411" s="9">
        <v>198849.610395781</v>
      </c>
      <c r="R411" s="9">
        <v>197453.44795899899</v>
      </c>
    </row>
    <row r="412" spans="1:18" ht="15.6">
      <c r="A412" s="7">
        <v>92</v>
      </c>
      <c r="B412" s="7">
        <v>9266</v>
      </c>
      <c r="C412" s="8" t="s">
        <v>430</v>
      </c>
      <c r="D412" s="9">
        <v>60076.1720394074</v>
      </c>
      <c r="E412" s="9">
        <v>60135.990001114602</v>
      </c>
      <c r="F412" s="9">
        <v>60158.679226673703</v>
      </c>
      <c r="G412" s="9">
        <v>60096.087325232496</v>
      </c>
      <c r="H412" s="9">
        <v>59832.523975498298</v>
      </c>
      <c r="I412" s="9">
        <v>59515.860218245201</v>
      </c>
      <c r="J412" s="9">
        <v>59168.003185903799</v>
      </c>
      <c r="K412" s="9">
        <v>58811.425341048598</v>
      </c>
      <c r="L412" s="9">
        <v>58444.262484742903</v>
      </c>
      <c r="M412" s="9">
        <v>58086.167093116397</v>
      </c>
      <c r="N412" s="9">
        <v>57720.8820214972</v>
      </c>
      <c r="O412" s="9">
        <v>57347.0895852635</v>
      </c>
      <c r="P412" s="9">
        <v>56967.729158715003</v>
      </c>
      <c r="Q412" s="9">
        <v>56577.737197169401</v>
      </c>
      <c r="R412" s="9">
        <v>56180.493716100202</v>
      </c>
    </row>
    <row r="413" spans="1:18" ht="15.6">
      <c r="A413" s="7">
        <v>92</v>
      </c>
      <c r="B413" s="7">
        <v>9267</v>
      </c>
      <c r="C413" s="8" t="s">
        <v>431</v>
      </c>
      <c r="D413" s="9">
        <v>40658.326938749502</v>
      </c>
      <c r="E413" s="9">
        <v>40698.810514205201</v>
      </c>
      <c r="F413" s="9">
        <v>40714.166118932997</v>
      </c>
      <c r="G413" s="9">
        <v>40671.805197662601</v>
      </c>
      <c r="H413" s="9">
        <v>40493.430902529297</v>
      </c>
      <c r="I413" s="9">
        <v>40279.119335467803</v>
      </c>
      <c r="J413" s="9">
        <v>40043.696796548102</v>
      </c>
      <c r="K413" s="9">
        <v>39802.372189737602</v>
      </c>
      <c r="L413" s="9">
        <v>39553.883863250798</v>
      </c>
      <c r="M413" s="9">
        <v>39311.532211760597</v>
      </c>
      <c r="N413" s="9">
        <v>39064.314731611899</v>
      </c>
      <c r="O413" s="9">
        <v>38811.339640762199</v>
      </c>
      <c r="P413" s="9">
        <v>38554.596247712099</v>
      </c>
      <c r="Q413" s="9">
        <v>38290.6576487942</v>
      </c>
      <c r="R413" s="9">
        <v>38021.811369517702</v>
      </c>
    </row>
    <row r="414" spans="1:18" ht="15.6">
      <c r="A414" s="7">
        <v>92</v>
      </c>
      <c r="B414" s="7">
        <v>9269</v>
      </c>
      <c r="C414" s="8" t="s">
        <v>432</v>
      </c>
      <c r="D414" s="9">
        <v>30851.1484987121</v>
      </c>
      <c r="E414" s="9">
        <v>30881.867047531399</v>
      </c>
      <c r="F414" s="9">
        <v>30893.518733060799</v>
      </c>
      <c r="G414" s="9">
        <v>30861.3756723365</v>
      </c>
      <c r="H414" s="9">
        <v>30726.0269681108</v>
      </c>
      <c r="I414" s="9">
        <v>30563.409406670598</v>
      </c>
      <c r="J414" s="9">
        <v>30384.773042257399</v>
      </c>
      <c r="K414" s="9">
        <v>30201.658245272301</v>
      </c>
      <c r="L414" s="9">
        <v>30013.1076866025</v>
      </c>
      <c r="M414" s="9">
        <v>29829.213577964099</v>
      </c>
      <c r="N414" s="9">
        <v>29641.627325225199</v>
      </c>
      <c r="O414" s="9">
        <v>29449.672252809902</v>
      </c>
      <c r="P414" s="9">
        <v>29254.857828733398</v>
      </c>
      <c r="Q414" s="9">
        <v>29054.583751462302</v>
      </c>
      <c r="R414" s="9">
        <v>28850.585773468101</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BCDF2-5351-4655-9C27-38B729716930}">
  <dimension ref="A1:R414"/>
  <sheetViews>
    <sheetView zoomScale="80" zoomScaleNormal="80" workbookViewId="0">
      <selection activeCell="B17" sqref="B17"/>
    </sheetView>
  </sheetViews>
  <sheetFormatPr defaultColWidth="11.109375" defaultRowHeight="14.4"/>
  <cols>
    <col min="1" max="1" width="31" style="10" customWidth="1"/>
    <col min="2" max="2" width="24.33203125" style="10" customWidth="1"/>
    <col min="3" max="3" width="73.33203125" bestFit="1" customWidth="1"/>
    <col min="4" max="18" width="12.44140625" customWidth="1"/>
    <col min="19" max="19" width="11.109375" customWidth="1"/>
  </cols>
  <sheetData>
    <row r="1" spans="1:18" ht="17.399999999999999">
      <c r="A1" s="3" t="s">
        <v>434</v>
      </c>
      <c r="B1"/>
    </row>
    <row r="2" spans="1:18" ht="15.6">
      <c r="A2" s="4" t="s">
        <v>2</v>
      </c>
      <c r="B2" s="4" t="s">
        <v>3</v>
      </c>
      <c r="C2" s="5" t="s">
        <v>4</v>
      </c>
      <c r="D2" s="6" t="s">
        <v>5</v>
      </c>
      <c r="E2" s="6" t="s">
        <v>6</v>
      </c>
      <c r="F2" s="6" t="s">
        <v>7</v>
      </c>
      <c r="G2" s="6" t="s">
        <v>8</v>
      </c>
      <c r="H2" s="6" t="s">
        <v>9</v>
      </c>
      <c r="I2" s="6" t="s">
        <v>10</v>
      </c>
      <c r="J2" s="6" t="s">
        <v>11</v>
      </c>
      <c r="K2" s="6" t="s">
        <v>12</v>
      </c>
      <c r="L2" s="6" t="s">
        <v>13</v>
      </c>
      <c r="M2" s="6" t="s">
        <v>14</v>
      </c>
      <c r="N2" s="6" t="s">
        <v>15</v>
      </c>
      <c r="O2" s="6" t="s">
        <v>16</v>
      </c>
      <c r="P2" s="6" t="s">
        <v>17</v>
      </c>
      <c r="Q2" s="6" t="s">
        <v>18</v>
      </c>
      <c r="R2" s="6" t="s">
        <v>19</v>
      </c>
    </row>
    <row r="3" spans="1:18" ht="15.6">
      <c r="A3" s="7">
        <v>11</v>
      </c>
      <c r="B3" s="7">
        <v>1111</v>
      </c>
      <c r="C3" s="8" t="s">
        <v>21</v>
      </c>
      <c r="D3" s="9">
        <v>142099.519570818</v>
      </c>
      <c r="E3" s="9">
        <v>143708.95204099</v>
      </c>
      <c r="F3" s="9">
        <v>145315.578197619</v>
      </c>
      <c r="G3" s="9">
        <v>146809.287888614</v>
      </c>
      <c r="H3" s="9">
        <v>147841.24387039</v>
      </c>
      <c r="I3" s="9">
        <v>148788.03601231499</v>
      </c>
      <c r="J3" s="9">
        <v>149676.093393872</v>
      </c>
      <c r="K3" s="9">
        <v>150568.34719859099</v>
      </c>
      <c r="L3" s="9">
        <v>151453.80494854899</v>
      </c>
      <c r="M3" s="9">
        <v>152396.56829748201</v>
      </c>
      <c r="N3" s="9">
        <v>153304.517545023</v>
      </c>
      <c r="O3" s="9">
        <v>154208.15785962099</v>
      </c>
      <c r="P3" s="9">
        <v>155111.231401411</v>
      </c>
      <c r="Q3" s="9">
        <v>156005.658332519</v>
      </c>
      <c r="R3" s="9">
        <v>156901.20672893999</v>
      </c>
    </row>
    <row r="4" spans="1:18" ht="15.6">
      <c r="A4" s="7">
        <v>11</v>
      </c>
      <c r="B4" s="7">
        <v>1112</v>
      </c>
      <c r="C4" s="8" t="s">
        <v>22</v>
      </c>
      <c r="D4" s="9">
        <v>11830.7249752027</v>
      </c>
      <c r="E4" s="9">
        <v>11964.7208752235</v>
      </c>
      <c r="F4" s="9">
        <v>12098.483130258001</v>
      </c>
      <c r="G4" s="9">
        <v>12222.8443426551</v>
      </c>
      <c r="H4" s="9">
        <v>12308.7615044539</v>
      </c>
      <c r="I4" s="9">
        <v>12387.588213151001</v>
      </c>
      <c r="J4" s="9">
        <v>12461.524864601</v>
      </c>
      <c r="K4" s="9">
        <v>12535.810895950701</v>
      </c>
      <c r="L4" s="9">
        <v>12609.5311108606</v>
      </c>
      <c r="M4" s="9">
        <v>12688.0223959538</v>
      </c>
      <c r="N4" s="9">
        <v>12763.6151767343</v>
      </c>
      <c r="O4" s="9">
        <v>12838.849210354399</v>
      </c>
      <c r="P4" s="9">
        <v>12914.0360564485</v>
      </c>
      <c r="Q4" s="9">
        <v>12988.503014953099</v>
      </c>
      <c r="R4" s="9">
        <v>13063.0633429134</v>
      </c>
    </row>
    <row r="5" spans="1:18" ht="15.6">
      <c r="A5" s="7">
        <v>11</v>
      </c>
      <c r="B5" s="7">
        <v>1121</v>
      </c>
      <c r="C5" s="8" t="s">
        <v>23</v>
      </c>
      <c r="D5" s="9">
        <v>258979.95163409799</v>
      </c>
      <c r="E5" s="9">
        <v>261913.18281502801</v>
      </c>
      <c r="F5" s="9">
        <v>264841.29943360202</v>
      </c>
      <c r="G5" s="9">
        <v>267563.62294946</v>
      </c>
      <c r="H5" s="9">
        <v>269444.38870341599</v>
      </c>
      <c r="I5" s="9">
        <v>271169.94121706102</v>
      </c>
      <c r="J5" s="9">
        <v>272788.44814961503</v>
      </c>
      <c r="K5" s="9">
        <v>274414.60317110497</v>
      </c>
      <c r="L5" s="9">
        <v>276028.37220983702</v>
      </c>
      <c r="M5" s="9">
        <v>277746.58214520401</v>
      </c>
      <c r="N5" s="9">
        <v>279401.342506758</v>
      </c>
      <c r="O5" s="9">
        <v>281048.249729387</v>
      </c>
      <c r="P5" s="9">
        <v>282694.12399239599</v>
      </c>
      <c r="Q5" s="9">
        <v>284324.23959169001</v>
      </c>
      <c r="R5" s="9">
        <v>285956.39908792399</v>
      </c>
    </row>
    <row r="6" spans="1:18" ht="15.6">
      <c r="A6" s="7">
        <v>11</v>
      </c>
      <c r="B6" s="7">
        <v>1122</v>
      </c>
      <c r="C6" s="8" t="s">
        <v>24</v>
      </c>
      <c r="D6" s="9">
        <v>168958.26124681099</v>
      </c>
      <c r="E6" s="9">
        <v>170871.89833168199</v>
      </c>
      <c r="F6" s="9">
        <v>172782.198684706</v>
      </c>
      <c r="G6" s="9">
        <v>174558.239821789</v>
      </c>
      <c r="H6" s="9">
        <v>175785.24951694999</v>
      </c>
      <c r="I6" s="9">
        <v>176910.99824958801</v>
      </c>
      <c r="J6" s="9">
        <v>177966.91055193299</v>
      </c>
      <c r="K6" s="9">
        <v>179027.81246041699</v>
      </c>
      <c r="L6" s="9">
        <v>180080.63376561599</v>
      </c>
      <c r="M6" s="9">
        <v>181201.592207159</v>
      </c>
      <c r="N6" s="9">
        <v>182281.15621119001</v>
      </c>
      <c r="O6" s="9">
        <v>183355.59683522</v>
      </c>
      <c r="P6" s="9">
        <v>184429.36355670099</v>
      </c>
      <c r="Q6" s="9">
        <v>185492.84934256299</v>
      </c>
      <c r="R6" s="9">
        <v>186557.668563885</v>
      </c>
    </row>
    <row r="7" spans="1:18" ht="15.6">
      <c r="A7" s="7">
        <v>11</v>
      </c>
      <c r="B7" s="7">
        <v>1123</v>
      </c>
      <c r="C7" s="8" t="s">
        <v>25</v>
      </c>
      <c r="D7" s="9">
        <v>28115.4257628704</v>
      </c>
      <c r="E7" s="9">
        <v>28433.863707943201</v>
      </c>
      <c r="F7" s="9">
        <v>28751.746404507099</v>
      </c>
      <c r="G7" s="9">
        <v>29047.287755182799</v>
      </c>
      <c r="H7" s="9">
        <v>29251.467768387301</v>
      </c>
      <c r="I7" s="9">
        <v>29438.797495223698</v>
      </c>
      <c r="J7" s="9">
        <v>29614.506121448299</v>
      </c>
      <c r="K7" s="9">
        <v>29791.0450407393</v>
      </c>
      <c r="L7" s="9">
        <v>29966.2393109146</v>
      </c>
      <c r="M7" s="9">
        <v>30152.771911557498</v>
      </c>
      <c r="N7" s="9">
        <v>30332.416288646698</v>
      </c>
      <c r="O7" s="9">
        <v>30511.2081119338</v>
      </c>
      <c r="P7" s="9">
        <v>30689.887794940099</v>
      </c>
      <c r="Q7" s="9">
        <v>30866.856683145299</v>
      </c>
      <c r="R7" s="9">
        <v>31044.047461294002</v>
      </c>
    </row>
    <row r="8" spans="1:18" ht="15.6">
      <c r="A8" s="7">
        <v>11</v>
      </c>
      <c r="B8" s="7">
        <v>1131</v>
      </c>
      <c r="C8" s="8" t="s">
        <v>26</v>
      </c>
      <c r="D8" s="9">
        <v>333115.50123196701</v>
      </c>
      <c r="E8" s="9">
        <v>336888.39860230201</v>
      </c>
      <c r="F8" s="9">
        <v>340654.717299735</v>
      </c>
      <c r="G8" s="9">
        <v>344156.33260393899</v>
      </c>
      <c r="H8" s="9">
        <v>346575.48599110398</v>
      </c>
      <c r="I8" s="9">
        <v>348794.99482472398</v>
      </c>
      <c r="J8" s="9">
        <v>350876.815232325</v>
      </c>
      <c r="K8" s="9">
        <v>352968.47306697798</v>
      </c>
      <c r="L8" s="9">
        <v>355044.199311973</v>
      </c>
      <c r="M8" s="9">
        <v>357254.26368408202</v>
      </c>
      <c r="N8" s="9">
        <v>359382.71541725902</v>
      </c>
      <c r="O8" s="9">
        <v>361501.06597372203</v>
      </c>
      <c r="P8" s="9">
        <v>363618.08787783998</v>
      </c>
      <c r="Q8" s="9">
        <v>365714.84004418697</v>
      </c>
      <c r="R8" s="9">
        <v>367814.22119504598</v>
      </c>
    </row>
    <row r="9" spans="1:18" ht="15.6">
      <c r="A9" s="7">
        <v>11</v>
      </c>
      <c r="B9" s="7">
        <v>1132</v>
      </c>
      <c r="C9" s="8" t="s">
        <v>27</v>
      </c>
      <c r="D9" s="9">
        <v>268811.09836226102</v>
      </c>
      <c r="E9" s="9">
        <v>271855.67803996499</v>
      </c>
      <c r="F9" s="9">
        <v>274894.94899021502</v>
      </c>
      <c r="G9" s="9">
        <v>277720.61472051201</v>
      </c>
      <c r="H9" s="9">
        <v>279672.77628800197</v>
      </c>
      <c r="I9" s="9">
        <v>281463.83255895699</v>
      </c>
      <c r="J9" s="9">
        <v>283143.77968910203</v>
      </c>
      <c r="K9" s="9">
        <v>284831.66523601901</v>
      </c>
      <c r="L9" s="9">
        <v>286506.69461682299</v>
      </c>
      <c r="M9" s="9">
        <v>288290.12957877998</v>
      </c>
      <c r="N9" s="9">
        <v>290007.706353674</v>
      </c>
      <c r="O9" s="9">
        <v>291717.13187649701</v>
      </c>
      <c r="P9" s="9">
        <v>293425.48522889998</v>
      </c>
      <c r="Q9" s="9">
        <v>295117.48170098697</v>
      </c>
      <c r="R9" s="9">
        <v>296811.59965984902</v>
      </c>
    </row>
    <row r="10" spans="1:18" ht="15.6">
      <c r="A10" s="7">
        <v>11</v>
      </c>
      <c r="B10" s="7">
        <v>1133</v>
      </c>
      <c r="C10" s="8" t="s">
        <v>28</v>
      </c>
      <c r="D10" s="9">
        <v>13932.6545130014</v>
      </c>
      <c r="E10" s="9">
        <v>14090.4570633985</v>
      </c>
      <c r="F10" s="9">
        <v>14247.9844585014</v>
      </c>
      <c r="G10" s="9">
        <v>14394.4405557969</v>
      </c>
      <c r="H10" s="9">
        <v>14495.622362829699</v>
      </c>
      <c r="I10" s="9">
        <v>14588.4539772349</v>
      </c>
      <c r="J10" s="9">
        <v>14675.5267324707</v>
      </c>
      <c r="K10" s="9">
        <v>14763.010940968799</v>
      </c>
      <c r="L10" s="9">
        <v>14849.828806044299</v>
      </c>
      <c r="M10" s="9">
        <v>14942.265403080501</v>
      </c>
      <c r="N10" s="9">
        <v>15031.288527279799</v>
      </c>
      <c r="O10" s="9">
        <v>15119.889166774199</v>
      </c>
      <c r="P10" s="9">
        <v>15208.4342350221</v>
      </c>
      <c r="Q10" s="9">
        <v>15296.1315154531</v>
      </c>
      <c r="R10" s="9">
        <v>15383.938753968099</v>
      </c>
    </row>
    <row r="11" spans="1:18" ht="15.6">
      <c r="A11" s="7">
        <v>11</v>
      </c>
      <c r="B11" s="7">
        <v>1134</v>
      </c>
      <c r="C11" s="8" t="s">
        <v>29</v>
      </c>
      <c r="D11" s="9">
        <v>58555.784873974102</v>
      </c>
      <c r="E11" s="9">
        <v>59218.993177848097</v>
      </c>
      <c r="F11" s="9">
        <v>59881.0450687763</v>
      </c>
      <c r="G11" s="9">
        <v>60496.566807407398</v>
      </c>
      <c r="H11" s="9">
        <v>60921.8109787746</v>
      </c>
      <c r="I11" s="9">
        <v>61311.961185861197</v>
      </c>
      <c r="J11" s="9">
        <v>61677.9082146086</v>
      </c>
      <c r="K11" s="9">
        <v>62045.584488315697</v>
      </c>
      <c r="L11" s="9">
        <v>62410.460271595599</v>
      </c>
      <c r="M11" s="9">
        <v>62798.950310111599</v>
      </c>
      <c r="N11" s="9">
        <v>63173.094297301803</v>
      </c>
      <c r="O11" s="9">
        <v>63545.462677136398</v>
      </c>
      <c r="P11" s="9">
        <v>63917.597503389501</v>
      </c>
      <c r="Q11" s="9">
        <v>64286.169270099199</v>
      </c>
      <c r="R11" s="9">
        <v>64655.203165445899</v>
      </c>
    </row>
    <row r="12" spans="1:18" ht="15.6">
      <c r="A12" s="7">
        <v>11</v>
      </c>
      <c r="B12" s="7">
        <v>1135</v>
      </c>
      <c r="C12" s="8" t="s">
        <v>30</v>
      </c>
      <c r="D12" s="9">
        <v>53024.748100598197</v>
      </c>
      <c r="E12" s="9">
        <v>53625.311369655101</v>
      </c>
      <c r="F12" s="9">
        <v>54224.8274509322</v>
      </c>
      <c r="G12" s="9">
        <v>54782.208505056697</v>
      </c>
      <c r="H12" s="9">
        <v>55167.2851486359</v>
      </c>
      <c r="I12" s="9">
        <v>55520.582717435303</v>
      </c>
      <c r="J12" s="9">
        <v>55851.963281945798</v>
      </c>
      <c r="K12" s="9">
        <v>56184.9097502281</v>
      </c>
      <c r="L12" s="9">
        <v>56515.320256391002</v>
      </c>
      <c r="M12" s="9">
        <v>56867.114472793801</v>
      </c>
      <c r="N12" s="9">
        <v>57205.917729994602</v>
      </c>
      <c r="O12" s="9">
        <v>57543.113099472997</v>
      </c>
      <c r="P12" s="9">
        <v>57880.096976996399</v>
      </c>
      <c r="Q12" s="9">
        <v>58213.854352208</v>
      </c>
      <c r="R12" s="9">
        <v>58548.030205149102</v>
      </c>
    </row>
    <row r="13" spans="1:18" ht="15.6">
      <c r="A13" s="7">
        <v>11</v>
      </c>
      <c r="B13" s="7">
        <v>1136</v>
      </c>
      <c r="C13" s="8" t="s">
        <v>31</v>
      </c>
      <c r="D13" s="9">
        <v>238867.24469487401</v>
      </c>
      <c r="E13" s="9">
        <v>241572.67748533</v>
      </c>
      <c r="F13" s="9">
        <v>244273.39290185901</v>
      </c>
      <c r="G13" s="9">
        <v>246784.29736750701</v>
      </c>
      <c r="H13" s="9">
        <v>248519.00050205499</v>
      </c>
      <c r="I13" s="9">
        <v>250110.54444909701</v>
      </c>
      <c r="J13" s="9">
        <v>251603.356110366</v>
      </c>
      <c r="K13" s="9">
        <v>253103.221898416</v>
      </c>
      <c r="L13" s="9">
        <v>254591.66361638601</v>
      </c>
      <c r="M13" s="9">
        <v>256176.43522044999</v>
      </c>
      <c r="N13" s="9">
        <v>257702.68482162</v>
      </c>
      <c r="O13" s="9">
        <v>259221.691168641</v>
      </c>
      <c r="P13" s="9">
        <v>260739.744778744</v>
      </c>
      <c r="Q13" s="9">
        <v>262243.26356089802</v>
      </c>
      <c r="R13" s="9">
        <v>263748.66751011403</v>
      </c>
    </row>
    <row r="14" spans="1:18" ht="15.6">
      <c r="A14" s="7">
        <v>11</v>
      </c>
      <c r="B14" s="7">
        <v>1137</v>
      </c>
      <c r="C14" s="8" t="s">
        <v>32</v>
      </c>
      <c r="D14" s="9">
        <v>188040.67701488399</v>
      </c>
      <c r="E14" s="9">
        <v>190170.44333738799</v>
      </c>
      <c r="F14" s="9">
        <v>192296.49605863899</v>
      </c>
      <c r="G14" s="9">
        <v>194273.126116239</v>
      </c>
      <c r="H14" s="9">
        <v>195638.71624654499</v>
      </c>
      <c r="I14" s="9">
        <v>196891.608838204</v>
      </c>
      <c r="J14" s="9">
        <v>198066.77756316701</v>
      </c>
      <c r="K14" s="9">
        <v>199247.49942637299</v>
      </c>
      <c r="L14" s="9">
        <v>200419.22805185299</v>
      </c>
      <c r="M14" s="9">
        <v>201666.789330789</v>
      </c>
      <c r="N14" s="9">
        <v>202868.281015855</v>
      </c>
      <c r="O14" s="9">
        <v>204064.07067834301</v>
      </c>
      <c r="P14" s="9">
        <v>205259.110328632</v>
      </c>
      <c r="Q14" s="9">
        <v>206442.707895953</v>
      </c>
      <c r="R14" s="9">
        <v>207627.789501094</v>
      </c>
    </row>
    <row r="15" spans="1:18" ht="15.6">
      <c r="A15" s="7">
        <v>11</v>
      </c>
      <c r="B15" s="7">
        <v>1139</v>
      </c>
      <c r="C15" s="8" t="s">
        <v>33</v>
      </c>
      <c r="D15" s="9">
        <v>92296.1259112111</v>
      </c>
      <c r="E15" s="9">
        <v>93341.480478907193</v>
      </c>
      <c r="F15" s="9">
        <v>94385.012297385198</v>
      </c>
      <c r="G15" s="9">
        <v>95355.202894346905</v>
      </c>
      <c r="H15" s="9">
        <v>96025.476372446894</v>
      </c>
      <c r="I15" s="9">
        <v>96640.4344455479</v>
      </c>
      <c r="J15" s="9">
        <v>97217.243263348995</v>
      </c>
      <c r="K15" s="9">
        <v>97796.777731571201</v>
      </c>
      <c r="L15" s="9">
        <v>98371.898043138601</v>
      </c>
      <c r="M15" s="9">
        <v>98984.239344563495</v>
      </c>
      <c r="N15" s="9">
        <v>99573.968277730397</v>
      </c>
      <c r="O15" s="9">
        <v>100160.89848350501</v>
      </c>
      <c r="P15" s="9">
        <v>100747.460560298</v>
      </c>
      <c r="Q15" s="9">
        <v>101328.40651219001</v>
      </c>
      <c r="R15" s="9">
        <v>101910.080875317</v>
      </c>
    </row>
    <row r="16" spans="1:18" ht="15.6">
      <c r="A16" s="7">
        <v>11</v>
      </c>
      <c r="B16" s="7">
        <v>1140</v>
      </c>
      <c r="C16" s="8" t="s">
        <v>34</v>
      </c>
      <c r="D16" s="9">
        <v>25477.677040217201</v>
      </c>
      <c r="E16" s="9">
        <v>25766.239592553098</v>
      </c>
      <c r="F16" s="9">
        <v>26054.298992011201</v>
      </c>
      <c r="G16" s="9">
        <v>26322.113079637002</v>
      </c>
      <c r="H16" s="9">
        <v>26507.137217794701</v>
      </c>
      <c r="I16" s="9">
        <v>26676.891940017002</v>
      </c>
      <c r="J16" s="9">
        <v>26836.115835831701</v>
      </c>
      <c r="K16" s="9">
        <v>26996.0921284904</v>
      </c>
      <c r="L16" s="9">
        <v>27154.849924380302</v>
      </c>
      <c r="M16" s="9">
        <v>27323.882304891002</v>
      </c>
      <c r="N16" s="9">
        <v>27486.672705740199</v>
      </c>
      <c r="O16" s="9">
        <v>27648.6905381748</v>
      </c>
      <c r="P16" s="9">
        <v>27810.606750383398</v>
      </c>
      <c r="Q16" s="9">
        <v>27970.972672935801</v>
      </c>
      <c r="R16" s="9">
        <v>28131.539667345802</v>
      </c>
    </row>
    <row r="17" spans="1:18" ht="15.6">
      <c r="A17" s="7">
        <v>11</v>
      </c>
      <c r="B17" s="7">
        <v>1150</v>
      </c>
      <c r="C17" s="8" t="s">
        <v>35</v>
      </c>
      <c r="D17" s="9">
        <v>294594.47363758797</v>
      </c>
      <c r="E17" s="9">
        <v>297931.07822919497</v>
      </c>
      <c r="F17" s="9">
        <v>301261.86490974901</v>
      </c>
      <c r="G17" s="9">
        <v>304358.55814135901</v>
      </c>
      <c r="H17" s="9">
        <v>306497.96389016701</v>
      </c>
      <c r="I17" s="9">
        <v>308460.81171458302</v>
      </c>
      <c r="J17" s="9">
        <v>310301.89321521198</v>
      </c>
      <c r="K17" s="9">
        <v>312151.67455795797</v>
      </c>
      <c r="L17" s="9">
        <v>313987.36661690002</v>
      </c>
      <c r="M17" s="9">
        <v>315941.86212297197</v>
      </c>
      <c r="N17" s="9">
        <v>317824.18256747402</v>
      </c>
      <c r="O17" s="9">
        <v>319697.56992156</v>
      </c>
      <c r="P17" s="9">
        <v>321569.78226535697</v>
      </c>
      <c r="Q17" s="9">
        <v>323424.068837962</v>
      </c>
      <c r="R17" s="9">
        <v>325280.68038158002</v>
      </c>
    </row>
    <row r="18" spans="1:18" ht="15.6">
      <c r="A18" s="7">
        <v>11</v>
      </c>
      <c r="B18" s="7">
        <v>1161</v>
      </c>
      <c r="C18" s="8" t="s">
        <v>36</v>
      </c>
      <c r="D18" s="9">
        <v>34052.817501597703</v>
      </c>
      <c r="E18" s="9">
        <v>34438.502903666304</v>
      </c>
      <c r="F18" s="9">
        <v>34823.5157975619</v>
      </c>
      <c r="G18" s="9">
        <v>35181.469319515403</v>
      </c>
      <c r="H18" s="9">
        <v>35428.7678947104</v>
      </c>
      <c r="I18" s="9">
        <v>35655.657754140899</v>
      </c>
      <c r="J18" s="9">
        <v>35868.472379034502</v>
      </c>
      <c r="K18" s="9">
        <v>36082.2926372937</v>
      </c>
      <c r="L18" s="9">
        <v>36294.484284828002</v>
      </c>
      <c r="M18" s="9">
        <v>36520.408681836401</v>
      </c>
      <c r="N18" s="9">
        <v>36737.990205777904</v>
      </c>
      <c r="O18" s="9">
        <v>36954.539134352599</v>
      </c>
      <c r="P18" s="9">
        <v>37170.952241195198</v>
      </c>
      <c r="Q18" s="9">
        <v>37385.293268803602</v>
      </c>
      <c r="R18" s="9">
        <v>37599.903045116203</v>
      </c>
    </row>
    <row r="19" spans="1:18" ht="15.6">
      <c r="A19" s="7">
        <v>11</v>
      </c>
      <c r="B19" s="7">
        <v>1162</v>
      </c>
      <c r="C19" s="8" t="s">
        <v>37</v>
      </c>
      <c r="D19" s="9">
        <v>15418.103910350401</v>
      </c>
      <c r="E19" s="9">
        <v>15592.73080005</v>
      </c>
      <c r="F19" s="9">
        <v>15767.053198045</v>
      </c>
      <c r="G19" s="9">
        <v>15929.123916454901</v>
      </c>
      <c r="H19" s="9">
        <v>16041.0933630072</v>
      </c>
      <c r="I19" s="9">
        <v>16143.8223494873</v>
      </c>
      <c r="J19" s="9">
        <v>16240.1784880049</v>
      </c>
      <c r="K19" s="9">
        <v>16336.989947429</v>
      </c>
      <c r="L19" s="9">
        <v>16433.064020307698</v>
      </c>
      <c r="M19" s="9">
        <v>16535.355874088302</v>
      </c>
      <c r="N19" s="9">
        <v>16633.870322854498</v>
      </c>
      <c r="O19" s="9">
        <v>16731.9172431224</v>
      </c>
      <c r="P19" s="9">
        <v>16829.902667338902</v>
      </c>
      <c r="Q19" s="9">
        <v>16926.949915657799</v>
      </c>
      <c r="R19" s="9">
        <v>17024.118845394099</v>
      </c>
    </row>
    <row r="20" spans="1:18" ht="15.6">
      <c r="A20" s="7">
        <v>11</v>
      </c>
      <c r="B20" s="7">
        <v>1163</v>
      </c>
      <c r="C20" s="8" t="s">
        <v>38</v>
      </c>
      <c r="D20" s="9">
        <v>14988.0251319136</v>
      </c>
      <c r="E20" s="9">
        <v>15157.780909351301</v>
      </c>
      <c r="F20" s="9">
        <v>15327.240688350799</v>
      </c>
      <c r="G20" s="9">
        <v>15484.790541059099</v>
      </c>
      <c r="H20" s="9">
        <v>15593.636666962901</v>
      </c>
      <c r="I20" s="9">
        <v>15693.5000898536</v>
      </c>
      <c r="J20" s="9">
        <v>15787.1684316029</v>
      </c>
      <c r="K20" s="9">
        <v>15881.279393304099</v>
      </c>
      <c r="L20" s="9">
        <v>15974.6735374618</v>
      </c>
      <c r="M20" s="9">
        <v>16074.1120212481</v>
      </c>
      <c r="N20" s="9">
        <v>16169.878468413601</v>
      </c>
      <c r="O20" s="9">
        <v>16265.1904285128</v>
      </c>
      <c r="P20" s="9">
        <v>16360.4426080018</v>
      </c>
      <c r="Q20" s="9">
        <v>16454.7827814019</v>
      </c>
      <c r="R20" s="9">
        <v>16549.241242033098</v>
      </c>
    </row>
    <row r="21" spans="1:18" ht="15.6">
      <c r="A21" s="7">
        <v>11</v>
      </c>
      <c r="B21" s="7">
        <v>1171</v>
      </c>
      <c r="C21" s="8" t="s">
        <v>39</v>
      </c>
      <c r="D21" s="9">
        <v>55683.848253456999</v>
      </c>
      <c r="E21" s="9">
        <v>56314.528741276801</v>
      </c>
      <c r="F21" s="9">
        <v>56944.109525304899</v>
      </c>
      <c r="G21" s="9">
        <v>57529.442282957803</v>
      </c>
      <c r="H21" s="9">
        <v>57933.829859634803</v>
      </c>
      <c r="I21" s="9">
        <v>58304.844695378997</v>
      </c>
      <c r="J21" s="9">
        <v>58652.843426728097</v>
      </c>
      <c r="K21" s="9">
        <v>59002.486589177897</v>
      </c>
      <c r="L21" s="9">
        <v>59349.466615398</v>
      </c>
      <c r="M21" s="9">
        <v>59718.902708231501</v>
      </c>
      <c r="N21" s="9">
        <v>60074.696367520002</v>
      </c>
      <c r="O21" s="9">
        <v>60428.801506294498</v>
      </c>
      <c r="P21" s="9">
        <v>60782.684547152101</v>
      </c>
      <c r="Q21" s="9">
        <v>61133.179282162702</v>
      </c>
      <c r="R21" s="9">
        <v>61484.113480825297</v>
      </c>
    </row>
    <row r="22" spans="1:18" ht="15.6">
      <c r="A22" s="7">
        <v>11</v>
      </c>
      <c r="B22" s="7">
        <v>1172</v>
      </c>
      <c r="C22" s="8" t="s">
        <v>40</v>
      </c>
      <c r="D22" s="9">
        <v>47190.385477684402</v>
      </c>
      <c r="E22" s="9">
        <v>47724.868208227199</v>
      </c>
      <c r="F22" s="9">
        <v>48258.418974491098</v>
      </c>
      <c r="G22" s="9">
        <v>48754.4708700068</v>
      </c>
      <c r="H22" s="9">
        <v>49097.177170319599</v>
      </c>
      <c r="I22" s="9">
        <v>49411.601077233201</v>
      </c>
      <c r="J22" s="9">
        <v>49706.519528280704</v>
      </c>
      <c r="K22" s="9">
        <v>50002.8315853155</v>
      </c>
      <c r="L22" s="9">
        <v>50296.886714455002</v>
      </c>
      <c r="M22" s="9">
        <v>50609.972684197797</v>
      </c>
      <c r="N22" s="9">
        <v>50911.4971021971</v>
      </c>
      <c r="O22" s="9">
        <v>51211.590549854503</v>
      </c>
      <c r="P22" s="9">
        <v>51511.495776166303</v>
      </c>
      <c r="Q22" s="9">
        <v>51808.529515279501</v>
      </c>
      <c r="R22" s="9">
        <v>52105.9356865843</v>
      </c>
    </row>
    <row r="23" spans="1:18" ht="15.6">
      <c r="A23" s="7">
        <v>12</v>
      </c>
      <c r="B23" s="7">
        <v>1211</v>
      </c>
      <c r="C23" s="8" t="s">
        <v>41</v>
      </c>
      <c r="D23" s="9">
        <v>31750.951834932999</v>
      </c>
      <c r="E23" s="9">
        <v>32331.031358735701</v>
      </c>
      <c r="F23" s="9">
        <v>32925.009780803099</v>
      </c>
      <c r="G23" s="9">
        <v>33498.263809491502</v>
      </c>
      <c r="H23" s="9">
        <v>33964.369282783999</v>
      </c>
      <c r="I23" s="9">
        <v>34411.728161757099</v>
      </c>
      <c r="J23" s="9">
        <v>34847.963233688402</v>
      </c>
      <c r="K23" s="9">
        <v>35285.987423166502</v>
      </c>
      <c r="L23" s="9">
        <v>35723.318377601703</v>
      </c>
      <c r="M23" s="9">
        <v>36174.736677838497</v>
      </c>
      <c r="N23" s="9">
        <v>36619.861203942499</v>
      </c>
      <c r="O23" s="9">
        <v>37064.839992717301</v>
      </c>
      <c r="P23" s="9">
        <v>37510.267086839798</v>
      </c>
      <c r="Q23" s="9">
        <v>37954.2126904205</v>
      </c>
      <c r="R23" s="9">
        <v>38398.948927148303</v>
      </c>
    </row>
    <row r="24" spans="1:18" ht="15.6">
      <c r="A24" s="7">
        <v>12</v>
      </c>
      <c r="B24" s="7">
        <v>1212</v>
      </c>
      <c r="C24" s="8" t="s">
        <v>42</v>
      </c>
      <c r="D24" s="9">
        <v>20975.281573780601</v>
      </c>
      <c r="E24" s="9">
        <v>21358.493120714498</v>
      </c>
      <c r="F24" s="9">
        <v>21750.886542516299</v>
      </c>
      <c r="G24" s="9">
        <v>22129.5890370583</v>
      </c>
      <c r="H24" s="9">
        <v>22437.507161721798</v>
      </c>
      <c r="I24" s="9">
        <v>22733.040930283201</v>
      </c>
      <c r="J24" s="9">
        <v>23021.226100726599</v>
      </c>
      <c r="K24" s="9">
        <v>23310.593196190901</v>
      </c>
      <c r="L24" s="9">
        <v>23599.502327442198</v>
      </c>
      <c r="M24" s="9">
        <v>23897.717826775799</v>
      </c>
      <c r="N24" s="9">
        <v>24191.775539406</v>
      </c>
      <c r="O24" s="9">
        <v>24485.736975199299</v>
      </c>
      <c r="P24" s="9">
        <v>24779.994570026502</v>
      </c>
      <c r="Q24" s="9">
        <v>25073.273464064401</v>
      </c>
      <c r="R24" s="9">
        <v>25367.074665375902</v>
      </c>
    </row>
    <row r="25" spans="1:18" ht="15.6">
      <c r="A25" s="7">
        <v>12</v>
      </c>
      <c r="B25" s="7">
        <v>1221</v>
      </c>
      <c r="C25" s="8" t="s">
        <v>43</v>
      </c>
      <c r="D25" s="9">
        <v>57710.792191594403</v>
      </c>
      <c r="E25" s="9">
        <v>58765.149527299298</v>
      </c>
      <c r="F25" s="9">
        <v>59844.769609862698</v>
      </c>
      <c r="G25" s="9">
        <v>60886.7208645805</v>
      </c>
      <c r="H25" s="9">
        <v>61733.918020825098</v>
      </c>
      <c r="I25" s="9">
        <v>62547.0412126589</v>
      </c>
      <c r="J25" s="9">
        <v>63339.945681010897</v>
      </c>
      <c r="K25" s="9">
        <v>64136.102064203398</v>
      </c>
      <c r="L25" s="9">
        <v>64930.9984176707</v>
      </c>
      <c r="M25" s="9">
        <v>65751.500047167894</v>
      </c>
      <c r="N25" s="9">
        <v>66560.562060837998</v>
      </c>
      <c r="O25" s="9">
        <v>67369.359181131105</v>
      </c>
      <c r="P25" s="9">
        <v>68178.971144916504</v>
      </c>
      <c r="Q25" s="9">
        <v>68985.890339272999</v>
      </c>
      <c r="R25" s="9">
        <v>69794.246594954297</v>
      </c>
    </row>
    <row r="26" spans="1:18" ht="15.6">
      <c r="A26" s="7">
        <v>12</v>
      </c>
      <c r="B26" s="7">
        <v>1222</v>
      </c>
      <c r="C26" s="8" t="s">
        <v>44</v>
      </c>
      <c r="D26" s="9">
        <v>167136.03094847701</v>
      </c>
      <c r="E26" s="9">
        <v>170189.551668881</v>
      </c>
      <c r="F26" s="9">
        <v>173316.235761766</v>
      </c>
      <c r="G26" s="9">
        <v>176333.827281809</v>
      </c>
      <c r="H26" s="9">
        <v>178787.392112959</v>
      </c>
      <c r="I26" s="9">
        <v>181142.27545054001</v>
      </c>
      <c r="J26" s="9">
        <v>183438.60341118299</v>
      </c>
      <c r="K26" s="9">
        <v>185744.349231523</v>
      </c>
      <c r="L26" s="9">
        <v>188046.44588391</v>
      </c>
      <c r="M26" s="9">
        <v>190422.69789005199</v>
      </c>
      <c r="N26" s="9">
        <v>192765.819663512</v>
      </c>
      <c r="O26" s="9">
        <v>195108.174280095</v>
      </c>
      <c r="P26" s="9">
        <v>197452.888762113</v>
      </c>
      <c r="Q26" s="9">
        <v>199789.80472373901</v>
      </c>
      <c r="R26" s="9">
        <v>202130.88255381101</v>
      </c>
    </row>
    <row r="27" spans="1:18" ht="15.6">
      <c r="A27" s="7">
        <v>12</v>
      </c>
      <c r="B27" s="7">
        <v>1223</v>
      </c>
      <c r="C27" s="8" t="s">
        <v>45</v>
      </c>
      <c r="D27" s="9">
        <v>23784.709132278898</v>
      </c>
      <c r="E27" s="9">
        <v>24219.248003244</v>
      </c>
      <c r="F27" s="9">
        <v>24664.198570023</v>
      </c>
      <c r="G27" s="9">
        <v>25093.6244464704</v>
      </c>
      <c r="H27" s="9">
        <v>25442.7851002891</v>
      </c>
      <c r="I27" s="9">
        <v>25777.902638414202</v>
      </c>
      <c r="J27" s="9">
        <v>26104.687307796801</v>
      </c>
      <c r="K27" s="9">
        <v>26432.812209161399</v>
      </c>
      <c r="L27" s="9">
        <v>26760.417806592501</v>
      </c>
      <c r="M27" s="9">
        <v>27098.576266322299</v>
      </c>
      <c r="N27" s="9">
        <v>27432.020045781399</v>
      </c>
      <c r="O27" s="9">
        <v>27765.354653070099</v>
      </c>
      <c r="P27" s="9">
        <v>28099.025086886799</v>
      </c>
      <c r="Q27" s="9">
        <v>28431.585732837899</v>
      </c>
      <c r="R27" s="9">
        <v>28764.7386438424</v>
      </c>
    </row>
    <row r="28" spans="1:18" ht="15.6">
      <c r="A28" s="7">
        <v>12</v>
      </c>
      <c r="B28" s="7">
        <v>1224</v>
      </c>
      <c r="C28" s="8" t="s">
        <v>46</v>
      </c>
      <c r="D28" s="9">
        <v>77594.999877757393</v>
      </c>
      <c r="E28" s="9">
        <v>79012.635193482507</v>
      </c>
      <c r="F28" s="9">
        <v>80464.237521061703</v>
      </c>
      <c r="G28" s="9">
        <v>81865.192254751804</v>
      </c>
      <c r="H28" s="9">
        <v>83004.290519448201</v>
      </c>
      <c r="I28" s="9">
        <v>84097.574662182597</v>
      </c>
      <c r="J28" s="9">
        <v>85163.673736278201</v>
      </c>
      <c r="K28" s="9">
        <v>86234.145169895201</v>
      </c>
      <c r="L28" s="9">
        <v>87302.922431522398</v>
      </c>
      <c r="M28" s="9">
        <v>88406.127246741395</v>
      </c>
      <c r="N28" s="9">
        <v>89493.950935596498</v>
      </c>
      <c r="O28" s="9">
        <v>90581.418462265399</v>
      </c>
      <c r="P28" s="9">
        <v>91669.981586103197</v>
      </c>
      <c r="Q28" s="9">
        <v>92754.924148946899</v>
      </c>
      <c r="R28" s="9">
        <v>93841.798911459104</v>
      </c>
    </row>
    <row r="29" spans="1:18" ht="15.6">
      <c r="A29" s="7">
        <v>12</v>
      </c>
      <c r="B29" s="7">
        <v>1225</v>
      </c>
      <c r="C29" s="8" t="s">
        <v>47</v>
      </c>
      <c r="D29" s="9">
        <v>15033.314221843601</v>
      </c>
      <c r="E29" s="9">
        <v>15307.9679657819</v>
      </c>
      <c r="F29" s="9">
        <v>15589.2025026724</v>
      </c>
      <c r="G29" s="9">
        <v>15860.6245369757</v>
      </c>
      <c r="H29" s="9">
        <v>16081.3143000993</v>
      </c>
      <c r="I29" s="9">
        <v>16293.1280004482</v>
      </c>
      <c r="J29" s="9">
        <v>16499.6748449404</v>
      </c>
      <c r="K29" s="9">
        <v>16707.068793677401</v>
      </c>
      <c r="L29" s="9">
        <v>16914.134512281002</v>
      </c>
      <c r="M29" s="9">
        <v>17127.8702512661</v>
      </c>
      <c r="N29" s="9">
        <v>17338.6260390998</v>
      </c>
      <c r="O29" s="9">
        <v>17549.3128238225</v>
      </c>
      <c r="P29" s="9">
        <v>17760.211870392701</v>
      </c>
      <c r="Q29" s="9">
        <v>17970.409466698198</v>
      </c>
      <c r="R29" s="9">
        <v>18180.981408854201</v>
      </c>
    </row>
    <row r="30" spans="1:18" ht="15.6">
      <c r="A30" s="7">
        <v>12</v>
      </c>
      <c r="B30" s="7">
        <v>1231</v>
      </c>
      <c r="C30" s="8" t="s">
        <v>48</v>
      </c>
      <c r="D30" s="9">
        <v>37184.5699686628</v>
      </c>
      <c r="E30" s="9">
        <v>37863.919923110501</v>
      </c>
      <c r="F30" s="9">
        <v>38559.547326255801</v>
      </c>
      <c r="G30" s="9">
        <v>39230.903720417598</v>
      </c>
      <c r="H30" s="9">
        <v>39776.774964639902</v>
      </c>
      <c r="I30" s="9">
        <v>40300.691463998803</v>
      </c>
      <c r="J30" s="9">
        <v>40811.580511981098</v>
      </c>
      <c r="K30" s="9">
        <v>41324.564853571203</v>
      </c>
      <c r="L30" s="9">
        <v>41836.737325132002</v>
      </c>
      <c r="M30" s="9">
        <v>42365.407944473001</v>
      </c>
      <c r="N30" s="9">
        <v>42886.707720673097</v>
      </c>
      <c r="O30" s="9">
        <v>43407.836819170298</v>
      </c>
      <c r="P30" s="9">
        <v>43929.490942618599</v>
      </c>
      <c r="Q30" s="9">
        <v>44449.4100444059</v>
      </c>
      <c r="R30" s="9">
        <v>44970.2550823364</v>
      </c>
    </row>
    <row r="31" spans="1:18" ht="15.6">
      <c r="A31" s="7">
        <v>12</v>
      </c>
      <c r="B31" s="7">
        <v>1232</v>
      </c>
      <c r="C31" s="8" t="s">
        <v>49</v>
      </c>
      <c r="D31" s="9">
        <v>76876.855741828404</v>
      </c>
      <c r="E31" s="9">
        <v>78281.370805124694</v>
      </c>
      <c r="F31" s="9">
        <v>79719.538502946394</v>
      </c>
      <c r="G31" s="9">
        <v>81107.527356776205</v>
      </c>
      <c r="H31" s="9">
        <v>82236.083231654804</v>
      </c>
      <c r="I31" s="9">
        <v>83319.248995796996</v>
      </c>
      <c r="J31" s="9">
        <v>84375.481289921401</v>
      </c>
      <c r="K31" s="9">
        <v>85436.045477178093</v>
      </c>
      <c r="L31" s="9">
        <v>86494.931172263503</v>
      </c>
      <c r="M31" s="9">
        <v>87587.925792829396</v>
      </c>
      <c r="N31" s="9">
        <v>88665.681639572605</v>
      </c>
      <c r="O31" s="9">
        <v>89743.084620542795</v>
      </c>
      <c r="P31" s="9">
        <v>90821.573059009403</v>
      </c>
      <c r="Q31" s="9">
        <v>91896.474444739404</v>
      </c>
      <c r="R31" s="9">
        <v>92973.290147667401</v>
      </c>
    </row>
    <row r="32" spans="1:18" ht="15.6">
      <c r="A32" s="7">
        <v>12</v>
      </c>
      <c r="B32" s="7">
        <v>1233</v>
      </c>
      <c r="C32" s="8" t="s">
        <v>50</v>
      </c>
      <c r="D32" s="9">
        <v>7482.4514184253003</v>
      </c>
      <c r="E32" s="9">
        <v>7619.1533632127703</v>
      </c>
      <c r="F32" s="9">
        <v>7759.1307316332905</v>
      </c>
      <c r="G32" s="9">
        <v>7894.2241751789597</v>
      </c>
      <c r="H32" s="9">
        <v>8004.0669155703499</v>
      </c>
      <c r="I32" s="9">
        <v>8109.4918205005897</v>
      </c>
      <c r="J32" s="9">
        <v>8212.2952813185293</v>
      </c>
      <c r="K32" s="9">
        <v>8315.5203668229005</v>
      </c>
      <c r="L32" s="9">
        <v>8418.58208407649</v>
      </c>
      <c r="M32" s="9">
        <v>8524.9636350502606</v>
      </c>
      <c r="N32" s="9">
        <v>8629.8619908264409</v>
      </c>
      <c r="O32" s="9">
        <v>8734.7260020428603</v>
      </c>
      <c r="P32" s="9">
        <v>8839.6956612104605</v>
      </c>
      <c r="Q32" s="9">
        <v>8944.3161912845699</v>
      </c>
      <c r="R32" s="9">
        <v>9049.1230425167505</v>
      </c>
    </row>
    <row r="33" spans="1:18" ht="15.6">
      <c r="A33" s="7">
        <v>12</v>
      </c>
      <c r="B33" s="7">
        <v>1241</v>
      </c>
      <c r="C33" s="8" t="s">
        <v>51</v>
      </c>
      <c r="D33" s="9">
        <v>83993.393960374699</v>
      </c>
      <c r="E33" s="9">
        <v>85527.925844983896</v>
      </c>
      <c r="F33" s="9">
        <v>87099.225625033301</v>
      </c>
      <c r="G33" s="9">
        <v>88615.701468480605</v>
      </c>
      <c r="H33" s="9">
        <v>89848.728460705999</v>
      </c>
      <c r="I33" s="9">
        <v>91032.163551298305</v>
      </c>
      <c r="J33" s="9">
        <v>92186.171923868693</v>
      </c>
      <c r="K33" s="9">
        <v>93344.913195669695</v>
      </c>
      <c r="L33" s="9">
        <v>94501.820596006903</v>
      </c>
      <c r="M33" s="9">
        <v>95695.994406253303</v>
      </c>
      <c r="N33" s="9">
        <v>96873.518780226397</v>
      </c>
      <c r="O33" s="9">
        <v>98050.6576232917</v>
      </c>
      <c r="P33" s="9">
        <v>99228.982405202696</v>
      </c>
      <c r="Q33" s="9">
        <v>100403.388078837</v>
      </c>
      <c r="R33" s="9">
        <v>101579.88527909901</v>
      </c>
    </row>
    <row r="34" spans="1:18" ht="15.6">
      <c r="A34" s="7">
        <v>12</v>
      </c>
      <c r="B34" s="7">
        <v>1242</v>
      </c>
      <c r="C34" s="8" t="s">
        <v>52</v>
      </c>
      <c r="D34" s="9">
        <v>85527.913957819794</v>
      </c>
      <c r="E34" s="9">
        <v>87090.481021521497</v>
      </c>
      <c r="F34" s="9">
        <v>88690.487712922695</v>
      </c>
      <c r="G34" s="9">
        <v>90234.668860494494</v>
      </c>
      <c r="H34" s="9">
        <v>91490.222678890204</v>
      </c>
      <c r="I34" s="9">
        <v>92695.278574761003</v>
      </c>
      <c r="J34" s="9">
        <v>93870.3701402281</v>
      </c>
      <c r="K34" s="9">
        <v>95050.281072767699</v>
      </c>
      <c r="L34" s="9">
        <v>96228.324629871204</v>
      </c>
      <c r="M34" s="9">
        <v>97444.315436746998</v>
      </c>
      <c r="N34" s="9">
        <v>98643.352629931906</v>
      </c>
      <c r="O34" s="9">
        <v>99841.997248741594</v>
      </c>
      <c r="P34" s="9">
        <v>101041.849472949</v>
      </c>
      <c r="Q34" s="9">
        <v>102237.710988597</v>
      </c>
      <c r="R34" s="9">
        <v>103435.70224208799</v>
      </c>
    </row>
    <row r="35" spans="1:18" ht="15.6">
      <c r="A35" s="7">
        <v>12</v>
      </c>
      <c r="B35" s="7">
        <v>1243</v>
      </c>
      <c r="C35" s="8" t="s">
        <v>53</v>
      </c>
      <c r="D35" s="9">
        <v>46982.483661534498</v>
      </c>
      <c r="E35" s="9">
        <v>47840.838298153903</v>
      </c>
      <c r="F35" s="9">
        <v>48719.759398496397</v>
      </c>
      <c r="G35" s="9">
        <v>49568.014221808298</v>
      </c>
      <c r="H35" s="9">
        <v>50257.719302070203</v>
      </c>
      <c r="I35" s="9">
        <v>50919.684692305404</v>
      </c>
      <c r="J35" s="9">
        <v>51565.189974972498</v>
      </c>
      <c r="K35" s="9">
        <v>52213.342648698002</v>
      </c>
      <c r="L35" s="9">
        <v>52860.469529415597</v>
      </c>
      <c r="M35" s="9">
        <v>53528.441722031901</v>
      </c>
      <c r="N35" s="9">
        <v>54187.1008980962</v>
      </c>
      <c r="O35" s="9">
        <v>54845.544423874599</v>
      </c>
      <c r="P35" s="9">
        <v>55504.651315545903</v>
      </c>
      <c r="Q35" s="9">
        <v>56161.566017661498</v>
      </c>
      <c r="R35" s="9">
        <v>56819.650634590304</v>
      </c>
    </row>
    <row r="36" spans="1:18" ht="15.6">
      <c r="A36" s="7">
        <v>12</v>
      </c>
      <c r="B36" s="7">
        <v>1251</v>
      </c>
      <c r="C36" s="8" t="s">
        <v>54</v>
      </c>
      <c r="D36" s="9">
        <v>208453.701068536</v>
      </c>
      <c r="E36" s="9">
        <v>212262.082143509</v>
      </c>
      <c r="F36" s="9">
        <v>216161.71327554301</v>
      </c>
      <c r="G36" s="9">
        <v>219925.28308920399</v>
      </c>
      <c r="H36" s="9">
        <v>222985.393270681</v>
      </c>
      <c r="I36" s="9">
        <v>225922.426922946</v>
      </c>
      <c r="J36" s="9">
        <v>228786.429733242</v>
      </c>
      <c r="K36" s="9">
        <v>231662.17859059799</v>
      </c>
      <c r="L36" s="9">
        <v>234533.37617003699</v>
      </c>
      <c r="M36" s="9">
        <v>237497.06103568</v>
      </c>
      <c r="N36" s="9">
        <v>240419.42554898601</v>
      </c>
      <c r="O36" s="9">
        <v>243340.83325683599</v>
      </c>
      <c r="P36" s="9">
        <v>246265.184212216</v>
      </c>
      <c r="Q36" s="9">
        <v>249179.80877609301</v>
      </c>
      <c r="R36" s="9">
        <v>252099.62406328201</v>
      </c>
    </row>
    <row r="37" spans="1:18" ht="15.6">
      <c r="A37" s="7">
        <v>12</v>
      </c>
      <c r="B37" s="7">
        <v>1252</v>
      </c>
      <c r="C37" s="8" t="s">
        <v>55</v>
      </c>
      <c r="D37" s="9">
        <v>25543.4079777939</v>
      </c>
      <c r="E37" s="9">
        <v>26010.0777005368</v>
      </c>
      <c r="F37" s="9">
        <v>26487.928987153002</v>
      </c>
      <c r="G37" s="9">
        <v>26949.107650772199</v>
      </c>
      <c r="H37" s="9">
        <v>27324.0860869561</v>
      </c>
      <c r="I37" s="9">
        <v>27683.9830253912</v>
      </c>
      <c r="J37" s="9">
        <v>28034.9309426047</v>
      </c>
      <c r="K37" s="9">
        <v>28387.318191768201</v>
      </c>
      <c r="L37" s="9">
        <v>28739.147738407599</v>
      </c>
      <c r="M37" s="9">
        <v>29102.310451470599</v>
      </c>
      <c r="N37" s="9">
        <v>29460.409869401999</v>
      </c>
      <c r="O37" s="9">
        <v>29818.3920427136</v>
      </c>
      <c r="P37" s="9">
        <v>30176.734874384099</v>
      </c>
      <c r="Q37" s="9">
        <v>30533.885857782101</v>
      </c>
      <c r="R37" s="9">
        <v>30891.672899748399</v>
      </c>
    </row>
    <row r="38" spans="1:18" ht="15.6">
      <c r="A38" s="7">
        <v>12</v>
      </c>
      <c r="B38" s="7">
        <v>1253</v>
      </c>
      <c r="C38" s="8" t="s">
        <v>56</v>
      </c>
      <c r="D38" s="9">
        <v>18554.220186398601</v>
      </c>
      <c r="E38" s="9">
        <v>18893.1997346889</v>
      </c>
      <c r="F38" s="9">
        <v>19240.3013394726</v>
      </c>
      <c r="G38" s="9">
        <v>19575.2922878957</v>
      </c>
      <c r="H38" s="9">
        <v>19847.6691169812</v>
      </c>
      <c r="I38" s="9">
        <v>20109.091048046499</v>
      </c>
      <c r="J38" s="9">
        <v>20364.012589228601</v>
      </c>
      <c r="K38" s="9">
        <v>20619.979632311901</v>
      </c>
      <c r="L38" s="9">
        <v>20875.541571628299</v>
      </c>
      <c r="M38" s="9">
        <v>21139.335696133101</v>
      </c>
      <c r="N38" s="9">
        <v>21399.451944184999</v>
      </c>
      <c r="O38" s="9">
        <v>21659.483028205399</v>
      </c>
      <c r="P38" s="9">
        <v>21919.776087343202</v>
      </c>
      <c r="Q38" s="9">
        <v>22179.203411610299</v>
      </c>
      <c r="R38" s="9">
        <v>22439.092756210201</v>
      </c>
    </row>
    <row r="39" spans="1:18" ht="15.6">
      <c r="A39" s="7">
        <v>12</v>
      </c>
      <c r="B39" s="7">
        <v>1254</v>
      </c>
      <c r="C39" s="8" t="s">
        <v>57</v>
      </c>
      <c r="D39" s="9">
        <v>18239.878644834698</v>
      </c>
      <c r="E39" s="9">
        <v>18573.115269235001</v>
      </c>
      <c r="F39" s="9">
        <v>18914.336358619301</v>
      </c>
      <c r="G39" s="9">
        <v>19243.651964303201</v>
      </c>
      <c r="H39" s="9">
        <v>19511.4142448987</v>
      </c>
      <c r="I39" s="9">
        <v>19768.407222812701</v>
      </c>
      <c r="J39" s="9">
        <v>20019.0099390252</v>
      </c>
      <c r="K39" s="9">
        <v>20270.640444480199</v>
      </c>
      <c r="L39" s="9">
        <v>20521.872709141699</v>
      </c>
      <c r="M39" s="9">
        <v>20781.197691129899</v>
      </c>
      <c r="N39" s="9">
        <v>21036.907106694402</v>
      </c>
      <c r="O39" s="9">
        <v>21292.5328009353</v>
      </c>
      <c r="P39" s="9">
        <v>21548.416031860299</v>
      </c>
      <c r="Q39" s="9">
        <v>21803.4481951542</v>
      </c>
      <c r="R39" s="9">
        <v>22058.934551215301</v>
      </c>
    </row>
    <row r="40" spans="1:18" ht="15.6">
      <c r="A40" s="7">
        <v>12</v>
      </c>
      <c r="B40" s="7">
        <v>1255</v>
      </c>
      <c r="C40" s="8" t="s">
        <v>58</v>
      </c>
      <c r="D40" s="9">
        <v>53813.097368299801</v>
      </c>
      <c r="E40" s="9">
        <v>54796.245085350703</v>
      </c>
      <c r="F40" s="9">
        <v>55802.949352540098</v>
      </c>
      <c r="G40" s="9">
        <v>56774.528883020299</v>
      </c>
      <c r="H40" s="9">
        <v>57564.507695391199</v>
      </c>
      <c r="I40" s="9">
        <v>58322.713844231599</v>
      </c>
      <c r="J40" s="9">
        <v>59062.066809862801</v>
      </c>
      <c r="K40" s="9">
        <v>59804.452061178898</v>
      </c>
      <c r="L40" s="9">
        <v>60545.662383113602</v>
      </c>
      <c r="M40" s="9">
        <v>61310.748641601298</v>
      </c>
      <c r="N40" s="9">
        <v>62065.167897708103</v>
      </c>
      <c r="O40" s="9">
        <v>62819.3401508975</v>
      </c>
      <c r="P40" s="9">
        <v>63574.272214339602</v>
      </c>
      <c r="Q40" s="9">
        <v>64326.693373714697</v>
      </c>
      <c r="R40" s="9">
        <v>65080.454537590398</v>
      </c>
    </row>
    <row r="41" spans="1:18" ht="15.6">
      <c r="A41" s="7">
        <v>12</v>
      </c>
      <c r="B41" s="7">
        <v>1256</v>
      </c>
      <c r="C41" s="8" t="s">
        <v>59</v>
      </c>
      <c r="D41" s="9">
        <v>22336.492727491601</v>
      </c>
      <c r="E41" s="9">
        <v>22744.573159440599</v>
      </c>
      <c r="F41" s="9">
        <v>23162.431330337098</v>
      </c>
      <c r="G41" s="9">
        <v>23565.710088776901</v>
      </c>
      <c r="H41" s="9">
        <v>23893.610857442101</v>
      </c>
      <c r="I41" s="9">
        <v>24208.323575328701</v>
      </c>
      <c r="J41" s="9">
        <v>24515.210800727898</v>
      </c>
      <c r="K41" s="9">
        <v>24823.356653298801</v>
      </c>
      <c r="L41" s="9">
        <v>25131.014821668599</v>
      </c>
      <c r="M41" s="9">
        <v>25448.583303859701</v>
      </c>
      <c r="N41" s="9">
        <v>25761.724175718799</v>
      </c>
      <c r="O41" s="9">
        <v>26074.762522785801</v>
      </c>
      <c r="P41" s="9">
        <v>26388.116248430601</v>
      </c>
      <c r="Q41" s="9">
        <v>26700.4277595278</v>
      </c>
      <c r="R41" s="9">
        <v>27013.295473550901</v>
      </c>
    </row>
    <row r="42" spans="1:18" ht="15.6">
      <c r="A42" s="7">
        <v>12</v>
      </c>
      <c r="B42" s="7">
        <v>1257</v>
      </c>
      <c r="C42" s="8" t="s">
        <v>60</v>
      </c>
      <c r="D42" s="9">
        <v>18021.6638655018</v>
      </c>
      <c r="E42" s="9">
        <v>18350.913780238599</v>
      </c>
      <c r="F42" s="9">
        <v>18688.052632763302</v>
      </c>
      <c r="G42" s="9">
        <v>19013.428434722799</v>
      </c>
      <c r="H42" s="9">
        <v>19277.987311875098</v>
      </c>
      <c r="I42" s="9">
        <v>19531.905726225199</v>
      </c>
      <c r="J42" s="9">
        <v>19779.510329494798</v>
      </c>
      <c r="K42" s="9">
        <v>20028.130425943898</v>
      </c>
      <c r="L42" s="9">
        <v>20276.3570460351</v>
      </c>
      <c r="M42" s="9">
        <v>20532.579565340198</v>
      </c>
      <c r="N42" s="9">
        <v>20785.2297734106</v>
      </c>
      <c r="O42" s="9">
        <v>21037.7972617835</v>
      </c>
      <c r="P42" s="9">
        <v>21290.619205783001</v>
      </c>
      <c r="Q42" s="9">
        <v>21542.600263979799</v>
      </c>
      <c r="R42" s="9">
        <v>21795.030081159999</v>
      </c>
    </row>
    <row r="43" spans="1:18" ht="15.6">
      <c r="A43" s="7">
        <v>12</v>
      </c>
      <c r="B43" s="7">
        <v>1258</v>
      </c>
      <c r="C43" s="8" t="s">
        <v>61</v>
      </c>
      <c r="D43" s="9">
        <v>82644.461774649404</v>
      </c>
      <c r="E43" s="9">
        <v>84154.349103709304</v>
      </c>
      <c r="F43" s="9">
        <v>85700.413843026501</v>
      </c>
      <c r="G43" s="9">
        <v>87192.535116502593</v>
      </c>
      <c r="H43" s="9">
        <v>88405.7597208425</v>
      </c>
      <c r="I43" s="9">
        <v>89570.188868184807</v>
      </c>
      <c r="J43" s="9">
        <v>90705.663889942705</v>
      </c>
      <c r="K43" s="9">
        <v>91845.795800649794</v>
      </c>
      <c r="L43" s="9">
        <v>92984.1232917741</v>
      </c>
      <c r="M43" s="9">
        <v>94159.118695032696</v>
      </c>
      <c r="N43" s="9">
        <v>95317.7320516701</v>
      </c>
      <c r="O43" s="9">
        <v>96475.966068994006</v>
      </c>
      <c r="P43" s="9">
        <v>97635.366978995706</v>
      </c>
      <c r="Q43" s="9">
        <v>98790.911721537806</v>
      </c>
      <c r="R43" s="9">
        <v>99948.514400830696</v>
      </c>
    </row>
    <row r="44" spans="1:18" ht="15.6">
      <c r="A44" s="7">
        <v>12</v>
      </c>
      <c r="B44" s="7">
        <v>1259</v>
      </c>
      <c r="C44" s="8" t="s">
        <v>62</v>
      </c>
      <c r="D44" s="9">
        <v>145533.82043076199</v>
      </c>
      <c r="E44" s="9">
        <v>148192.67579756101</v>
      </c>
      <c r="F44" s="9">
        <v>150915.238247753</v>
      </c>
      <c r="G44" s="9">
        <v>153542.808262053</v>
      </c>
      <c r="H44" s="9">
        <v>155679.25162388</v>
      </c>
      <c r="I44" s="9">
        <v>157729.768002097</v>
      </c>
      <c r="J44" s="9">
        <v>159729.297243009</v>
      </c>
      <c r="K44" s="9">
        <v>161737.02709196499</v>
      </c>
      <c r="L44" s="9">
        <v>163741.57942516601</v>
      </c>
      <c r="M44" s="9">
        <v>165810.70258653999</v>
      </c>
      <c r="N44" s="9">
        <v>167850.97757372499</v>
      </c>
      <c r="O44" s="9">
        <v>169890.58455849299</v>
      </c>
      <c r="P44" s="9">
        <v>171932.246397818</v>
      </c>
      <c r="Q44" s="9">
        <v>173967.117669812</v>
      </c>
      <c r="R44" s="9">
        <v>176005.612891825</v>
      </c>
    </row>
    <row r="45" spans="1:18" ht="15.6">
      <c r="A45" s="7">
        <v>21</v>
      </c>
      <c r="B45" s="7">
        <v>2111</v>
      </c>
      <c r="C45" s="8" t="s">
        <v>63</v>
      </c>
      <c r="D45" s="9">
        <v>39613.613489087104</v>
      </c>
      <c r="E45" s="9">
        <v>40781.151550898197</v>
      </c>
      <c r="F45" s="9">
        <v>41957.726230161199</v>
      </c>
      <c r="G45" s="9">
        <v>43111.090344748998</v>
      </c>
      <c r="H45" s="9">
        <v>44138.188962966902</v>
      </c>
      <c r="I45" s="9">
        <v>45144.989658393897</v>
      </c>
      <c r="J45" s="9">
        <v>46135.611761752902</v>
      </c>
      <c r="K45" s="9">
        <v>47130.273472453599</v>
      </c>
      <c r="L45" s="9">
        <v>48125.116898808497</v>
      </c>
      <c r="M45" s="9">
        <v>49141.715682970302</v>
      </c>
      <c r="N45" s="9">
        <v>50145.311628175601</v>
      </c>
      <c r="O45" s="9">
        <v>51149.2176475905</v>
      </c>
      <c r="P45" s="9">
        <v>52154.669347540002</v>
      </c>
      <c r="Q45" s="9">
        <v>53158.923414083998</v>
      </c>
      <c r="R45" s="9">
        <v>54165.287560646997</v>
      </c>
    </row>
    <row r="46" spans="1:18" ht="15.6">
      <c r="A46" s="7">
        <v>21</v>
      </c>
      <c r="B46" s="7">
        <v>2112</v>
      </c>
      <c r="C46" s="8" t="s">
        <v>64</v>
      </c>
      <c r="D46" s="9">
        <v>28545.278250029201</v>
      </c>
      <c r="E46" s="9">
        <v>29386.597583247501</v>
      </c>
      <c r="F46" s="9">
        <v>30234.428635353801</v>
      </c>
      <c r="G46" s="9">
        <v>31065.534325357101</v>
      </c>
      <c r="H46" s="9">
        <v>31805.654028397701</v>
      </c>
      <c r="I46" s="9">
        <v>32531.1471974755</v>
      </c>
      <c r="J46" s="9">
        <v>33244.982192420699</v>
      </c>
      <c r="K46" s="9">
        <v>33961.728098482497</v>
      </c>
      <c r="L46" s="9">
        <v>34678.604947535998</v>
      </c>
      <c r="M46" s="9">
        <v>35411.158547432598</v>
      </c>
      <c r="N46" s="9">
        <v>36134.3423971507</v>
      </c>
      <c r="O46" s="9">
        <v>36857.749684081697</v>
      </c>
      <c r="P46" s="9">
        <v>37582.270777042802</v>
      </c>
      <c r="Q46" s="9">
        <v>38305.928864202098</v>
      </c>
      <c r="R46" s="9">
        <v>39031.107459498802</v>
      </c>
    </row>
    <row r="47" spans="1:18" ht="15.6">
      <c r="A47" s="7">
        <v>21</v>
      </c>
      <c r="B47" s="7">
        <v>2113</v>
      </c>
      <c r="C47" s="8" t="s">
        <v>65</v>
      </c>
      <c r="D47" s="9">
        <v>49142.062176897598</v>
      </c>
      <c r="E47" s="9">
        <v>50590.433664164702</v>
      </c>
      <c r="F47" s="9">
        <v>52050.015382779602</v>
      </c>
      <c r="G47" s="9">
        <v>53480.8035899877</v>
      </c>
      <c r="H47" s="9">
        <v>54754.955068616197</v>
      </c>
      <c r="I47" s="9">
        <v>56003.926268065203</v>
      </c>
      <c r="J47" s="9">
        <v>57232.827364324301</v>
      </c>
      <c r="K47" s="9">
        <v>58466.7397319601</v>
      </c>
      <c r="L47" s="9">
        <v>59700.877524321397</v>
      </c>
      <c r="M47" s="9">
        <v>60962.003594834598</v>
      </c>
      <c r="N47" s="9">
        <v>62206.999190700102</v>
      </c>
      <c r="O47" s="9">
        <v>63452.379444543803</v>
      </c>
      <c r="P47" s="9">
        <v>64699.677168907903</v>
      </c>
      <c r="Q47" s="9">
        <v>65945.489187667903</v>
      </c>
      <c r="R47" s="9">
        <v>67193.918834140699</v>
      </c>
    </row>
    <row r="48" spans="1:18" ht="15.6">
      <c r="A48" s="7">
        <v>21</v>
      </c>
      <c r="B48" s="7">
        <v>2114</v>
      </c>
      <c r="C48" s="8" t="s">
        <v>66</v>
      </c>
      <c r="D48" s="9">
        <v>29200.146738288098</v>
      </c>
      <c r="E48" s="9">
        <v>30060.767109730201</v>
      </c>
      <c r="F48" s="9">
        <v>30928.0485884265</v>
      </c>
      <c r="G48" s="9">
        <v>31778.221001920101</v>
      </c>
      <c r="H48" s="9">
        <v>32535.320082964699</v>
      </c>
      <c r="I48" s="9">
        <v>33277.457077062303</v>
      </c>
      <c r="J48" s="9">
        <v>34007.668442166098</v>
      </c>
      <c r="K48" s="9">
        <v>34740.857498827601</v>
      </c>
      <c r="L48" s="9">
        <v>35474.180502483701</v>
      </c>
      <c r="M48" s="9">
        <v>36223.539903433797</v>
      </c>
      <c r="N48" s="9">
        <v>36963.314599137499</v>
      </c>
      <c r="O48" s="9">
        <v>37703.3178580081</v>
      </c>
      <c r="P48" s="9">
        <v>38444.460475164597</v>
      </c>
      <c r="Q48" s="9">
        <v>39184.720287957403</v>
      </c>
      <c r="R48" s="9">
        <v>39926.535491459603</v>
      </c>
    </row>
    <row r="49" spans="1:18" ht="15.6">
      <c r="A49" s="7">
        <v>21</v>
      </c>
      <c r="B49" s="7">
        <v>2115</v>
      </c>
      <c r="C49" s="8" t="s">
        <v>67</v>
      </c>
      <c r="D49" s="9">
        <v>40266.558721781497</v>
      </c>
      <c r="E49" s="9">
        <v>41453.341137602503</v>
      </c>
      <c r="F49" s="9">
        <v>42649.309120323698</v>
      </c>
      <c r="G49" s="9">
        <v>43821.683962145798</v>
      </c>
      <c r="H49" s="9">
        <v>44865.712092375798</v>
      </c>
      <c r="I49" s="9">
        <v>45889.107732255397</v>
      </c>
      <c r="J49" s="9">
        <v>46896.058110723701</v>
      </c>
      <c r="K49" s="9">
        <v>47907.114680813502</v>
      </c>
      <c r="L49" s="9">
        <v>48918.355961743502</v>
      </c>
      <c r="M49" s="9">
        <v>49951.711190738897</v>
      </c>
      <c r="N49" s="9">
        <v>50971.8492569675</v>
      </c>
      <c r="O49" s="9">
        <v>51992.302508309302</v>
      </c>
      <c r="P49" s="9">
        <v>53014.326917400896</v>
      </c>
      <c r="Q49" s="9">
        <v>54035.133952674099</v>
      </c>
      <c r="R49" s="9">
        <v>55058.085848096001</v>
      </c>
    </row>
    <row r="50" spans="1:18" ht="15.6">
      <c r="A50" s="7">
        <v>21</v>
      </c>
      <c r="B50" s="7">
        <v>2119</v>
      </c>
      <c r="C50" s="8" t="s">
        <v>68</v>
      </c>
      <c r="D50" s="9">
        <v>26183.8410738286</v>
      </c>
      <c r="E50" s="9">
        <v>26955.5614091518</v>
      </c>
      <c r="F50" s="9">
        <v>27733.2547751477</v>
      </c>
      <c r="G50" s="9">
        <v>28495.6064016565</v>
      </c>
      <c r="H50" s="9">
        <v>29174.498949459001</v>
      </c>
      <c r="I50" s="9">
        <v>29839.974958276402</v>
      </c>
      <c r="J50" s="9">
        <v>30494.7572272057</v>
      </c>
      <c r="K50" s="9">
        <v>31152.209599231799</v>
      </c>
      <c r="L50" s="9">
        <v>31809.782081848301</v>
      </c>
      <c r="M50" s="9">
        <v>32481.734440095701</v>
      </c>
      <c r="N50" s="9">
        <v>33145.092170325399</v>
      </c>
      <c r="O50" s="9">
        <v>33808.654853691201</v>
      </c>
      <c r="P50" s="9">
        <v>34473.239202344499</v>
      </c>
      <c r="Q50" s="9">
        <v>35137.031938224201</v>
      </c>
      <c r="R50" s="9">
        <v>35802.219396656001</v>
      </c>
    </row>
    <row r="51" spans="1:18" ht="15.6">
      <c r="A51" s="7">
        <v>21</v>
      </c>
      <c r="B51" s="7">
        <v>2121</v>
      </c>
      <c r="C51" s="8" t="s">
        <v>69</v>
      </c>
      <c r="D51" s="9">
        <v>116595.760248579</v>
      </c>
      <c r="E51" s="9">
        <v>120032.204839186</v>
      </c>
      <c r="F51" s="9">
        <v>123495.247140222</v>
      </c>
      <c r="G51" s="9">
        <v>126889.97319379001</v>
      </c>
      <c r="H51" s="9">
        <v>129913.058786576</v>
      </c>
      <c r="I51" s="9">
        <v>132876.40098581099</v>
      </c>
      <c r="J51" s="9">
        <v>135792.124320856</v>
      </c>
      <c r="K51" s="9">
        <v>138719.73753635099</v>
      </c>
      <c r="L51" s="9">
        <v>141647.88560008499</v>
      </c>
      <c r="M51" s="9">
        <v>144640.06676308101</v>
      </c>
      <c r="N51" s="9">
        <v>147593.976339024</v>
      </c>
      <c r="O51" s="9">
        <v>150548.798564233</v>
      </c>
      <c r="P51" s="9">
        <v>153508.170230346</v>
      </c>
      <c r="Q51" s="9">
        <v>156464.01687140099</v>
      </c>
      <c r="R51" s="9">
        <v>159426.07416479001</v>
      </c>
    </row>
    <row r="52" spans="1:18" ht="15.6">
      <c r="A52" s="7">
        <v>21</v>
      </c>
      <c r="B52" s="7">
        <v>2122</v>
      </c>
      <c r="C52" s="8" t="s">
        <v>70</v>
      </c>
      <c r="D52" s="9">
        <v>74033.475578444501</v>
      </c>
      <c r="E52" s="9">
        <v>76215.475473993996</v>
      </c>
      <c r="F52" s="9">
        <v>78414.363813292395</v>
      </c>
      <c r="G52" s="9">
        <v>80569.8741667305</v>
      </c>
      <c r="H52" s="9">
        <v>82489.408229816196</v>
      </c>
      <c r="I52" s="9">
        <v>84371.007713958505</v>
      </c>
      <c r="J52" s="9">
        <v>86222.3711928884</v>
      </c>
      <c r="K52" s="9">
        <v>88081.284253100093</v>
      </c>
      <c r="L52" s="9">
        <v>89940.536919778795</v>
      </c>
      <c r="M52" s="9">
        <v>91840.447950751506</v>
      </c>
      <c r="N52" s="9">
        <v>93716.058110027603</v>
      </c>
      <c r="O52" s="9">
        <v>95592.247763764695</v>
      </c>
      <c r="P52" s="9">
        <v>97471.326123933395</v>
      </c>
      <c r="Q52" s="9">
        <v>99348.166239282495</v>
      </c>
      <c r="R52" s="9">
        <v>101228.94986147599</v>
      </c>
    </row>
    <row r="53" spans="1:18" ht="15.6">
      <c r="A53" s="7">
        <v>21</v>
      </c>
      <c r="B53" s="7">
        <v>2123</v>
      </c>
      <c r="C53" s="8" t="s">
        <v>71</v>
      </c>
      <c r="D53" s="9">
        <v>32723.230220183901</v>
      </c>
      <c r="E53" s="9">
        <v>33687.686966082299</v>
      </c>
      <c r="F53" s="9">
        <v>34659.608502848598</v>
      </c>
      <c r="G53" s="9">
        <v>35612.356715542497</v>
      </c>
      <c r="H53" s="9">
        <v>36460.802024564902</v>
      </c>
      <c r="I53" s="9">
        <v>37292.480027235499</v>
      </c>
      <c r="J53" s="9">
        <v>38110.7935384148</v>
      </c>
      <c r="K53" s="9">
        <v>38932.444008706902</v>
      </c>
      <c r="L53" s="9">
        <v>39754.244587056201</v>
      </c>
      <c r="M53" s="9">
        <v>40594.016400845103</v>
      </c>
      <c r="N53" s="9">
        <v>41423.047086819999</v>
      </c>
      <c r="O53" s="9">
        <v>42252.333912750597</v>
      </c>
      <c r="P53" s="9">
        <v>43082.897563864099</v>
      </c>
      <c r="Q53" s="9">
        <v>43912.471897651303</v>
      </c>
      <c r="R53" s="9">
        <v>44743.789284587001</v>
      </c>
    </row>
    <row r="54" spans="1:18" ht="15.6">
      <c r="A54" s="7">
        <v>21</v>
      </c>
      <c r="B54" s="7">
        <v>2124</v>
      </c>
      <c r="C54" s="8" t="s">
        <v>72</v>
      </c>
      <c r="D54" s="9">
        <v>37978.205253648499</v>
      </c>
      <c r="E54" s="9">
        <v>39097.542678478698</v>
      </c>
      <c r="F54" s="9">
        <v>40225.5436540968</v>
      </c>
      <c r="G54" s="9">
        <v>41331.292289965699</v>
      </c>
      <c r="H54" s="9">
        <v>42315.9881734464</v>
      </c>
      <c r="I54" s="9">
        <v>43281.224113740602</v>
      </c>
      <c r="J54" s="9">
        <v>44230.949378633602</v>
      </c>
      <c r="K54" s="9">
        <v>45184.547479988098</v>
      </c>
      <c r="L54" s="9">
        <v>46138.319795023897</v>
      </c>
      <c r="M54" s="9">
        <v>47112.9493195381</v>
      </c>
      <c r="N54" s="9">
        <v>48075.1128144631</v>
      </c>
      <c r="O54" s="9">
        <v>49037.573582475103</v>
      </c>
      <c r="P54" s="9">
        <v>50001.516219131699</v>
      </c>
      <c r="Q54" s="9">
        <v>50964.310665456498</v>
      </c>
      <c r="R54" s="9">
        <v>51929.128079249298</v>
      </c>
    </row>
    <row r="55" spans="1:18" ht="15.6">
      <c r="A55" s="7">
        <v>21</v>
      </c>
      <c r="B55" s="7">
        <v>2125</v>
      </c>
      <c r="C55" s="8" t="s">
        <v>73</v>
      </c>
      <c r="D55" s="9">
        <v>37958.652156361299</v>
      </c>
      <c r="E55" s="9">
        <v>39077.413289759497</v>
      </c>
      <c r="F55" s="9">
        <v>40204.833513525497</v>
      </c>
      <c r="G55" s="9">
        <v>41310.012854173598</v>
      </c>
      <c r="H55" s="9">
        <v>42294.201766489998</v>
      </c>
      <c r="I55" s="9">
        <v>43258.940754594798</v>
      </c>
      <c r="J55" s="9">
        <v>44208.1770529606</v>
      </c>
      <c r="K55" s="9">
        <v>45161.284193876199</v>
      </c>
      <c r="L55" s="9">
        <v>46114.565458778299</v>
      </c>
      <c r="M55" s="9">
        <v>47088.6931947923</v>
      </c>
      <c r="N55" s="9">
        <v>48050.361319381002</v>
      </c>
      <c r="O55" s="9">
        <v>49012.326564003197</v>
      </c>
      <c r="P55" s="9">
        <v>49975.772914328903</v>
      </c>
      <c r="Q55" s="9">
        <v>50938.071665467098</v>
      </c>
      <c r="R55" s="9">
        <v>51902.392342545398</v>
      </c>
    </row>
    <row r="56" spans="1:18" ht="15.6">
      <c r="A56" s="7">
        <v>21</v>
      </c>
      <c r="B56" s="7">
        <v>2126</v>
      </c>
      <c r="C56" s="8" t="s">
        <v>74</v>
      </c>
      <c r="D56" s="9">
        <v>23814.3903336781</v>
      </c>
      <c r="E56" s="9">
        <v>24516.275485045699</v>
      </c>
      <c r="F56" s="9">
        <v>25223.593151855799</v>
      </c>
      <c r="G56" s="9">
        <v>25916.957397209899</v>
      </c>
      <c r="H56" s="9">
        <v>26534.415014578401</v>
      </c>
      <c r="I56" s="9">
        <v>27139.670194315298</v>
      </c>
      <c r="J56" s="9">
        <v>27735.1993409795</v>
      </c>
      <c r="K56" s="9">
        <v>28333.156965784299</v>
      </c>
      <c r="L56" s="9">
        <v>28931.223831992898</v>
      </c>
      <c r="M56" s="9">
        <v>29542.369297423898</v>
      </c>
      <c r="N56" s="9">
        <v>30145.697887609102</v>
      </c>
      <c r="O56" s="9">
        <v>30749.2128841058</v>
      </c>
      <c r="P56" s="9">
        <v>31353.657092447102</v>
      </c>
      <c r="Q56" s="9">
        <v>31957.381323298301</v>
      </c>
      <c r="R56" s="9">
        <v>32562.374064244799</v>
      </c>
    </row>
    <row r="57" spans="1:18" ht="15.6">
      <c r="A57" s="7">
        <v>21</v>
      </c>
      <c r="B57" s="7">
        <v>2127</v>
      </c>
      <c r="C57" s="8" t="s">
        <v>75</v>
      </c>
      <c r="D57" s="9">
        <v>50377.753821261002</v>
      </c>
      <c r="E57" s="9">
        <v>51862.545028371103</v>
      </c>
      <c r="F57" s="9">
        <v>53358.828359292602</v>
      </c>
      <c r="G57" s="9">
        <v>54825.594158101601</v>
      </c>
      <c r="H57" s="9">
        <v>56131.784550039403</v>
      </c>
      <c r="I57" s="9">
        <v>57412.161499282804</v>
      </c>
      <c r="J57" s="9">
        <v>58671.9636745471</v>
      </c>
      <c r="K57" s="9">
        <v>59936.903133231499</v>
      </c>
      <c r="L57" s="9">
        <v>61202.073684820098</v>
      </c>
      <c r="M57" s="9">
        <v>62494.911140499498</v>
      </c>
      <c r="N57" s="9">
        <v>63771.212518092303</v>
      </c>
      <c r="O57" s="9">
        <v>65047.908225804102</v>
      </c>
      <c r="P57" s="9">
        <v>66326.569619179194</v>
      </c>
      <c r="Q57" s="9">
        <v>67603.707948216499</v>
      </c>
      <c r="R57" s="9">
        <v>68883.529725728004</v>
      </c>
    </row>
    <row r="58" spans="1:18" ht="15.6">
      <c r="A58" s="7">
        <v>21</v>
      </c>
      <c r="B58" s="7">
        <v>2129</v>
      </c>
      <c r="C58" s="8" t="s">
        <v>76</v>
      </c>
      <c r="D58" s="9">
        <v>75675.615208368094</v>
      </c>
      <c r="E58" s="9">
        <v>77906.014135602294</v>
      </c>
      <c r="F58" s="9">
        <v>80153.676109487598</v>
      </c>
      <c r="G58" s="9">
        <v>82356.9979285585</v>
      </c>
      <c r="H58" s="9">
        <v>84319.109257335498</v>
      </c>
      <c r="I58" s="9">
        <v>86242.444578587805</v>
      </c>
      <c r="J58" s="9">
        <v>88134.873228619006</v>
      </c>
      <c r="K58" s="9">
        <v>90035.018917421694</v>
      </c>
      <c r="L58" s="9">
        <v>91935.511745526601</v>
      </c>
      <c r="M58" s="9">
        <v>93877.564782897098</v>
      </c>
      <c r="N58" s="9">
        <v>95794.777929836098</v>
      </c>
      <c r="O58" s="9">
        <v>97712.583425033998</v>
      </c>
      <c r="P58" s="9">
        <v>99633.341701191501</v>
      </c>
      <c r="Q58" s="9">
        <v>101551.812085934</v>
      </c>
      <c r="R58" s="9">
        <v>103474.313448617</v>
      </c>
    </row>
    <row r="59" spans="1:18" ht="15.6">
      <c r="A59" s="7">
        <v>21</v>
      </c>
      <c r="B59" s="7">
        <v>2131</v>
      </c>
      <c r="C59" s="8" t="s">
        <v>77</v>
      </c>
      <c r="D59" s="9">
        <v>115413.599218786</v>
      </c>
      <c r="E59" s="9">
        <v>118815.20179740799</v>
      </c>
      <c r="F59" s="9">
        <v>122243.13241310899</v>
      </c>
      <c r="G59" s="9">
        <v>125603.439437779</v>
      </c>
      <c r="H59" s="9">
        <v>128595.874053593</v>
      </c>
      <c r="I59" s="9">
        <v>131529.17101227699</v>
      </c>
      <c r="J59" s="9">
        <v>134415.33191320501</v>
      </c>
      <c r="K59" s="9">
        <v>137313.262143247</v>
      </c>
      <c r="L59" s="9">
        <v>140211.721798716</v>
      </c>
      <c r="M59" s="9">
        <v>143173.56532393699</v>
      </c>
      <c r="N59" s="9">
        <v>146097.52529639599</v>
      </c>
      <c r="O59" s="9">
        <v>149022.38866479899</v>
      </c>
      <c r="P59" s="9">
        <v>151951.755347475</v>
      </c>
      <c r="Q59" s="9">
        <v>154877.63274523499</v>
      </c>
      <c r="R59" s="9">
        <v>157809.657825731</v>
      </c>
    </row>
    <row r="60" spans="1:18" ht="15.6">
      <c r="A60" s="7">
        <v>21</v>
      </c>
      <c r="B60" s="7">
        <v>2132</v>
      </c>
      <c r="C60" s="8" t="s">
        <v>78</v>
      </c>
      <c r="D60" s="9">
        <v>201140.788606452</v>
      </c>
      <c r="E60" s="9">
        <v>207069.04168838699</v>
      </c>
      <c r="F60" s="9">
        <v>213043.17880918601</v>
      </c>
      <c r="G60" s="9">
        <v>218899.46272613501</v>
      </c>
      <c r="H60" s="9">
        <v>224114.625086307</v>
      </c>
      <c r="I60" s="9">
        <v>229226.72337866601</v>
      </c>
      <c r="J60" s="9">
        <v>234256.673779726</v>
      </c>
      <c r="K60" s="9">
        <v>239307.13556009301</v>
      </c>
      <c r="L60" s="9">
        <v>244358.52001378601</v>
      </c>
      <c r="M60" s="9">
        <v>249520.368759937</v>
      </c>
      <c r="N60" s="9">
        <v>254616.19471709899</v>
      </c>
      <c r="O60" s="9">
        <v>259713.59509683101</v>
      </c>
      <c r="P60" s="9">
        <v>264818.84377340699</v>
      </c>
      <c r="Q60" s="9">
        <v>269918.01138569001</v>
      </c>
      <c r="R60" s="9">
        <v>275027.89307122299</v>
      </c>
    </row>
    <row r="61" spans="1:18" ht="15.6">
      <c r="A61" s="7">
        <v>21</v>
      </c>
      <c r="B61" s="7">
        <v>2133</v>
      </c>
      <c r="C61" s="8" t="s">
        <v>79</v>
      </c>
      <c r="D61" s="9">
        <v>141764.442976994</v>
      </c>
      <c r="E61" s="9">
        <v>145942.68798451501</v>
      </c>
      <c r="F61" s="9">
        <v>150153.27215816599</v>
      </c>
      <c r="G61" s="9">
        <v>154280.79315056899</v>
      </c>
      <c r="H61" s="9">
        <v>157956.450346236</v>
      </c>
      <c r="I61" s="9">
        <v>161559.46777446201</v>
      </c>
      <c r="J61" s="9">
        <v>165104.58719905699</v>
      </c>
      <c r="K61" s="9">
        <v>168664.16308643401</v>
      </c>
      <c r="L61" s="9">
        <v>172224.389275853</v>
      </c>
      <c r="M61" s="9">
        <v>175862.47092628901</v>
      </c>
      <c r="N61" s="9">
        <v>179454.01957906899</v>
      </c>
      <c r="O61" s="9">
        <v>183046.67788810001</v>
      </c>
      <c r="P61" s="9">
        <v>186644.867692915</v>
      </c>
      <c r="Q61" s="9">
        <v>190238.77155103799</v>
      </c>
      <c r="R61" s="9">
        <v>193840.22671007799</v>
      </c>
    </row>
    <row r="62" spans="1:18" ht="15.6">
      <c r="A62" s="7">
        <v>21</v>
      </c>
      <c r="B62" s="7">
        <v>2134</v>
      </c>
      <c r="C62" s="8" t="s">
        <v>80</v>
      </c>
      <c r="D62" s="9">
        <v>472377.18721424998</v>
      </c>
      <c r="E62" s="9">
        <v>486299.63196026097</v>
      </c>
      <c r="F62" s="9">
        <v>500329.83492742002</v>
      </c>
      <c r="G62" s="9">
        <v>514083.26079090202</v>
      </c>
      <c r="H62" s="9">
        <v>526331.01890874503</v>
      </c>
      <c r="I62" s="9">
        <v>538336.73206556297</v>
      </c>
      <c r="J62" s="9">
        <v>550149.52169744403</v>
      </c>
      <c r="K62" s="9">
        <v>562010.482104889</v>
      </c>
      <c r="L62" s="9">
        <v>573873.60940163303</v>
      </c>
      <c r="M62" s="9">
        <v>585996.16101499798</v>
      </c>
      <c r="N62" s="9">
        <v>597963.65875068097</v>
      </c>
      <c r="O62" s="9">
        <v>609934.85400241602</v>
      </c>
      <c r="P62" s="9">
        <v>621924.48090294097</v>
      </c>
      <c r="Q62" s="9">
        <v>633899.82648303197</v>
      </c>
      <c r="R62" s="9">
        <v>645900.33395996096</v>
      </c>
    </row>
    <row r="63" spans="1:18" ht="15.6">
      <c r="A63" s="7">
        <v>21</v>
      </c>
      <c r="B63" s="7">
        <v>2135</v>
      </c>
      <c r="C63" s="8" t="s">
        <v>81</v>
      </c>
      <c r="D63" s="9">
        <v>34299.979164388802</v>
      </c>
      <c r="E63" s="9">
        <v>35310.907671692403</v>
      </c>
      <c r="F63" s="9">
        <v>36329.6606565412</v>
      </c>
      <c r="G63" s="9">
        <v>37328.316462377501</v>
      </c>
      <c r="H63" s="9">
        <v>38217.643592544999</v>
      </c>
      <c r="I63" s="9">
        <v>39089.395493934899</v>
      </c>
      <c r="J63" s="9">
        <v>39947.138943919803</v>
      </c>
      <c r="K63" s="9">
        <v>40808.380142374903</v>
      </c>
      <c r="L63" s="9">
        <v>41669.778681744901</v>
      </c>
      <c r="M63" s="9">
        <v>42550.014389608798</v>
      </c>
      <c r="N63" s="9">
        <v>43418.991414940501</v>
      </c>
      <c r="O63" s="9">
        <v>44288.236922171702</v>
      </c>
      <c r="P63" s="9">
        <v>45158.820777630201</v>
      </c>
      <c r="Q63" s="9">
        <v>46028.367646108301</v>
      </c>
      <c r="R63" s="9">
        <v>46899.741555692301</v>
      </c>
    </row>
    <row r="64" spans="1:18" ht="15.6">
      <c r="A64" s="7">
        <v>21</v>
      </c>
      <c r="B64" s="7">
        <v>2136</v>
      </c>
      <c r="C64" s="8" t="s">
        <v>82</v>
      </c>
      <c r="D64" s="9">
        <v>32635.081011391601</v>
      </c>
      <c r="E64" s="9">
        <v>33596.9397215887</v>
      </c>
      <c r="F64" s="9">
        <v>34566.243114778699</v>
      </c>
      <c r="G64" s="9">
        <v>35516.424832675497</v>
      </c>
      <c r="H64" s="9">
        <v>36362.584615959902</v>
      </c>
      <c r="I64" s="9">
        <v>37192.022260474601</v>
      </c>
      <c r="J64" s="9">
        <v>38008.1314143864</v>
      </c>
      <c r="K64" s="9">
        <v>38827.568538491403</v>
      </c>
      <c r="L64" s="9">
        <v>39647.155366278603</v>
      </c>
      <c r="M64" s="9">
        <v>40484.665018841602</v>
      </c>
      <c r="N64" s="9">
        <v>41311.462477921603</v>
      </c>
      <c r="O64" s="9">
        <v>42138.5153869598</v>
      </c>
      <c r="P64" s="9">
        <v>42966.841681684396</v>
      </c>
      <c r="Q64" s="9">
        <v>43794.181324078098</v>
      </c>
      <c r="R64" s="9">
        <v>44623.259324210703</v>
      </c>
    </row>
    <row r="65" spans="1:18" ht="15.6">
      <c r="A65" s="7">
        <v>21</v>
      </c>
      <c r="B65" s="7">
        <v>2137</v>
      </c>
      <c r="C65" s="8" t="s">
        <v>83</v>
      </c>
      <c r="D65" s="9">
        <v>33268.473146642202</v>
      </c>
      <c r="E65" s="9">
        <v>34248.999919743197</v>
      </c>
      <c r="F65" s="9">
        <v>35237.115864547297</v>
      </c>
      <c r="G65" s="9">
        <v>36205.739014437</v>
      </c>
      <c r="H65" s="9">
        <v>37068.321338590104</v>
      </c>
      <c r="I65" s="9">
        <v>37913.8569753189</v>
      </c>
      <c r="J65" s="9">
        <v>38745.805437816198</v>
      </c>
      <c r="K65" s="9">
        <v>39581.146460832802</v>
      </c>
      <c r="L65" s="9">
        <v>40416.640093032001</v>
      </c>
      <c r="M65" s="9">
        <v>41270.404401928601</v>
      </c>
      <c r="N65" s="9">
        <v>42113.248611670802</v>
      </c>
      <c r="O65" s="9">
        <v>42956.353229226799</v>
      </c>
      <c r="P65" s="9">
        <v>43800.755946747602</v>
      </c>
      <c r="Q65" s="9">
        <v>44644.152862671101</v>
      </c>
      <c r="R65" s="9">
        <v>45489.321874936199</v>
      </c>
    </row>
    <row r="66" spans="1:18" ht="15.6">
      <c r="A66" s="7">
        <v>21</v>
      </c>
      <c r="B66" s="7">
        <v>2139</v>
      </c>
      <c r="C66" s="8" t="s">
        <v>84</v>
      </c>
      <c r="D66" s="9">
        <v>139983.187867956</v>
      </c>
      <c r="E66" s="9">
        <v>144108.93367214</v>
      </c>
      <c r="F66" s="9">
        <v>148266.61230464699</v>
      </c>
      <c r="G66" s="9">
        <v>152342.271435945</v>
      </c>
      <c r="H66" s="9">
        <v>155971.74439088401</v>
      </c>
      <c r="I66" s="9">
        <v>159529.490289365</v>
      </c>
      <c r="J66" s="9">
        <v>163030.06566639899</v>
      </c>
      <c r="K66" s="9">
        <v>166544.91586234301</v>
      </c>
      <c r="L66" s="9">
        <v>170060.40818934501</v>
      </c>
      <c r="M66" s="9">
        <v>173652.77773175301</v>
      </c>
      <c r="N66" s="9">
        <v>177199.19895869799</v>
      </c>
      <c r="O66" s="9">
        <v>180746.71589917401</v>
      </c>
      <c r="P66" s="9">
        <v>184299.69483277999</v>
      </c>
      <c r="Q66" s="9">
        <v>187848.44167214999</v>
      </c>
      <c r="R66" s="9">
        <v>191404.64493114199</v>
      </c>
    </row>
    <row r="67" spans="1:18" ht="15.6">
      <c r="A67" s="7">
        <v>21</v>
      </c>
      <c r="B67" s="7">
        <v>2141</v>
      </c>
      <c r="C67" s="8" t="s">
        <v>85</v>
      </c>
      <c r="D67" s="9">
        <v>32310.691921605299</v>
      </c>
      <c r="E67" s="9">
        <v>33262.989863306102</v>
      </c>
      <c r="F67" s="9">
        <v>34222.658488170397</v>
      </c>
      <c r="G67" s="9">
        <v>35163.395505037297</v>
      </c>
      <c r="H67" s="9">
        <v>36001.144553885701</v>
      </c>
      <c r="I67" s="9">
        <v>36822.337680051001</v>
      </c>
      <c r="J67" s="9">
        <v>37630.334799446602</v>
      </c>
      <c r="K67" s="9">
        <v>38441.626809268302</v>
      </c>
      <c r="L67" s="9">
        <v>39253.067034747401</v>
      </c>
      <c r="M67" s="9">
        <v>40082.251934209198</v>
      </c>
      <c r="N67" s="9">
        <v>40900.831118111397</v>
      </c>
      <c r="O67" s="9">
        <v>41719.663212836997</v>
      </c>
      <c r="P67" s="9">
        <v>42539.756035945698</v>
      </c>
      <c r="Q67" s="9">
        <v>43358.872013946297</v>
      </c>
      <c r="R67" s="9">
        <v>44179.709070609097</v>
      </c>
    </row>
    <row r="68" spans="1:18" ht="15.6">
      <c r="A68" s="7">
        <v>21</v>
      </c>
      <c r="B68" s="7">
        <v>2142</v>
      </c>
      <c r="C68" s="8" t="s">
        <v>86</v>
      </c>
      <c r="D68" s="9">
        <v>103069.18397424</v>
      </c>
      <c r="E68" s="9">
        <v>106106.957724326</v>
      </c>
      <c r="F68" s="9">
        <v>109168.24351452501</v>
      </c>
      <c r="G68" s="9">
        <v>112169.138602051</v>
      </c>
      <c r="H68" s="9">
        <v>114841.508201909</v>
      </c>
      <c r="I68" s="9">
        <v>117461.06539376899</v>
      </c>
      <c r="J68" s="9">
        <v>120038.52810961301</v>
      </c>
      <c r="K68" s="9">
        <v>122626.501329696</v>
      </c>
      <c r="L68" s="9">
        <v>125214.94734891701</v>
      </c>
      <c r="M68" s="9">
        <v>127859.99782198601</v>
      </c>
      <c r="N68" s="9">
        <v>130471.216693636</v>
      </c>
      <c r="O68" s="9">
        <v>133083.24233576999</v>
      </c>
      <c r="P68" s="9">
        <v>135699.28962641</v>
      </c>
      <c r="Q68" s="9">
        <v>138312.22083930401</v>
      </c>
      <c r="R68" s="9">
        <v>140930.64219068599</v>
      </c>
    </row>
    <row r="69" spans="1:18" ht="15.6">
      <c r="A69" s="7">
        <v>21</v>
      </c>
      <c r="B69" s="7">
        <v>2151</v>
      </c>
      <c r="C69" s="8" t="s">
        <v>87</v>
      </c>
      <c r="D69" s="9">
        <v>20539.406807771898</v>
      </c>
      <c r="E69" s="9">
        <v>21144.7678721212</v>
      </c>
      <c r="F69" s="9">
        <v>21754.8143649374</v>
      </c>
      <c r="G69" s="9">
        <v>22352.826327489602</v>
      </c>
      <c r="H69" s="9">
        <v>22885.370432749602</v>
      </c>
      <c r="I69" s="9">
        <v>23407.3901940207</v>
      </c>
      <c r="J69" s="9">
        <v>23921.021458160001</v>
      </c>
      <c r="K69" s="9">
        <v>24436.747233012</v>
      </c>
      <c r="L69" s="9">
        <v>24952.567226282699</v>
      </c>
      <c r="M69" s="9">
        <v>25479.667234299701</v>
      </c>
      <c r="N69" s="9">
        <v>26000.025352965898</v>
      </c>
      <c r="O69" s="9">
        <v>26520.5442431425</v>
      </c>
      <c r="P69" s="9">
        <v>27041.864558853202</v>
      </c>
      <c r="Q69" s="9">
        <v>27562.563909255401</v>
      </c>
      <c r="R69" s="9">
        <v>28084.3573227341</v>
      </c>
    </row>
    <row r="70" spans="1:18" ht="15.6">
      <c r="A70" s="7">
        <v>21</v>
      </c>
      <c r="B70" s="7">
        <v>2152</v>
      </c>
      <c r="C70" s="8" t="s">
        <v>88</v>
      </c>
      <c r="D70" s="9">
        <v>51338.419928706899</v>
      </c>
      <c r="E70" s="9">
        <v>52851.524995448897</v>
      </c>
      <c r="F70" s="9">
        <v>54376.341331037103</v>
      </c>
      <c r="G70" s="9">
        <v>55871.077257156197</v>
      </c>
      <c r="H70" s="9">
        <v>57202.1757236224</v>
      </c>
      <c r="I70" s="9">
        <v>58506.968504071003</v>
      </c>
      <c r="J70" s="9">
        <v>59790.794165234402</v>
      </c>
      <c r="K70" s="9">
        <v>61079.855073723702</v>
      </c>
      <c r="L70" s="9">
        <v>62369.151481916102</v>
      </c>
      <c r="M70" s="9">
        <v>63686.642381596197</v>
      </c>
      <c r="N70" s="9">
        <v>64987.281872338499</v>
      </c>
      <c r="O70" s="9">
        <v>66288.3232128042</v>
      </c>
      <c r="P70" s="9">
        <v>67591.367723108604</v>
      </c>
      <c r="Q70" s="9">
        <v>68892.860125393694</v>
      </c>
      <c r="R70" s="9">
        <v>70197.087147522398</v>
      </c>
    </row>
    <row r="71" spans="1:18" ht="15.6">
      <c r="A71" s="7">
        <v>21</v>
      </c>
      <c r="B71" s="7">
        <v>2161</v>
      </c>
      <c r="C71" s="8" t="s">
        <v>89</v>
      </c>
      <c r="D71" s="9">
        <v>97429.878388269004</v>
      </c>
      <c r="E71" s="9">
        <v>100301.4440282</v>
      </c>
      <c r="F71" s="9">
        <v>103195.235273634</v>
      </c>
      <c r="G71" s="9">
        <v>106031.940020422</v>
      </c>
      <c r="H71" s="9">
        <v>108558.09415408201</v>
      </c>
      <c r="I71" s="9">
        <v>111034.32544625401</v>
      </c>
      <c r="J71" s="9">
        <v>113470.76541113399</v>
      </c>
      <c r="K71" s="9">
        <v>115917.14081030501</v>
      </c>
      <c r="L71" s="9">
        <v>118363.96314002499</v>
      </c>
      <c r="M71" s="9">
        <v>120864.29287987899</v>
      </c>
      <c r="N71" s="9">
        <v>123332.642073016</v>
      </c>
      <c r="O71" s="9">
        <v>125801.753895203</v>
      </c>
      <c r="P71" s="9">
        <v>128274.66732630901</v>
      </c>
      <c r="Q71" s="9">
        <v>130744.635172126</v>
      </c>
      <c r="R71" s="9">
        <v>133219.79277018699</v>
      </c>
    </row>
    <row r="72" spans="1:18" ht="15.6">
      <c r="A72" s="7">
        <v>21</v>
      </c>
      <c r="B72" s="7">
        <v>2162</v>
      </c>
      <c r="C72" s="8" t="s">
        <v>90</v>
      </c>
      <c r="D72" s="9">
        <v>58006.346645452402</v>
      </c>
      <c r="E72" s="9">
        <v>59715.976537449002</v>
      </c>
      <c r="F72" s="9">
        <v>61438.838773209798</v>
      </c>
      <c r="G72" s="9">
        <v>63127.713701178902</v>
      </c>
      <c r="H72" s="9">
        <v>64631.6976415729</v>
      </c>
      <c r="I72" s="9">
        <v>66105.959264736302</v>
      </c>
      <c r="J72" s="9">
        <v>67556.530522423796</v>
      </c>
      <c r="K72" s="9">
        <v>69013.016989743497</v>
      </c>
      <c r="L72" s="9">
        <v>70469.769544035094</v>
      </c>
      <c r="M72" s="9">
        <v>71958.378542292499</v>
      </c>
      <c r="N72" s="9">
        <v>73427.9474392587</v>
      </c>
      <c r="O72" s="9">
        <v>74897.970379018501</v>
      </c>
      <c r="P72" s="9">
        <v>76370.256664025394</v>
      </c>
      <c r="Q72" s="9">
        <v>77840.789250497895</v>
      </c>
      <c r="R72" s="9">
        <v>79314.411634246295</v>
      </c>
    </row>
    <row r="73" spans="1:18" ht="15.6">
      <c r="A73" s="7">
        <v>22</v>
      </c>
      <c r="B73" s="7">
        <v>2211</v>
      </c>
      <c r="C73" s="8" t="s">
        <v>91</v>
      </c>
      <c r="D73" s="9">
        <v>191068.50078880801</v>
      </c>
      <c r="E73" s="9">
        <v>194676.11930903199</v>
      </c>
      <c r="F73" s="9">
        <v>198199.97854116</v>
      </c>
      <c r="G73" s="9">
        <v>201590.974999673</v>
      </c>
      <c r="H73" s="9">
        <v>204367.92243510799</v>
      </c>
      <c r="I73" s="9">
        <v>207013.835903256</v>
      </c>
      <c r="J73" s="9">
        <v>209598.37565779799</v>
      </c>
      <c r="K73" s="9">
        <v>212183.68112155001</v>
      </c>
      <c r="L73" s="9">
        <v>214762.396701441</v>
      </c>
      <c r="M73" s="9">
        <v>217408.56678897401</v>
      </c>
      <c r="N73" s="9">
        <v>220075.28286144501</v>
      </c>
      <c r="O73" s="9">
        <v>222742.67651658299</v>
      </c>
      <c r="P73" s="9">
        <v>225416.06463458401</v>
      </c>
      <c r="Q73" s="9">
        <v>228080.88989637</v>
      </c>
      <c r="R73" s="9">
        <v>230749.63947135999</v>
      </c>
    </row>
    <row r="74" spans="1:18" ht="15.6">
      <c r="A74" s="7">
        <v>22</v>
      </c>
      <c r="B74" s="7">
        <v>2212</v>
      </c>
      <c r="C74" s="8" t="s">
        <v>92</v>
      </c>
      <c r="D74" s="9">
        <v>184345.73429515399</v>
      </c>
      <c r="E74" s="9">
        <v>187826.41835589299</v>
      </c>
      <c r="F74" s="9">
        <v>191226.290208249</v>
      </c>
      <c r="G74" s="9">
        <v>194497.97407851799</v>
      </c>
      <c r="H74" s="9">
        <v>197177.21430894299</v>
      </c>
      <c r="I74" s="9">
        <v>199730.03101681999</v>
      </c>
      <c r="J74" s="9">
        <v>202223.633452065</v>
      </c>
      <c r="K74" s="9">
        <v>204717.97465494499</v>
      </c>
      <c r="L74" s="9">
        <v>207205.95783978599</v>
      </c>
      <c r="M74" s="9">
        <v>209759.022137878</v>
      </c>
      <c r="N74" s="9">
        <v>212331.90950814501</v>
      </c>
      <c r="O74" s="9">
        <v>214905.450620263</v>
      </c>
      <c r="P74" s="9">
        <v>217484.77527940401</v>
      </c>
      <c r="Q74" s="9">
        <v>220055.83836738099</v>
      </c>
      <c r="R74" s="9">
        <v>222630.68769116199</v>
      </c>
    </row>
    <row r="75" spans="1:18" ht="15.6">
      <c r="A75" s="7">
        <v>22</v>
      </c>
      <c r="B75" s="7">
        <v>2221</v>
      </c>
      <c r="C75" s="8" t="s">
        <v>93</v>
      </c>
      <c r="D75" s="9">
        <v>64836.1874778251</v>
      </c>
      <c r="E75" s="9">
        <v>66060.377910935204</v>
      </c>
      <c r="F75" s="9">
        <v>67256.145904510893</v>
      </c>
      <c r="G75" s="9">
        <v>68406.828938205406</v>
      </c>
      <c r="H75" s="9">
        <v>69349.143782348896</v>
      </c>
      <c r="I75" s="9">
        <v>70246.994244157904</v>
      </c>
      <c r="J75" s="9">
        <v>71124.018470444396</v>
      </c>
      <c r="K75" s="9">
        <v>72001.302528477201</v>
      </c>
      <c r="L75" s="9">
        <v>72876.3504097369</v>
      </c>
      <c r="M75" s="9">
        <v>73774.287951423699</v>
      </c>
      <c r="N75" s="9">
        <v>74679.197460366806</v>
      </c>
      <c r="O75" s="9">
        <v>75584.336896680004</v>
      </c>
      <c r="P75" s="9">
        <v>76491.510462728795</v>
      </c>
      <c r="Q75" s="9">
        <v>77395.778353855596</v>
      </c>
      <c r="R75" s="9">
        <v>78301.377900933905</v>
      </c>
    </row>
    <row r="76" spans="1:18" ht="15.6">
      <c r="A76" s="7">
        <v>22</v>
      </c>
      <c r="B76" s="7">
        <v>2222</v>
      </c>
      <c r="C76" s="8" t="s">
        <v>94</v>
      </c>
      <c r="D76" s="9">
        <v>49395.854494234998</v>
      </c>
      <c r="E76" s="9">
        <v>50328.5116234077</v>
      </c>
      <c r="F76" s="9">
        <v>51239.5149398422</v>
      </c>
      <c r="G76" s="9">
        <v>52116.169997895398</v>
      </c>
      <c r="H76" s="9">
        <v>52834.078449078501</v>
      </c>
      <c r="I76" s="9">
        <v>53518.111432789898</v>
      </c>
      <c r="J76" s="9">
        <v>54186.277818811199</v>
      </c>
      <c r="K76" s="9">
        <v>54854.642159275703</v>
      </c>
      <c r="L76" s="9">
        <v>55521.302854475602</v>
      </c>
      <c r="M76" s="9">
        <v>56205.402180485798</v>
      </c>
      <c r="N76" s="9">
        <v>56894.8131433089</v>
      </c>
      <c r="O76" s="9">
        <v>57584.399277725999</v>
      </c>
      <c r="P76" s="9">
        <v>58275.535126586001</v>
      </c>
      <c r="Q76" s="9">
        <v>58964.457268853701</v>
      </c>
      <c r="R76" s="9">
        <v>59654.393941529699</v>
      </c>
    </row>
    <row r="77" spans="1:18" ht="15.6">
      <c r="A77" s="7">
        <v>22</v>
      </c>
      <c r="B77" s="7">
        <v>2223</v>
      </c>
      <c r="C77" s="8" t="s">
        <v>95</v>
      </c>
      <c r="D77" s="9">
        <v>26196.621037866498</v>
      </c>
      <c r="E77" s="9">
        <v>26691.246864877499</v>
      </c>
      <c r="F77" s="9">
        <v>27174.388798340598</v>
      </c>
      <c r="G77" s="9">
        <v>27639.3144600706</v>
      </c>
      <c r="H77" s="9">
        <v>28020.050370536199</v>
      </c>
      <c r="I77" s="9">
        <v>28382.820749424201</v>
      </c>
      <c r="J77" s="9">
        <v>28737.176429340201</v>
      </c>
      <c r="K77" s="9">
        <v>29091.637092513301</v>
      </c>
      <c r="L77" s="9">
        <v>29445.194243650702</v>
      </c>
      <c r="M77" s="9">
        <v>29807.9998065697</v>
      </c>
      <c r="N77" s="9">
        <v>30173.622345489901</v>
      </c>
      <c r="O77" s="9">
        <v>30539.337784999701</v>
      </c>
      <c r="P77" s="9">
        <v>30905.875100807101</v>
      </c>
      <c r="Q77" s="9">
        <v>31271.238398404599</v>
      </c>
      <c r="R77" s="9">
        <v>31637.139742542298</v>
      </c>
    </row>
    <row r="78" spans="1:18" ht="15.6">
      <c r="A78" s="7">
        <v>22</v>
      </c>
      <c r="B78" s="7">
        <v>2224</v>
      </c>
      <c r="C78" s="8" t="s">
        <v>96</v>
      </c>
      <c r="D78" s="9">
        <v>40399.5416799011</v>
      </c>
      <c r="E78" s="9">
        <v>41162.3368769765</v>
      </c>
      <c r="F78" s="9">
        <v>41907.422002640596</v>
      </c>
      <c r="G78" s="9">
        <v>42624.4146110277</v>
      </c>
      <c r="H78" s="9">
        <v>43211.572636590703</v>
      </c>
      <c r="I78" s="9">
        <v>43771.024827846297</v>
      </c>
      <c r="J78" s="9">
        <v>44317.5001553318</v>
      </c>
      <c r="K78" s="9">
        <v>44864.137384434303</v>
      </c>
      <c r="L78" s="9">
        <v>45409.3812478693</v>
      </c>
      <c r="M78" s="9">
        <v>45968.887698709099</v>
      </c>
      <c r="N78" s="9">
        <v>46532.738394526699</v>
      </c>
      <c r="O78" s="9">
        <v>47096.7323584841</v>
      </c>
      <c r="P78" s="9">
        <v>47661.993792229798</v>
      </c>
      <c r="Q78" s="9">
        <v>48225.444694856204</v>
      </c>
      <c r="R78" s="9">
        <v>48789.725354633701</v>
      </c>
    </row>
    <row r="79" spans="1:18" ht="15.6">
      <c r="A79" s="7">
        <v>22</v>
      </c>
      <c r="B79" s="7">
        <v>2225</v>
      </c>
      <c r="C79" s="8" t="s">
        <v>97</v>
      </c>
      <c r="D79" s="9">
        <v>25165.6746456863</v>
      </c>
      <c r="E79" s="9">
        <v>25640.8348816793</v>
      </c>
      <c r="F79" s="9">
        <v>26104.963163247699</v>
      </c>
      <c r="G79" s="9">
        <v>26551.592059414899</v>
      </c>
      <c r="H79" s="9">
        <v>26917.344422466598</v>
      </c>
      <c r="I79" s="9">
        <v>27265.8382726044</v>
      </c>
      <c r="J79" s="9">
        <v>27606.2485773017</v>
      </c>
      <c r="K79" s="9">
        <v>27946.759733728701</v>
      </c>
      <c r="L79" s="9">
        <v>28286.402935090398</v>
      </c>
      <c r="M79" s="9">
        <v>28634.930584624301</v>
      </c>
      <c r="N79" s="9">
        <v>28986.1643503956</v>
      </c>
      <c r="O79" s="9">
        <v>29337.487360729701</v>
      </c>
      <c r="P79" s="9">
        <v>29689.5999030981</v>
      </c>
      <c r="Q79" s="9">
        <v>30040.584629773901</v>
      </c>
      <c r="R79" s="9">
        <v>30392.086228612799</v>
      </c>
    </row>
    <row r="80" spans="1:18" ht="15.6">
      <c r="A80" s="7">
        <v>22</v>
      </c>
      <c r="B80" s="7">
        <v>2226</v>
      </c>
      <c r="C80" s="8" t="s">
        <v>98</v>
      </c>
      <c r="D80" s="9">
        <v>33162.512427014</v>
      </c>
      <c r="E80" s="9">
        <v>33788.663223751901</v>
      </c>
      <c r="F80" s="9">
        <v>34400.276467665899</v>
      </c>
      <c r="G80" s="9">
        <v>34988.829587271299</v>
      </c>
      <c r="H80" s="9">
        <v>35470.806226322296</v>
      </c>
      <c r="I80" s="9">
        <v>35930.040155029099</v>
      </c>
      <c r="J80" s="9">
        <v>36378.621848899398</v>
      </c>
      <c r="K80" s="9">
        <v>36827.336441913503</v>
      </c>
      <c r="L80" s="9">
        <v>37274.907271805103</v>
      </c>
      <c r="M80" s="9">
        <v>37734.185740256296</v>
      </c>
      <c r="N80" s="9">
        <v>38197.030241193497</v>
      </c>
      <c r="O80" s="9">
        <v>38659.992345731902</v>
      </c>
      <c r="P80" s="9">
        <v>39123.99487006</v>
      </c>
      <c r="Q80" s="9">
        <v>39586.511195331201</v>
      </c>
      <c r="R80" s="9">
        <v>40049.708638027798</v>
      </c>
    </row>
    <row r="81" spans="1:18" ht="15.6">
      <c r="A81" s="7">
        <v>22</v>
      </c>
      <c r="B81" s="7">
        <v>2229</v>
      </c>
      <c r="C81" s="8" t="s">
        <v>99</v>
      </c>
      <c r="D81" s="9">
        <v>57731.614605034003</v>
      </c>
      <c r="E81" s="9">
        <v>58821.661583697001</v>
      </c>
      <c r="F81" s="9">
        <v>59886.400576680899</v>
      </c>
      <c r="G81" s="9">
        <v>60910.994896954602</v>
      </c>
      <c r="H81" s="9">
        <v>61750.053446493199</v>
      </c>
      <c r="I81" s="9">
        <v>62549.519899610597</v>
      </c>
      <c r="J81" s="9">
        <v>63330.442199379198</v>
      </c>
      <c r="K81" s="9">
        <v>64111.595859213798</v>
      </c>
      <c r="L81" s="9">
        <v>64890.758376439997</v>
      </c>
      <c r="M81" s="9">
        <v>65690.302367420198</v>
      </c>
      <c r="N81" s="9">
        <v>66496.054356463501</v>
      </c>
      <c r="O81" s="9">
        <v>67302.011078072101</v>
      </c>
      <c r="P81" s="9">
        <v>68109.779035021595</v>
      </c>
      <c r="Q81" s="9">
        <v>68914.959712996395</v>
      </c>
      <c r="R81" s="9">
        <v>69721.326127685301</v>
      </c>
    </row>
    <row r="82" spans="1:18" ht="15.6">
      <c r="A82" s="7">
        <v>22</v>
      </c>
      <c r="B82" s="7">
        <v>2231</v>
      </c>
      <c r="C82" s="8" t="s">
        <v>100</v>
      </c>
      <c r="D82" s="9">
        <v>42650.262619118599</v>
      </c>
      <c r="E82" s="9">
        <v>43455.554316479604</v>
      </c>
      <c r="F82" s="9">
        <v>44242.149286671702</v>
      </c>
      <c r="G82" s="9">
        <v>44999.086662001602</v>
      </c>
      <c r="H82" s="9">
        <v>45618.956169075398</v>
      </c>
      <c r="I82" s="9">
        <v>46209.576306977302</v>
      </c>
      <c r="J82" s="9">
        <v>46786.496619983998</v>
      </c>
      <c r="K82" s="9">
        <v>47363.587854407502</v>
      </c>
      <c r="L82" s="9">
        <v>47939.208096615301</v>
      </c>
      <c r="M82" s="9">
        <v>48529.8855170284</v>
      </c>
      <c r="N82" s="9">
        <v>49125.149207025199</v>
      </c>
      <c r="O82" s="9">
        <v>49720.564146852899</v>
      </c>
      <c r="P82" s="9">
        <v>50317.317169171401</v>
      </c>
      <c r="Q82" s="9">
        <v>50912.158792882197</v>
      </c>
      <c r="R82" s="9">
        <v>51507.876400798101</v>
      </c>
    </row>
    <row r="83" spans="1:18" ht="15.6">
      <c r="A83" s="7">
        <v>22</v>
      </c>
      <c r="B83" s="7">
        <v>2232</v>
      </c>
      <c r="C83" s="8" t="s">
        <v>101</v>
      </c>
      <c r="D83" s="9">
        <v>86825.329882804901</v>
      </c>
      <c r="E83" s="9">
        <v>88464.703544531905</v>
      </c>
      <c r="F83" s="9">
        <v>90066.015320222199</v>
      </c>
      <c r="G83" s="9">
        <v>91606.951607025607</v>
      </c>
      <c r="H83" s="9">
        <v>92868.851795767303</v>
      </c>
      <c r="I83" s="9">
        <v>94071.207541568903</v>
      </c>
      <c r="J83" s="9">
        <v>95245.673850176303</v>
      </c>
      <c r="K83" s="9">
        <v>96420.488112215899</v>
      </c>
      <c r="L83" s="9">
        <v>97592.307799804505</v>
      </c>
      <c r="M83" s="9">
        <v>98794.780158299094</v>
      </c>
      <c r="N83" s="9">
        <v>100006.589021302</v>
      </c>
      <c r="O83" s="9">
        <v>101218.70579134701</v>
      </c>
      <c r="P83" s="9">
        <v>102433.546564631</v>
      </c>
      <c r="Q83" s="9">
        <v>103644.49620561099</v>
      </c>
      <c r="R83" s="9">
        <v>104857.229132623</v>
      </c>
    </row>
    <row r="84" spans="1:18" ht="15.6">
      <c r="A84" s="7">
        <v>22</v>
      </c>
      <c r="B84" s="7">
        <v>2233</v>
      </c>
      <c r="C84" s="8" t="s">
        <v>102</v>
      </c>
      <c r="D84" s="9">
        <v>88555.908797247597</v>
      </c>
      <c r="E84" s="9">
        <v>90227.958011697396</v>
      </c>
      <c r="F84" s="9">
        <v>91861.186699239595</v>
      </c>
      <c r="G84" s="9">
        <v>93432.836510019202</v>
      </c>
      <c r="H84" s="9">
        <v>94719.888550579199</v>
      </c>
      <c r="I84" s="9">
        <v>95946.209324559997</v>
      </c>
      <c r="J84" s="9">
        <v>97144.084776770294</v>
      </c>
      <c r="K84" s="9">
        <v>98342.315117801802</v>
      </c>
      <c r="L84" s="9">
        <v>99537.491197396695</v>
      </c>
      <c r="M84" s="9">
        <v>100763.930908632</v>
      </c>
      <c r="N84" s="9">
        <v>101999.893217057</v>
      </c>
      <c r="O84" s="9">
        <v>103236.16956965</v>
      </c>
      <c r="P84" s="9">
        <v>104475.224219579</v>
      </c>
      <c r="Q84" s="9">
        <v>105710.310180211</v>
      </c>
      <c r="R84" s="9">
        <v>106947.214970848</v>
      </c>
    </row>
    <row r="85" spans="1:18" ht="15.6">
      <c r="A85" s="7">
        <v>22</v>
      </c>
      <c r="B85" s="7">
        <v>2234</v>
      </c>
      <c r="C85" s="8" t="s">
        <v>103</v>
      </c>
      <c r="D85" s="9">
        <v>42511.581135321401</v>
      </c>
      <c r="E85" s="9">
        <v>43314.254348238297</v>
      </c>
      <c r="F85" s="9">
        <v>44098.2916282566</v>
      </c>
      <c r="G85" s="9">
        <v>44852.7677479755</v>
      </c>
      <c r="H85" s="9">
        <v>45470.621688969397</v>
      </c>
      <c r="I85" s="9">
        <v>46059.321367962701</v>
      </c>
      <c r="J85" s="9">
        <v>46634.365768374497</v>
      </c>
      <c r="K85" s="9">
        <v>47209.580534431901</v>
      </c>
      <c r="L85" s="9">
        <v>47783.329091347397</v>
      </c>
      <c r="M85" s="9">
        <v>48372.085866585301</v>
      </c>
      <c r="N85" s="9">
        <v>48965.4139987046</v>
      </c>
      <c r="O85" s="9">
        <v>49558.892888851202</v>
      </c>
      <c r="P85" s="9">
        <v>50153.705510583997</v>
      </c>
      <c r="Q85" s="9">
        <v>50746.612948807298</v>
      </c>
      <c r="R85" s="9">
        <v>51340.393522887702</v>
      </c>
    </row>
    <row r="86" spans="1:18" ht="15.6">
      <c r="A86" s="7">
        <v>22</v>
      </c>
      <c r="B86" s="7">
        <v>2235</v>
      </c>
      <c r="C86" s="8" t="s">
        <v>104</v>
      </c>
      <c r="D86" s="9">
        <v>54204.055664886801</v>
      </c>
      <c r="E86" s="9">
        <v>55227.497803622202</v>
      </c>
      <c r="F86" s="9">
        <v>56227.178343244697</v>
      </c>
      <c r="G86" s="9">
        <v>57189.1671589697</v>
      </c>
      <c r="H86" s="9">
        <v>57976.956945074002</v>
      </c>
      <c r="I86" s="9">
        <v>58727.573819749501</v>
      </c>
      <c r="J86" s="9">
        <v>59460.779639358698</v>
      </c>
      <c r="K86" s="9">
        <v>60194.202682345101</v>
      </c>
      <c r="L86" s="9">
        <v>60925.756246951598</v>
      </c>
      <c r="M86" s="9">
        <v>61676.445921759601</v>
      </c>
      <c r="N86" s="9">
        <v>62432.9642690447</v>
      </c>
      <c r="O86" s="9">
        <v>63189.6748391609</v>
      </c>
      <c r="P86" s="9">
        <v>63948.0859731983</v>
      </c>
      <c r="Q86" s="9">
        <v>64704.067918054199</v>
      </c>
      <c r="R86" s="9">
        <v>65461.163147886597</v>
      </c>
    </row>
    <row r="87" spans="1:18" ht="15.6">
      <c r="A87" s="7">
        <v>22</v>
      </c>
      <c r="B87" s="7">
        <v>2236</v>
      </c>
      <c r="C87" s="8" t="s">
        <v>105</v>
      </c>
      <c r="D87" s="9">
        <v>33811.998278892701</v>
      </c>
      <c r="E87" s="9">
        <v>34450.412202113897</v>
      </c>
      <c r="F87" s="9">
        <v>35074.003855367002</v>
      </c>
      <c r="G87" s="9">
        <v>35674.083753126899</v>
      </c>
      <c r="H87" s="9">
        <v>36165.499876246598</v>
      </c>
      <c r="I87" s="9">
        <v>36633.727874384902</v>
      </c>
      <c r="J87" s="9">
        <v>37091.095014292798</v>
      </c>
      <c r="K87" s="9">
        <v>37548.597656171703</v>
      </c>
      <c r="L87" s="9">
        <v>38004.934134393101</v>
      </c>
      <c r="M87" s="9">
        <v>38473.207544588302</v>
      </c>
      <c r="N87" s="9">
        <v>38945.116827806698</v>
      </c>
      <c r="O87" s="9">
        <v>39417.146017883802</v>
      </c>
      <c r="P87" s="9">
        <v>39890.236004309998</v>
      </c>
      <c r="Q87" s="9">
        <v>40361.810684558302</v>
      </c>
      <c r="R87" s="9">
        <v>40834.079821877298</v>
      </c>
    </row>
    <row r="88" spans="1:18" ht="15.6">
      <c r="A88" s="7">
        <v>22</v>
      </c>
      <c r="B88" s="7">
        <v>2237</v>
      </c>
      <c r="C88" s="8" t="s">
        <v>106</v>
      </c>
      <c r="D88" s="9">
        <v>379108.83431512298</v>
      </c>
      <c r="E88" s="9">
        <v>386266.89567096002</v>
      </c>
      <c r="F88" s="9">
        <v>393258.76591783401</v>
      </c>
      <c r="G88" s="9">
        <v>399987.01630574203</v>
      </c>
      <c r="H88" s="9">
        <v>405496.90046173701</v>
      </c>
      <c r="I88" s="9">
        <v>410746.79338742403</v>
      </c>
      <c r="J88" s="9">
        <v>415874.91157299298</v>
      </c>
      <c r="K88" s="9">
        <v>421004.54904156399</v>
      </c>
      <c r="L88" s="9">
        <v>426121.11118281999</v>
      </c>
      <c r="M88" s="9">
        <v>431371.51328019297</v>
      </c>
      <c r="N88" s="9">
        <v>436662.68172246398</v>
      </c>
      <c r="O88" s="9">
        <v>441955.19459131901</v>
      </c>
      <c r="P88" s="9">
        <v>447259.60138209601</v>
      </c>
      <c r="Q88" s="9">
        <v>452547.01816967601</v>
      </c>
      <c r="R88" s="9">
        <v>457842.221388818</v>
      </c>
    </row>
    <row r="89" spans="1:18" ht="15.6">
      <c r="A89" s="7">
        <v>22</v>
      </c>
      <c r="B89" s="7">
        <v>2240</v>
      </c>
      <c r="C89" s="8" t="s">
        <v>107</v>
      </c>
      <c r="D89" s="9">
        <v>22457.754400130601</v>
      </c>
      <c r="E89" s="9">
        <v>22881.785627605001</v>
      </c>
      <c r="F89" s="9">
        <v>23295.971979251</v>
      </c>
      <c r="G89" s="9">
        <v>23694.541945078799</v>
      </c>
      <c r="H89" s="9">
        <v>24020.937992831401</v>
      </c>
      <c r="I89" s="9">
        <v>24331.932607691801</v>
      </c>
      <c r="J89" s="9">
        <v>24635.713497034802</v>
      </c>
      <c r="K89" s="9">
        <v>24939.584385806302</v>
      </c>
      <c r="L89" s="9">
        <v>25242.680714889</v>
      </c>
      <c r="M89" s="9">
        <v>25553.7054922403</v>
      </c>
      <c r="N89" s="9">
        <v>25867.145197575999</v>
      </c>
      <c r="O89" s="9">
        <v>26180.664544592699</v>
      </c>
      <c r="P89" s="9">
        <v>26494.888467131499</v>
      </c>
      <c r="Q89" s="9">
        <v>26808.105931149399</v>
      </c>
      <c r="R89" s="9">
        <v>27121.7846498939</v>
      </c>
    </row>
    <row r="90" spans="1:18" ht="15.6">
      <c r="A90" s="7">
        <v>22</v>
      </c>
      <c r="B90" s="7">
        <v>2251</v>
      </c>
      <c r="C90" s="8" t="s">
        <v>108</v>
      </c>
      <c r="D90" s="9">
        <v>75880.905358876305</v>
      </c>
      <c r="E90" s="9">
        <v>77313.634225126807</v>
      </c>
      <c r="F90" s="9">
        <v>78713.098960111995</v>
      </c>
      <c r="G90" s="9">
        <v>80059.798600431503</v>
      </c>
      <c r="H90" s="9">
        <v>81162.634940100397</v>
      </c>
      <c r="I90" s="9">
        <v>82213.432476413698</v>
      </c>
      <c r="J90" s="9">
        <v>83239.856067694505</v>
      </c>
      <c r="K90" s="9">
        <v>84266.583751952407</v>
      </c>
      <c r="L90" s="9">
        <v>85290.694330594401</v>
      </c>
      <c r="M90" s="9">
        <v>86341.593778468901</v>
      </c>
      <c r="N90" s="9">
        <v>87400.652854533095</v>
      </c>
      <c r="O90" s="9">
        <v>88459.981025591595</v>
      </c>
      <c r="P90" s="9">
        <v>89521.689836388206</v>
      </c>
      <c r="Q90" s="9">
        <v>90579.997996212202</v>
      </c>
      <c r="R90" s="9">
        <v>91639.864656978301</v>
      </c>
    </row>
    <row r="91" spans="1:18" ht="15.6">
      <c r="A91" s="7">
        <v>22</v>
      </c>
      <c r="B91" s="7">
        <v>2252</v>
      </c>
      <c r="C91" s="8" t="s">
        <v>109</v>
      </c>
      <c r="D91" s="9">
        <v>24970.621388531501</v>
      </c>
      <c r="E91" s="9">
        <v>25442.0987647246</v>
      </c>
      <c r="F91" s="9">
        <v>25902.629696363099</v>
      </c>
      <c r="G91" s="9">
        <v>26345.796876236502</v>
      </c>
      <c r="H91" s="9">
        <v>26708.714379000499</v>
      </c>
      <c r="I91" s="9">
        <v>27054.507135490701</v>
      </c>
      <c r="J91" s="9">
        <v>27392.278999955401</v>
      </c>
      <c r="K91" s="9">
        <v>27730.1509342953</v>
      </c>
      <c r="L91" s="9">
        <v>28067.161640730901</v>
      </c>
      <c r="M91" s="9">
        <v>28412.987934011198</v>
      </c>
      <c r="N91" s="9">
        <v>28761.4993690312</v>
      </c>
      <c r="O91" s="9">
        <v>29110.099356885999</v>
      </c>
      <c r="P91" s="9">
        <v>29459.482757290702</v>
      </c>
      <c r="Q91" s="9">
        <v>29807.747083436701</v>
      </c>
      <c r="R91" s="9">
        <v>30156.52427559</v>
      </c>
    </row>
    <row r="92" spans="1:18" ht="15.6">
      <c r="A92" s="7">
        <v>22</v>
      </c>
      <c r="B92" s="7">
        <v>2253</v>
      </c>
      <c r="C92" s="8" t="s">
        <v>110</v>
      </c>
      <c r="D92" s="9">
        <v>36303.769079137302</v>
      </c>
      <c r="E92" s="9">
        <v>36989.2308331327</v>
      </c>
      <c r="F92" s="9">
        <v>37658.777991887997</v>
      </c>
      <c r="G92" s="9">
        <v>38303.0806994015</v>
      </c>
      <c r="H92" s="9">
        <v>38830.711669576798</v>
      </c>
      <c r="I92" s="9">
        <v>39333.445668925</v>
      </c>
      <c r="J92" s="9">
        <v>39824.518420518201</v>
      </c>
      <c r="K92" s="9">
        <v>40315.7366598804</v>
      </c>
      <c r="L92" s="9">
        <v>40805.702795307101</v>
      </c>
      <c r="M92" s="9">
        <v>41308.485553350198</v>
      </c>
      <c r="N92" s="9">
        <v>41815.172129603598</v>
      </c>
      <c r="O92" s="9">
        <v>42321.987449237502</v>
      </c>
      <c r="P92" s="9">
        <v>42829.941740469301</v>
      </c>
      <c r="Q92" s="9">
        <v>43336.269055232202</v>
      </c>
      <c r="R92" s="9">
        <v>43843.342004988503</v>
      </c>
    </row>
    <row r="93" spans="1:18" ht="15.6">
      <c r="A93" s="7">
        <v>22</v>
      </c>
      <c r="B93" s="7">
        <v>2254</v>
      </c>
      <c r="C93" s="8" t="s">
        <v>111</v>
      </c>
      <c r="D93" s="9">
        <v>41928.842231962102</v>
      </c>
      <c r="E93" s="9">
        <v>42720.512586548502</v>
      </c>
      <c r="F93" s="9">
        <v>43493.802465212597</v>
      </c>
      <c r="G93" s="9">
        <v>44237.936401109197</v>
      </c>
      <c r="H93" s="9">
        <v>44847.320943435298</v>
      </c>
      <c r="I93" s="9">
        <v>45427.950863631202</v>
      </c>
      <c r="J93" s="9">
        <v>45995.112688644404</v>
      </c>
      <c r="K93" s="9">
        <v>46562.442543974998</v>
      </c>
      <c r="L93" s="9">
        <v>47128.326288621203</v>
      </c>
      <c r="M93" s="9">
        <v>47709.0125224121</v>
      </c>
      <c r="N93" s="9">
        <v>48294.207449982801</v>
      </c>
      <c r="O93" s="9">
        <v>48879.551069025198</v>
      </c>
      <c r="P93" s="9">
        <v>49466.210137169801</v>
      </c>
      <c r="Q93" s="9">
        <v>50050.990137619403</v>
      </c>
      <c r="R93" s="9">
        <v>50636.631305182098</v>
      </c>
    </row>
    <row r="94" spans="1:18" ht="15.6">
      <c r="A94" s="7">
        <v>22</v>
      </c>
      <c r="B94" s="7">
        <v>2255</v>
      </c>
      <c r="C94" s="8" t="s">
        <v>112</v>
      </c>
      <c r="D94" s="9">
        <v>39718.584468692403</v>
      </c>
      <c r="E94" s="9">
        <v>40468.522319952703</v>
      </c>
      <c r="F94" s="9">
        <v>41201.0486128224</v>
      </c>
      <c r="G94" s="9">
        <v>41905.955903737799</v>
      </c>
      <c r="H94" s="9">
        <v>42483.2170473796</v>
      </c>
      <c r="I94" s="9">
        <v>43033.239354288002</v>
      </c>
      <c r="J94" s="9">
        <v>43570.503529855203</v>
      </c>
      <c r="K94" s="9">
        <v>44107.9268781059</v>
      </c>
      <c r="L94" s="9">
        <v>44643.980346667202</v>
      </c>
      <c r="M94" s="9">
        <v>45194.055998625299</v>
      </c>
      <c r="N94" s="9">
        <v>45748.402670846597</v>
      </c>
      <c r="O94" s="9">
        <v>46302.890196343702</v>
      </c>
      <c r="P94" s="9">
        <v>46858.623827706499</v>
      </c>
      <c r="Q94" s="9">
        <v>47412.577445479998</v>
      </c>
      <c r="R94" s="9">
        <v>47967.346834376804</v>
      </c>
    </row>
    <row r="95" spans="1:18" ht="15.6">
      <c r="A95" s="7">
        <v>22</v>
      </c>
      <c r="B95" s="7">
        <v>2256</v>
      </c>
      <c r="C95" s="8" t="s">
        <v>113</v>
      </c>
      <c r="D95" s="9">
        <v>15117.3192534021</v>
      </c>
      <c r="E95" s="9">
        <v>15402.7536431069</v>
      </c>
      <c r="F95" s="9">
        <v>15681.561006939501</v>
      </c>
      <c r="G95" s="9">
        <v>15949.8562824006</v>
      </c>
      <c r="H95" s="9">
        <v>16169.5680651288</v>
      </c>
      <c r="I95" s="9">
        <v>16378.912454443</v>
      </c>
      <c r="J95" s="9">
        <v>16583.4009621316</v>
      </c>
      <c r="K95" s="9">
        <v>16787.9500526497</v>
      </c>
      <c r="L95" s="9">
        <v>16991.977752265699</v>
      </c>
      <c r="M95" s="9">
        <v>17201.3424452777</v>
      </c>
      <c r="N95" s="9">
        <v>17412.332734410898</v>
      </c>
      <c r="O95" s="9">
        <v>17623.376633811698</v>
      </c>
      <c r="P95" s="9">
        <v>17834.894814470899</v>
      </c>
      <c r="Q95" s="9">
        <v>18045.7355028661</v>
      </c>
      <c r="R95" s="9">
        <v>18256.886682500401</v>
      </c>
    </row>
    <row r="96" spans="1:18" ht="15.6">
      <c r="A96" s="7">
        <v>22</v>
      </c>
      <c r="B96" s="7">
        <v>2259</v>
      </c>
      <c r="C96" s="8" t="s">
        <v>114</v>
      </c>
      <c r="D96" s="9">
        <v>58270.431941680901</v>
      </c>
      <c r="E96" s="9">
        <v>59370.652482161</v>
      </c>
      <c r="F96" s="9">
        <v>60445.328834933702</v>
      </c>
      <c r="G96" s="9">
        <v>61479.485839016801</v>
      </c>
      <c r="H96" s="9">
        <v>62326.3754409795</v>
      </c>
      <c r="I96" s="9">
        <v>63133.303427875297</v>
      </c>
      <c r="J96" s="9">
        <v>63921.5141861269</v>
      </c>
      <c r="K96" s="9">
        <v>64709.958463757801</v>
      </c>
      <c r="L96" s="9">
        <v>65496.3930151198</v>
      </c>
      <c r="M96" s="9">
        <v>66303.399263429805</v>
      </c>
      <c r="N96" s="9">
        <v>67116.671449932503</v>
      </c>
      <c r="O96" s="9">
        <v>67930.150279778405</v>
      </c>
      <c r="P96" s="9">
        <v>68745.457249474595</v>
      </c>
      <c r="Q96" s="9">
        <v>69558.152792752997</v>
      </c>
      <c r="R96" s="9">
        <v>70372.045139401002</v>
      </c>
    </row>
    <row r="97" spans="1:18" ht="15.6">
      <c r="A97" s="7">
        <v>23</v>
      </c>
      <c r="B97" s="7">
        <v>2311</v>
      </c>
      <c r="C97" s="8" t="s">
        <v>115</v>
      </c>
      <c r="D97" s="9">
        <v>253240.64637012899</v>
      </c>
      <c r="E97" s="9">
        <v>257690.398732459</v>
      </c>
      <c r="F97" s="9">
        <v>262033.82888642099</v>
      </c>
      <c r="G97" s="9">
        <v>266186.94211635599</v>
      </c>
      <c r="H97" s="9">
        <v>269534.18683844199</v>
      </c>
      <c r="I97" s="9">
        <v>272710.37570693501</v>
      </c>
      <c r="J97" s="9">
        <v>275802.20066295803</v>
      </c>
      <c r="K97" s="9">
        <v>278895.26242524397</v>
      </c>
      <c r="L97" s="9">
        <v>281979.63572296599</v>
      </c>
      <c r="M97" s="9">
        <v>285151.953947342</v>
      </c>
      <c r="N97" s="9">
        <v>288350.25311711599</v>
      </c>
      <c r="O97" s="9">
        <v>291550.70509033202</v>
      </c>
      <c r="P97" s="9">
        <v>294761.136284212</v>
      </c>
      <c r="Q97" s="9">
        <v>297961.21747543401</v>
      </c>
      <c r="R97" s="9">
        <v>301166.961475975</v>
      </c>
    </row>
    <row r="98" spans="1:18" ht="15.6">
      <c r="A98" s="7">
        <v>23</v>
      </c>
      <c r="B98" s="7">
        <v>2312</v>
      </c>
      <c r="C98" s="8" t="s">
        <v>116</v>
      </c>
      <c r="D98" s="9">
        <v>83483.660119521795</v>
      </c>
      <c r="E98" s="9">
        <v>84950.571608870305</v>
      </c>
      <c r="F98" s="9">
        <v>86382.432773399603</v>
      </c>
      <c r="G98" s="9">
        <v>87751.553798202207</v>
      </c>
      <c r="H98" s="9">
        <v>88855.011101403099</v>
      </c>
      <c r="I98" s="9">
        <v>89902.077896371193</v>
      </c>
      <c r="J98" s="9">
        <v>90921.333168347395</v>
      </c>
      <c r="K98" s="9">
        <v>91940.996167088495</v>
      </c>
      <c r="L98" s="9">
        <v>92957.794914646802</v>
      </c>
      <c r="M98" s="9">
        <v>94003.585707810998</v>
      </c>
      <c r="N98" s="9">
        <v>95057.9414152057</v>
      </c>
      <c r="O98" s="9">
        <v>96113.006818750495</v>
      </c>
      <c r="P98" s="9">
        <v>97171.361985928306</v>
      </c>
      <c r="Q98" s="9">
        <v>98226.305156987699</v>
      </c>
      <c r="R98" s="9">
        <v>99283.115137571804</v>
      </c>
    </row>
    <row r="99" spans="1:18" ht="15.6">
      <c r="A99" s="7">
        <v>23</v>
      </c>
      <c r="B99" s="7">
        <v>2313</v>
      </c>
      <c r="C99" s="8" t="s">
        <v>117</v>
      </c>
      <c r="D99" s="9">
        <v>508191.21647610498</v>
      </c>
      <c r="E99" s="9">
        <v>517120.76668255997</v>
      </c>
      <c r="F99" s="9">
        <v>525836.95456645195</v>
      </c>
      <c r="G99" s="9">
        <v>534171.22355038102</v>
      </c>
      <c r="H99" s="9">
        <v>540888.31415788596</v>
      </c>
      <c r="I99" s="9">
        <v>547262.13806014101</v>
      </c>
      <c r="J99" s="9">
        <v>553466.66449773905</v>
      </c>
      <c r="K99" s="9">
        <v>559673.67289924598</v>
      </c>
      <c r="L99" s="9">
        <v>565863.24570564099</v>
      </c>
      <c r="M99" s="9">
        <v>572229.30218438397</v>
      </c>
      <c r="N99" s="9">
        <v>578647.49598167301</v>
      </c>
      <c r="O99" s="9">
        <v>585070.00992192596</v>
      </c>
      <c r="P99" s="9">
        <v>591512.549684903</v>
      </c>
      <c r="Q99" s="9">
        <v>597934.31955758994</v>
      </c>
      <c r="R99" s="9">
        <v>604367.45328514697</v>
      </c>
    </row>
    <row r="100" spans="1:18" ht="15.6">
      <c r="A100" s="7">
        <v>23</v>
      </c>
      <c r="B100" s="7">
        <v>2314</v>
      </c>
      <c r="C100" s="8" t="s">
        <v>118</v>
      </c>
      <c r="D100" s="9">
        <v>464857.10137838102</v>
      </c>
      <c r="E100" s="9">
        <v>473025.217415413</v>
      </c>
      <c r="F100" s="9">
        <v>480998.164809543</v>
      </c>
      <c r="G100" s="9">
        <v>488621.76001582597</v>
      </c>
      <c r="H100" s="9">
        <v>494766.07571478502</v>
      </c>
      <c r="I100" s="9">
        <v>500596.39549947798</v>
      </c>
      <c r="J100" s="9">
        <v>506271.854031878</v>
      </c>
      <c r="K100" s="9">
        <v>511949.58288702997</v>
      </c>
      <c r="L100" s="9">
        <v>517611.36290258798</v>
      </c>
      <c r="M100" s="9">
        <v>523434.57760201598</v>
      </c>
      <c r="N100" s="9">
        <v>529305.48380414804</v>
      </c>
      <c r="O100" s="9">
        <v>535180.34176513995</v>
      </c>
      <c r="P100" s="9">
        <v>541073.51792135497</v>
      </c>
      <c r="Q100" s="9">
        <v>546947.69526239799</v>
      </c>
      <c r="R100" s="9">
        <v>552832.26744789002</v>
      </c>
    </row>
    <row r="101" spans="1:18" ht="15.6">
      <c r="A101" s="7">
        <v>23</v>
      </c>
      <c r="B101" s="7">
        <v>2315</v>
      </c>
      <c r="C101" s="8" t="s">
        <v>119</v>
      </c>
      <c r="D101" s="9">
        <v>25954.716653206699</v>
      </c>
      <c r="E101" s="9">
        <v>26410.773227799102</v>
      </c>
      <c r="F101" s="9">
        <v>26855.932804567299</v>
      </c>
      <c r="G101" s="9">
        <v>27281.586737506899</v>
      </c>
      <c r="H101" s="9">
        <v>27624.646943581902</v>
      </c>
      <c r="I101" s="9">
        <v>27950.1755792855</v>
      </c>
      <c r="J101" s="9">
        <v>28267.057730060202</v>
      </c>
      <c r="K101" s="9">
        <v>28584.066641469999</v>
      </c>
      <c r="L101" s="9">
        <v>28900.185069307001</v>
      </c>
      <c r="M101" s="9">
        <v>29225.317001434702</v>
      </c>
      <c r="N101" s="9">
        <v>29553.111729152501</v>
      </c>
      <c r="O101" s="9">
        <v>29881.1270983992</v>
      </c>
      <c r="P101" s="9">
        <v>30210.165241236398</v>
      </c>
      <c r="Q101" s="9">
        <v>30538.1426089171</v>
      </c>
      <c r="R101" s="9">
        <v>30866.700359777002</v>
      </c>
    </row>
    <row r="102" spans="1:18" ht="15.6">
      <c r="A102" s="7">
        <v>23</v>
      </c>
      <c r="B102" s="7">
        <v>2316</v>
      </c>
      <c r="C102" s="8" t="s">
        <v>120</v>
      </c>
      <c r="D102" s="9">
        <v>75948.268009317893</v>
      </c>
      <c r="E102" s="9">
        <v>77282.773310099699</v>
      </c>
      <c r="F102" s="9">
        <v>78585.391993836107</v>
      </c>
      <c r="G102" s="9">
        <v>79830.933581119694</v>
      </c>
      <c r="H102" s="9">
        <v>80834.7907536813</v>
      </c>
      <c r="I102" s="9">
        <v>81787.347331321303</v>
      </c>
      <c r="J102" s="9">
        <v>82714.602706006393</v>
      </c>
      <c r="K102" s="9">
        <v>83642.229005556597</v>
      </c>
      <c r="L102" s="9">
        <v>84567.249586617894</v>
      </c>
      <c r="M102" s="9">
        <v>85518.645336736707</v>
      </c>
      <c r="N102" s="9">
        <v>86477.832915826104</v>
      </c>
      <c r="O102" s="9">
        <v>87437.666132554106</v>
      </c>
      <c r="P102" s="9">
        <v>88400.492172660306</v>
      </c>
      <c r="Q102" s="9">
        <v>89360.214189828097</v>
      </c>
      <c r="R102" s="9">
        <v>90321.634514777805</v>
      </c>
    </row>
    <row r="103" spans="1:18" ht="15.6">
      <c r="A103" s="7">
        <v>23</v>
      </c>
      <c r="B103" s="7">
        <v>2317</v>
      </c>
      <c r="C103" s="8" t="s">
        <v>121</v>
      </c>
      <c r="D103" s="9">
        <v>30613.209133421198</v>
      </c>
      <c r="E103" s="9">
        <v>31151.121200494599</v>
      </c>
      <c r="F103" s="9">
        <v>31676.180418507302</v>
      </c>
      <c r="G103" s="9">
        <v>32178.233014089499</v>
      </c>
      <c r="H103" s="9">
        <v>32582.867515538801</v>
      </c>
      <c r="I103" s="9">
        <v>32966.823785804503</v>
      </c>
      <c r="J103" s="9">
        <v>33340.581653869602</v>
      </c>
      <c r="K103" s="9">
        <v>33714.489033825797</v>
      </c>
      <c r="L103" s="9">
        <v>34087.346101420699</v>
      </c>
      <c r="M103" s="9">
        <v>34470.8344656595</v>
      </c>
      <c r="N103" s="9">
        <v>34857.463558401803</v>
      </c>
      <c r="O103" s="9">
        <v>35244.352894606498</v>
      </c>
      <c r="P103" s="9">
        <v>35632.448577326897</v>
      </c>
      <c r="Q103" s="9">
        <v>36019.293091252199</v>
      </c>
      <c r="R103" s="9">
        <v>36406.8221586656</v>
      </c>
    </row>
    <row r="104" spans="1:18" ht="15.6">
      <c r="A104" s="7">
        <v>23</v>
      </c>
      <c r="B104" s="7">
        <v>2319</v>
      </c>
      <c r="C104" s="8" t="s">
        <v>122</v>
      </c>
      <c r="D104" s="9">
        <v>135297.17263324701</v>
      </c>
      <c r="E104" s="9">
        <v>137674.51181800701</v>
      </c>
      <c r="F104" s="9">
        <v>139995.046965963</v>
      </c>
      <c r="G104" s="9">
        <v>142213.902765223</v>
      </c>
      <c r="H104" s="9">
        <v>144002.21263306</v>
      </c>
      <c r="I104" s="9">
        <v>145699.13364253001</v>
      </c>
      <c r="J104" s="9">
        <v>147350.98212226501</v>
      </c>
      <c r="K104" s="9">
        <v>149003.49137393601</v>
      </c>
      <c r="L104" s="9">
        <v>150651.35869830899</v>
      </c>
      <c r="M104" s="9">
        <v>152346.21176577601</v>
      </c>
      <c r="N104" s="9">
        <v>154054.945497846</v>
      </c>
      <c r="O104" s="9">
        <v>155764.82939374199</v>
      </c>
      <c r="P104" s="9">
        <v>157480.04482074</v>
      </c>
      <c r="Q104" s="9">
        <v>159189.73062172299</v>
      </c>
      <c r="R104" s="9">
        <v>160902.44185381199</v>
      </c>
    </row>
    <row r="105" spans="1:18" ht="15.6">
      <c r="A105" s="7">
        <v>23</v>
      </c>
      <c r="B105" s="7">
        <v>2321</v>
      </c>
      <c r="C105" s="8" t="s">
        <v>123</v>
      </c>
      <c r="D105" s="9">
        <v>31927.866841077499</v>
      </c>
      <c r="E105" s="9">
        <v>32488.879075705601</v>
      </c>
      <c r="F105" s="9">
        <v>33036.486505885303</v>
      </c>
      <c r="G105" s="9">
        <v>33560.099314854298</v>
      </c>
      <c r="H105" s="9">
        <v>33982.110493966</v>
      </c>
      <c r="I105" s="9">
        <v>34382.555433252201</v>
      </c>
      <c r="J105" s="9">
        <v>34772.364008164601</v>
      </c>
      <c r="K105" s="9">
        <v>35162.328516214999</v>
      </c>
      <c r="L105" s="9">
        <v>35551.197607145099</v>
      </c>
      <c r="M105" s="9">
        <v>35951.154546521197</v>
      </c>
      <c r="N105" s="9">
        <v>36354.387090255703</v>
      </c>
      <c r="O105" s="9">
        <v>36757.891053378902</v>
      </c>
      <c r="P105" s="9">
        <v>37162.653168511999</v>
      </c>
      <c r="Q105" s="9">
        <v>37566.110384484004</v>
      </c>
      <c r="R105" s="9">
        <v>37970.281551489898</v>
      </c>
    </row>
    <row r="106" spans="1:18" ht="15.6">
      <c r="A106" s="7">
        <v>23</v>
      </c>
      <c r="B106" s="7">
        <v>2322</v>
      </c>
      <c r="C106" s="8" t="s">
        <v>124</v>
      </c>
      <c r="D106" s="9">
        <v>72694.9245423182</v>
      </c>
      <c r="E106" s="9">
        <v>73972.264561593198</v>
      </c>
      <c r="F106" s="9">
        <v>75219.083869258</v>
      </c>
      <c r="G106" s="9">
        <v>76411.271052271099</v>
      </c>
      <c r="H106" s="9">
        <v>77372.126688888806</v>
      </c>
      <c r="I106" s="9">
        <v>78283.879258683795</v>
      </c>
      <c r="J106" s="9">
        <v>79171.414436016697</v>
      </c>
      <c r="K106" s="9">
        <v>80059.304648848702</v>
      </c>
      <c r="L106" s="9">
        <v>80944.700762555105</v>
      </c>
      <c r="M106" s="9">
        <v>81855.342230437207</v>
      </c>
      <c r="N106" s="9">
        <v>82773.441754096595</v>
      </c>
      <c r="O106" s="9">
        <v>83692.159258664702</v>
      </c>
      <c r="P106" s="9">
        <v>84613.741385108005</v>
      </c>
      <c r="Q106" s="9">
        <v>85532.352453503598</v>
      </c>
      <c r="R106" s="9">
        <v>86452.5890804503</v>
      </c>
    </row>
    <row r="107" spans="1:18" ht="15.6">
      <c r="A107" s="7">
        <v>23</v>
      </c>
      <c r="B107" s="7">
        <v>2323</v>
      </c>
      <c r="C107" s="8" t="s">
        <v>125</v>
      </c>
      <c r="D107" s="9">
        <v>56637.061143942301</v>
      </c>
      <c r="E107" s="9">
        <v>57632.244578661397</v>
      </c>
      <c r="F107" s="9">
        <v>58603.649142018301</v>
      </c>
      <c r="G107" s="9">
        <v>59532.4894808225</v>
      </c>
      <c r="H107" s="9">
        <v>60281.097994767602</v>
      </c>
      <c r="I107" s="9">
        <v>60991.450008334599</v>
      </c>
      <c r="J107" s="9">
        <v>61682.9341045412</v>
      </c>
      <c r="K107" s="9">
        <v>62374.694809719098</v>
      </c>
      <c r="L107" s="9">
        <v>63064.512347001699</v>
      </c>
      <c r="M107" s="9">
        <v>63773.998694428497</v>
      </c>
      <c r="N107" s="9">
        <v>64489.2956588222</v>
      </c>
      <c r="O107" s="9">
        <v>65205.074095936397</v>
      </c>
      <c r="P107" s="9">
        <v>65923.084377530206</v>
      </c>
      <c r="Q107" s="9">
        <v>66638.779889615806</v>
      </c>
      <c r="R107" s="9">
        <v>67355.741884353294</v>
      </c>
    </row>
    <row r="108" spans="1:18" ht="15.6">
      <c r="A108" s="7">
        <v>23</v>
      </c>
      <c r="B108" s="7">
        <v>2324</v>
      </c>
      <c r="C108" s="8" t="s">
        <v>126</v>
      </c>
      <c r="D108" s="9">
        <v>44581.085305831999</v>
      </c>
      <c r="E108" s="9">
        <v>45364.430287848103</v>
      </c>
      <c r="F108" s="9">
        <v>46129.058056166497</v>
      </c>
      <c r="G108" s="9">
        <v>46860.181980416302</v>
      </c>
      <c r="H108" s="9">
        <v>47449.438897213498</v>
      </c>
      <c r="I108" s="9">
        <v>48008.582734937903</v>
      </c>
      <c r="J108" s="9">
        <v>48552.874949382698</v>
      </c>
      <c r="K108" s="9">
        <v>49097.384893778399</v>
      </c>
      <c r="L108" s="9">
        <v>49640.365300228303</v>
      </c>
      <c r="M108" s="9">
        <v>50198.827740606997</v>
      </c>
      <c r="N108" s="9">
        <v>50761.863928368897</v>
      </c>
      <c r="O108" s="9">
        <v>51325.279100768297</v>
      </c>
      <c r="P108" s="9">
        <v>51890.451038899497</v>
      </c>
      <c r="Q108" s="9">
        <v>52453.800937966997</v>
      </c>
      <c r="R108" s="9">
        <v>53018.147731451703</v>
      </c>
    </row>
    <row r="109" spans="1:18" ht="15.6">
      <c r="A109" s="7">
        <v>23</v>
      </c>
      <c r="B109" s="7">
        <v>2329</v>
      </c>
      <c r="C109" s="8" t="s">
        <v>127</v>
      </c>
      <c r="D109" s="9">
        <v>49723.163330718999</v>
      </c>
      <c r="E109" s="9">
        <v>50596.861003605001</v>
      </c>
      <c r="F109" s="9">
        <v>51449.682579159497</v>
      </c>
      <c r="G109" s="9">
        <v>52265.135905420102</v>
      </c>
      <c r="H109" s="9">
        <v>52922.358979214303</v>
      </c>
      <c r="I109" s="9">
        <v>53545.995666789298</v>
      </c>
      <c r="J109" s="9">
        <v>54153.067712963602</v>
      </c>
      <c r="K109" s="9">
        <v>54760.382602556499</v>
      </c>
      <c r="L109" s="9">
        <v>55365.991534012501</v>
      </c>
      <c r="M109" s="9">
        <v>55988.868230406501</v>
      </c>
      <c r="N109" s="9">
        <v>56616.846220019397</v>
      </c>
      <c r="O109" s="9">
        <v>57245.246907170404</v>
      </c>
      <c r="P109" s="9">
        <v>57875.606989181899</v>
      </c>
      <c r="Q109" s="9">
        <v>58503.934874234998</v>
      </c>
      <c r="R109" s="9">
        <v>59133.374637647903</v>
      </c>
    </row>
    <row r="110" spans="1:18" ht="15.6">
      <c r="A110" s="7">
        <v>24</v>
      </c>
      <c r="B110" s="7">
        <v>2411</v>
      </c>
      <c r="C110" s="8" t="s">
        <v>128</v>
      </c>
      <c r="D110" s="9">
        <v>33126.522603196398</v>
      </c>
      <c r="E110" s="9">
        <v>33580.113633473004</v>
      </c>
      <c r="F110" s="9">
        <v>34029.836645584503</v>
      </c>
      <c r="G110" s="9">
        <v>34454.1303154536</v>
      </c>
      <c r="H110" s="9">
        <v>34770.765904101201</v>
      </c>
      <c r="I110" s="9">
        <v>35066.619983368102</v>
      </c>
      <c r="J110" s="9">
        <v>35349.000758274502</v>
      </c>
      <c r="K110" s="9">
        <v>35631.659897421901</v>
      </c>
      <c r="L110" s="9">
        <v>35912.316198150103</v>
      </c>
      <c r="M110" s="9">
        <v>36205.598621638201</v>
      </c>
      <c r="N110" s="9">
        <v>36492.5950676348</v>
      </c>
      <c r="O110" s="9">
        <v>36778.292616819497</v>
      </c>
      <c r="P110" s="9">
        <v>37063.552887783997</v>
      </c>
      <c r="Q110" s="9">
        <v>37346.417715605101</v>
      </c>
      <c r="R110" s="9">
        <v>37629.169854426102</v>
      </c>
    </row>
    <row r="111" spans="1:18" ht="15.6">
      <c r="A111" s="7">
        <v>24</v>
      </c>
      <c r="B111" s="7">
        <v>2412</v>
      </c>
      <c r="C111" s="8" t="s">
        <v>129</v>
      </c>
      <c r="D111" s="9">
        <v>202203.85662959699</v>
      </c>
      <c r="E111" s="9">
        <v>204972.570289553</v>
      </c>
      <c r="F111" s="9">
        <v>207717.67361799901</v>
      </c>
      <c r="G111" s="9">
        <v>210307.55657751299</v>
      </c>
      <c r="H111" s="9">
        <v>212240.29603008999</v>
      </c>
      <c r="I111" s="9">
        <v>214046.18542411501</v>
      </c>
      <c r="J111" s="9">
        <v>215769.83394622701</v>
      </c>
      <c r="K111" s="9">
        <v>217495.181599726</v>
      </c>
      <c r="L111" s="9">
        <v>219208.303953922</v>
      </c>
      <c r="M111" s="9">
        <v>220998.49599471799</v>
      </c>
      <c r="N111" s="9">
        <v>222750.31851232299</v>
      </c>
      <c r="O111" s="9">
        <v>224494.21258048099</v>
      </c>
      <c r="P111" s="9">
        <v>226235.437508098</v>
      </c>
      <c r="Q111" s="9">
        <v>227962.04068295399</v>
      </c>
      <c r="R111" s="9">
        <v>229687.956005057</v>
      </c>
    </row>
    <row r="112" spans="1:18" ht="15.6">
      <c r="A112" s="7">
        <v>24</v>
      </c>
      <c r="B112" s="7">
        <v>2419</v>
      </c>
      <c r="C112" s="8" t="s">
        <v>130</v>
      </c>
      <c r="D112" s="9">
        <v>82369.632794441393</v>
      </c>
      <c r="E112" s="9">
        <v>83497.494207632102</v>
      </c>
      <c r="F112" s="9">
        <v>84615.737731357804</v>
      </c>
      <c r="G112" s="9">
        <v>85670.750785587297</v>
      </c>
      <c r="H112" s="9">
        <v>86458.070284064204</v>
      </c>
      <c r="I112" s="9">
        <v>87193.716224434495</v>
      </c>
      <c r="J112" s="9">
        <v>87895.860576201303</v>
      </c>
      <c r="K112" s="9">
        <v>88598.697085014704</v>
      </c>
      <c r="L112" s="9">
        <v>89296.553503780306</v>
      </c>
      <c r="M112" s="9">
        <v>90025.804980442103</v>
      </c>
      <c r="N112" s="9">
        <v>90739.426272866098</v>
      </c>
      <c r="O112" s="9">
        <v>91449.817837223396</v>
      </c>
      <c r="P112" s="9">
        <v>92159.122102217501</v>
      </c>
      <c r="Q112" s="9">
        <v>92862.470059414103</v>
      </c>
      <c r="R112" s="9">
        <v>93565.537813372794</v>
      </c>
    </row>
    <row r="113" spans="1:18" ht="15.6">
      <c r="A113" s="7">
        <v>24</v>
      </c>
      <c r="B113" s="7">
        <v>2421</v>
      </c>
      <c r="C113" s="8" t="s">
        <v>131</v>
      </c>
      <c r="D113" s="9">
        <v>210336.651599003</v>
      </c>
      <c r="E113" s="9">
        <v>213216.725056069</v>
      </c>
      <c r="F113" s="9">
        <v>216072.238556172</v>
      </c>
      <c r="G113" s="9">
        <v>218766.28860475199</v>
      </c>
      <c r="H113" s="9">
        <v>220776.76432771501</v>
      </c>
      <c r="I113" s="9">
        <v>222655.28798521601</v>
      </c>
      <c r="J113" s="9">
        <v>224448.262979525</v>
      </c>
      <c r="K113" s="9">
        <v>226243.005445488</v>
      </c>
      <c r="L113" s="9">
        <v>228025.03090118599</v>
      </c>
      <c r="M113" s="9">
        <v>229887.225845693</v>
      </c>
      <c r="N113" s="9">
        <v>231709.50801534901</v>
      </c>
      <c r="O113" s="9">
        <v>233523.54284708601</v>
      </c>
      <c r="P113" s="9">
        <v>235334.80118341401</v>
      </c>
      <c r="Q113" s="9">
        <v>237130.84966891701</v>
      </c>
      <c r="R113" s="9">
        <v>238926.182635648</v>
      </c>
    </row>
    <row r="114" spans="1:18" ht="15.6">
      <c r="A114" s="7">
        <v>24</v>
      </c>
      <c r="B114" s="7">
        <v>2422</v>
      </c>
      <c r="C114" s="8" t="s">
        <v>132</v>
      </c>
      <c r="D114" s="9">
        <v>297287.02332444198</v>
      </c>
      <c r="E114" s="9">
        <v>301357.68080850702</v>
      </c>
      <c r="F114" s="9">
        <v>305393.62557623698</v>
      </c>
      <c r="G114" s="9">
        <v>309201.36005148198</v>
      </c>
      <c r="H114" s="9">
        <v>312042.93967393902</v>
      </c>
      <c r="I114" s="9">
        <v>314698.02000432799</v>
      </c>
      <c r="J114" s="9">
        <v>317232.18699313002</v>
      </c>
      <c r="K114" s="9">
        <v>319768.85210234602</v>
      </c>
      <c r="L114" s="9">
        <v>322287.54315851099</v>
      </c>
      <c r="M114" s="9">
        <v>324919.54470289103</v>
      </c>
      <c r="N114" s="9">
        <v>327495.13406331901</v>
      </c>
      <c r="O114" s="9">
        <v>330059.06674544298</v>
      </c>
      <c r="P114" s="9">
        <v>332619.07516585803</v>
      </c>
      <c r="Q114" s="9">
        <v>335157.58618632099</v>
      </c>
      <c r="R114" s="9">
        <v>337695.085901313</v>
      </c>
    </row>
    <row r="115" spans="1:18" ht="15.6">
      <c r="A115" s="7">
        <v>24</v>
      </c>
      <c r="B115" s="7">
        <v>2423</v>
      </c>
      <c r="C115" s="8" t="s">
        <v>133</v>
      </c>
      <c r="D115" s="9">
        <v>66226.378118951805</v>
      </c>
      <c r="E115" s="9">
        <v>67133.195035354802</v>
      </c>
      <c r="F115" s="9">
        <v>68032.279029290803</v>
      </c>
      <c r="G115" s="9">
        <v>68880.524809663795</v>
      </c>
      <c r="H115" s="9">
        <v>69513.541092965199</v>
      </c>
      <c r="I115" s="9">
        <v>70105.011086883795</v>
      </c>
      <c r="J115" s="9">
        <v>70669.545318195698</v>
      </c>
      <c r="K115" s="9">
        <v>71234.636053826194</v>
      </c>
      <c r="L115" s="9">
        <v>71795.722724911306</v>
      </c>
      <c r="M115" s="9">
        <v>72382.051477390007</v>
      </c>
      <c r="N115" s="9">
        <v>72955.813335259707</v>
      </c>
      <c r="O115" s="9">
        <v>73526.978445008397</v>
      </c>
      <c r="P115" s="9">
        <v>74097.269350320305</v>
      </c>
      <c r="Q115" s="9">
        <v>74662.771297827407</v>
      </c>
      <c r="R115" s="9">
        <v>75228.047957917093</v>
      </c>
    </row>
    <row r="116" spans="1:18" ht="15.6">
      <c r="A116" s="7">
        <v>24</v>
      </c>
      <c r="B116" s="7">
        <v>2431</v>
      </c>
      <c r="C116" s="8" t="s">
        <v>134</v>
      </c>
      <c r="D116" s="9">
        <v>189205.31823072999</v>
      </c>
      <c r="E116" s="9">
        <v>191796.047002076</v>
      </c>
      <c r="F116" s="9">
        <v>194364.68321632501</v>
      </c>
      <c r="G116" s="9">
        <v>196788.07729881999</v>
      </c>
      <c r="H116" s="9">
        <v>198596.571900201</v>
      </c>
      <c r="I116" s="9">
        <v>200286.37091403399</v>
      </c>
      <c r="J116" s="9">
        <v>201899.21585495101</v>
      </c>
      <c r="K116" s="9">
        <v>203513.650699322</v>
      </c>
      <c r="L116" s="9">
        <v>205116.64613948899</v>
      </c>
      <c r="M116" s="9">
        <v>206791.75689348299</v>
      </c>
      <c r="N116" s="9">
        <v>208430.96468374401</v>
      </c>
      <c r="O116" s="9">
        <v>210062.75369904999</v>
      </c>
      <c r="P116" s="9">
        <v>211692.045157719</v>
      </c>
      <c r="Q116" s="9">
        <v>213307.654813642</v>
      </c>
      <c r="R116" s="9">
        <v>214922.62083449599</v>
      </c>
    </row>
    <row r="117" spans="1:18" ht="15.6">
      <c r="A117" s="7">
        <v>24</v>
      </c>
      <c r="B117" s="7">
        <v>2432</v>
      </c>
      <c r="C117" s="8" t="s">
        <v>135</v>
      </c>
      <c r="D117" s="9">
        <v>106129.674298699</v>
      </c>
      <c r="E117" s="9">
        <v>107582.874469173</v>
      </c>
      <c r="F117" s="9">
        <v>109023.682409282</v>
      </c>
      <c r="G117" s="9">
        <v>110383.020651297</v>
      </c>
      <c r="H117" s="9">
        <v>111397.447438177</v>
      </c>
      <c r="I117" s="9">
        <v>112345.29510251401</v>
      </c>
      <c r="J117" s="9">
        <v>113249.977433151</v>
      </c>
      <c r="K117" s="9">
        <v>114155.55157779899</v>
      </c>
      <c r="L117" s="9">
        <v>115054.709093932</v>
      </c>
      <c r="M117" s="9">
        <v>115994.31777097</v>
      </c>
      <c r="N117" s="9">
        <v>116913.787638419</v>
      </c>
      <c r="O117" s="9">
        <v>117829.09614219</v>
      </c>
      <c r="P117" s="9">
        <v>118743.003708238</v>
      </c>
      <c r="Q117" s="9">
        <v>119649.236831941</v>
      </c>
      <c r="R117" s="9">
        <v>120555.108925946</v>
      </c>
    </row>
    <row r="118" spans="1:18" ht="15.6">
      <c r="A118" s="7">
        <v>24</v>
      </c>
      <c r="B118" s="7">
        <v>2433</v>
      </c>
      <c r="C118" s="8" t="s">
        <v>136</v>
      </c>
      <c r="D118" s="9">
        <v>88673.065570211198</v>
      </c>
      <c r="E118" s="9">
        <v>89887.237901057393</v>
      </c>
      <c r="F118" s="9">
        <v>91091.056322187695</v>
      </c>
      <c r="G118" s="9">
        <v>92226.805488125407</v>
      </c>
      <c r="H118" s="9">
        <v>93074.375534681196</v>
      </c>
      <c r="I118" s="9">
        <v>93866.317643669303</v>
      </c>
      <c r="J118" s="9">
        <v>94622.194415710605</v>
      </c>
      <c r="K118" s="9">
        <v>95378.816312806099</v>
      </c>
      <c r="L118" s="9">
        <v>96130.077012618101</v>
      </c>
      <c r="M118" s="9">
        <v>96915.135313960505</v>
      </c>
      <c r="N118" s="9">
        <v>97683.367313044597</v>
      </c>
      <c r="O118" s="9">
        <v>98448.1224251776</v>
      </c>
      <c r="P118" s="9">
        <v>99211.707031091806</v>
      </c>
      <c r="Q118" s="9">
        <v>99968.879515909794</v>
      </c>
      <c r="R118" s="9">
        <v>100725.750354478</v>
      </c>
    </row>
    <row r="119" spans="1:18" ht="15.6">
      <c r="A119" s="7">
        <v>24</v>
      </c>
      <c r="B119" s="7">
        <v>2434</v>
      </c>
      <c r="C119" s="8" t="s">
        <v>137</v>
      </c>
      <c r="D119" s="9">
        <v>68658.749824769693</v>
      </c>
      <c r="E119" s="9">
        <v>69598.872440173698</v>
      </c>
      <c r="F119" s="9">
        <v>70530.978117164006</v>
      </c>
      <c r="G119" s="9">
        <v>71410.378387647506</v>
      </c>
      <c r="H119" s="9">
        <v>72066.644181672295</v>
      </c>
      <c r="I119" s="9">
        <v>72679.837768559606</v>
      </c>
      <c r="J119" s="9">
        <v>73265.106292413504</v>
      </c>
      <c r="K119" s="9">
        <v>73850.951759830001</v>
      </c>
      <c r="L119" s="9">
        <v>74432.6461008568</v>
      </c>
      <c r="M119" s="9">
        <v>75040.509617991396</v>
      </c>
      <c r="N119" s="9">
        <v>75635.344681996095</v>
      </c>
      <c r="O119" s="9">
        <v>76227.487624020505</v>
      </c>
      <c r="P119" s="9">
        <v>76818.724253718101</v>
      </c>
      <c r="Q119" s="9">
        <v>77404.996036191995</v>
      </c>
      <c r="R119" s="9">
        <v>77991.0342567794</v>
      </c>
    </row>
    <row r="120" spans="1:18" ht="15.6">
      <c r="A120" s="7">
        <v>24</v>
      </c>
      <c r="B120" s="7">
        <v>2435</v>
      </c>
      <c r="C120" s="8" t="s">
        <v>138</v>
      </c>
      <c r="D120" s="9">
        <v>5284.0833615566198</v>
      </c>
      <c r="E120" s="9">
        <v>5356.4366491069404</v>
      </c>
      <c r="F120" s="9">
        <v>5428.1729407150297</v>
      </c>
      <c r="G120" s="9">
        <v>5495.8529428857</v>
      </c>
      <c r="H120" s="9">
        <v>5546.3601713491298</v>
      </c>
      <c r="I120" s="9">
        <v>5593.5524962607697</v>
      </c>
      <c r="J120" s="9">
        <v>5638.5956652157702</v>
      </c>
      <c r="K120" s="9">
        <v>5683.6832366436201</v>
      </c>
      <c r="L120" s="9">
        <v>5728.4513309772101</v>
      </c>
      <c r="M120" s="9">
        <v>5775.23344549585</v>
      </c>
      <c r="N120" s="9">
        <v>5821.0128701447202</v>
      </c>
      <c r="O120" s="9">
        <v>5866.5851049370704</v>
      </c>
      <c r="P120" s="9">
        <v>5912.0875885332298</v>
      </c>
      <c r="Q120" s="9">
        <v>5957.2079698197103</v>
      </c>
      <c r="R120" s="9">
        <v>6002.3103758266197</v>
      </c>
    </row>
    <row r="121" spans="1:18" ht="15.6">
      <c r="A121" s="7">
        <v>24</v>
      </c>
      <c r="B121" s="7">
        <v>2439</v>
      </c>
      <c r="C121" s="8" t="s">
        <v>139</v>
      </c>
      <c r="D121" s="9">
        <v>87152.041574854302</v>
      </c>
      <c r="E121" s="9">
        <v>88345.387003822805</v>
      </c>
      <c r="F121" s="9">
        <v>89528.556125350005</v>
      </c>
      <c r="G121" s="9">
        <v>90644.823594850706</v>
      </c>
      <c r="H121" s="9">
        <v>91477.855130123105</v>
      </c>
      <c r="I121" s="9">
        <v>92256.212922966006</v>
      </c>
      <c r="J121" s="9">
        <v>92999.124013621506</v>
      </c>
      <c r="K121" s="9">
        <v>93742.767448231098</v>
      </c>
      <c r="L121" s="9">
        <v>94481.141647083801</v>
      </c>
      <c r="M121" s="9">
        <v>95252.733711535198</v>
      </c>
      <c r="N121" s="9">
        <v>96007.788097892495</v>
      </c>
      <c r="O121" s="9">
        <v>96759.425237139905</v>
      </c>
      <c r="P121" s="9">
        <v>97509.911948061694</v>
      </c>
      <c r="Q121" s="9">
        <v>98254.096525853194</v>
      </c>
      <c r="R121" s="9">
        <v>98997.984631791303</v>
      </c>
    </row>
    <row r="122" spans="1:18" ht="15.6">
      <c r="A122" s="7">
        <v>24</v>
      </c>
      <c r="B122" s="7">
        <v>2440</v>
      </c>
      <c r="C122" s="8" t="s">
        <v>140</v>
      </c>
      <c r="D122" s="9">
        <v>256875.05245393701</v>
      </c>
      <c r="E122" s="9">
        <v>260392.36156168999</v>
      </c>
      <c r="F122" s="9">
        <v>263879.67665655602</v>
      </c>
      <c r="G122" s="9">
        <v>267169.80342382001</v>
      </c>
      <c r="H122" s="9">
        <v>269625.110441664</v>
      </c>
      <c r="I122" s="9">
        <v>271919.27011093299</v>
      </c>
      <c r="J122" s="9">
        <v>274108.95289910497</v>
      </c>
      <c r="K122" s="9">
        <v>276300.794223879</v>
      </c>
      <c r="L122" s="9">
        <v>278477.104814235</v>
      </c>
      <c r="M122" s="9">
        <v>280751.32293279201</v>
      </c>
      <c r="N122" s="9">
        <v>282976.797306252</v>
      </c>
      <c r="O122" s="9">
        <v>285192.19956274901</v>
      </c>
      <c r="P122" s="9">
        <v>287404.21100557398</v>
      </c>
      <c r="Q122" s="9">
        <v>289597.64731553802</v>
      </c>
      <c r="R122" s="9">
        <v>291790.20979352901</v>
      </c>
    </row>
    <row r="123" spans="1:18" ht="15.6">
      <c r="A123" s="7">
        <v>24</v>
      </c>
      <c r="B123" s="7">
        <v>2451</v>
      </c>
      <c r="C123" s="8" t="s">
        <v>141</v>
      </c>
      <c r="D123" s="9">
        <v>45910.057609467098</v>
      </c>
      <c r="E123" s="9">
        <v>46538.689553838201</v>
      </c>
      <c r="F123" s="9">
        <v>47161.9608110228</v>
      </c>
      <c r="G123" s="9">
        <v>47749.989535491499</v>
      </c>
      <c r="H123" s="9">
        <v>48188.814892587397</v>
      </c>
      <c r="I123" s="9">
        <v>48598.839149816697</v>
      </c>
      <c r="J123" s="9">
        <v>48990.190750483598</v>
      </c>
      <c r="K123" s="9">
        <v>49381.928136079798</v>
      </c>
      <c r="L123" s="9">
        <v>49770.889787286796</v>
      </c>
      <c r="M123" s="9">
        <v>50177.3499857856</v>
      </c>
      <c r="N123" s="9">
        <v>50575.098446466996</v>
      </c>
      <c r="O123" s="9">
        <v>50971.046765372499</v>
      </c>
      <c r="P123" s="9">
        <v>51366.3890602182</v>
      </c>
      <c r="Q123" s="9">
        <v>51758.411510074497</v>
      </c>
      <c r="R123" s="9">
        <v>52150.2777838201</v>
      </c>
    </row>
    <row r="124" spans="1:18" ht="15.6">
      <c r="A124" s="7">
        <v>24</v>
      </c>
      <c r="B124" s="7">
        <v>2452</v>
      </c>
      <c r="C124" s="8" t="s">
        <v>142</v>
      </c>
      <c r="D124" s="9">
        <v>57740.910919423797</v>
      </c>
      <c r="E124" s="9">
        <v>58531.539008161497</v>
      </c>
      <c r="F124" s="9">
        <v>59315.424980298601</v>
      </c>
      <c r="G124" s="9">
        <v>60054.986548408</v>
      </c>
      <c r="H124" s="9">
        <v>60606.895589106301</v>
      </c>
      <c r="I124" s="9">
        <v>61122.581592225397</v>
      </c>
      <c r="J124" s="9">
        <v>61614.783063730203</v>
      </c>
      <c r="K124" s="9">
        <v>62107.469735532097</v>
      </c>
      <c r="L124" s="9">
        <v>62596.665376384699</v>
      </c>
      <c r="M124" s="9">
        <v>63107.868875930297</v>
      </c>
      <c r="N124" s="9">
        <v>63608.115654788096</v>
      </c>
      <c r="O124" s="9">
        <v>64106.098401958203</v>
      </c>
      <c r="P124" s="9">
        <v>64603.318954896698</v>
      </c>
      <c r="Q124" s="9">
        <v>65096.364150956797</v>
      </c>
      <c r="R124" s="9">
        <v>65589.2129249196</v>
      </c>
    </row>
    <row r="125" spans="1:18" ht="15.6">
      <c r="A125" s="7">
        <v>24</v>
      </c>
      <c r="B125" s="7">
        <v>2453</v>
      </c>
      <c r="C125" s="8" t="s">
        <v>143</v>
      </c>
      <c r="D125" s="9">
        <v>65108.027142753599</v>
      </c>
      <c r="E125" s="9">
        <v>65999.530831241005</v>
      </c>
      <c r="F125" s="9">
        <v>66883.432181904995</v>
      </c>
      <c r="G125" s="9">
        <v>67717.353813651105</v>
      </c>
      <c r="H125" s="9">
        <v>68339.680483378397</v>
      </c>
      <c r="I125" s="9">
        <v>68921.1624474618</v>
      </c>
      <c r="J125" s="9">
        <v>69476.1635075058</v>
      </c>
      <c r="K125" s="9">
        <v>70031.711674116697</v>
      </c>
      <c r="L125" s="9">
        <v>70583.323391954502</v>
      </c>
      <c r="M125" s="9">
        <v>71159.750933414005</v>
      </c>
      <c r="N125" s="9">
        <v>71723.823795095799</v>
      </c>
      <c r="O125" s="9">
        <v>72285.343759056195</v>
      </c>
      <c r="P125" s="9">
        <v>72846.004281038302</v>
      </c>
      <c r="Q125" s="9">
        <v>73401.956715783497</v>
      </c>
      <c r="R125" s="9">
        <v>73957.687667041304</v>
      </c>
    </row>
    <row r="126" spans="1:18" ht="15.6">
      <c r="A126" s="7">
        <v>24</v>
      </c>
      <c r="B126" s="7">
        <v>2454</v>
      </c>
      <c r="C126" s="8" t="s">
        <v>144</v>
      </c>
      <c r="D126" s="9">
        <v>75353.188770419001</v>
      </c>
      <c r="E126" s="9">
        <v>76384.9762269567</v>
      </c>
      <c r="F126" s="9">
        <v>77407.965069557598</v>
      </c>
      <c r="G126" s="9">
        <v>78373.109566962798</v>
      </c>
      <c r="H126" s="9">
        <v>79093.3632911514</v>
      </c>
      <c r="I126" s="9">
        <v>79766.345135744894</v>
      </c>
      <c r="J126" s="9">
        <v>80408.679137831001</v>
      </c>
      <c r="K126" s="9">
        <v>81051.646337225699</v>
      </c>
      <c r="L126" s="9">
        <v>81690.057662628096</v>
      </c>
      <c r="M126" s="9">
        <v>82357.189739121997</v>
      </c>
      <c r="N126" s="9">
        <v>83010.023048445102</v>
      </c>
      <c r="O126" s="9">
        <v>83659.901745419906</v>
      </c>
      <c r="P126" s="9">
        <v>84308.785761754494</v>
      </c>
      <c r="Q126" s="9">
        <v>84952.220843392904</v>
      </c>
      <c r="R126" s="9">
        <v>85595.399589728098</v>
      </c>
    </row>
    <row r="127" spans="1:18" ht="15.6">
      <c r="A127" s="7">
        <v>24</v>
      </c>
      <c r="B127" s="7">
        <v>2455</v>
      </c>
      <c r="C127" s="8" t="s">
        <v>145</v>
      </c>
      <c r="D127" s="9">
        <v>101812.606193796</v>
      </c>
      <c r="E127" s="9">
        <v>103206.694110928</v>
      </c>
      <c r="F127" s="9">
        <v>104588.893880723</v>
      </c>
      <c r="G127" s="9">
        <v>105892.937919723</v>
      </c>
      <c r="H127" s="9">
        <v>106866.10056856</v>
      </c>
      <c r="I127" s="9">
        <v>107775.392353523</v>
      </c>
      <c r="J127" s="9">
        <v>108643.27465372899</v>
      </c>
      <c r="K127" s="9">
        <v>109512.01249131899</v>
      </c>
      <c r="L127" s="9">
        <v>110374.59471144799</v>
      </c>
      <c r="M127" s="9">
        <v>111275.982648604</v>
      </c>
      <c r="N127" s="9">
        <v>112158.05096867299</v>
      </c>
      <c r="O127" s="9">
        <v>113036.12719780899</v>
      </c>
      <c r="P127" s="9">
        <v>113912.859475481</v>
      </c>
      <c r="Q127" s="9">
        <v>114782.22948683699</v>
      </c>
      <c r="R127" s="9">
        <v>115651.253153684</v>
      </c>
    </row>
    <row r="128" spans="1:18" ht="15.6">
      <c r="A128" s="7">
        <v>24</v>
      </c>
      <c r="B128" s="7">
        <v>2461</v>
      </c>
      <c r="C128" s="8" t="s">
        <v>146</v>
      </c>
      <c r="D128" s="9">
        <v>133908.44586990701</v>
      </c>
      <c r="E128" s="9">
        <v>135742.012003298</v>
      </c>
      <c r="F128" s="9">
        <v>137559.94231742001</v>
      </c>
      <c r="G128" s="9">
        <v>139275.078753237</v>
      </c>
      <c r="H128" s="9">
        <v>140555.02534214599</v>
      </c>
      <c r="I128" s="9">
        <v>141750.96614246399</v>
      </c>
      <c r="J128" s="9">
        <v>142892.443355633</v>
      </c>
      <c r="K128" s="9">
        <v>144035.04581062499</v>
      </c>
      <c r="L128" s="9">
        <v>145169.552125313</v>
      </c>
      <c r="M128" s="9">
        <v>146355.09743683299</v>
      </c>
      <c r="N128" s="9">
        <v>147515.232730713</v>
      </c>
      <c r="O128" s="9">
        <v>148670.11745230199</v>
      </c>
      <c r="P128" s="9">
        <v>149823.23454989499</v>
      </c>
      <c r="Q128" s="9">
        <v>150966.66846584799</v>
      </c>
      <c r="R128" s="9">
        <v>152109.64685760401</v>
      </c>
    </row>
    <row r="129" spans="1:18" ht="15.6">
      <c r="A129" s="7">
        <v>24</v>
      </c>
      <c r="B129" s="7">
        <v>2462</v>
      </c>
      <c r="C129" s="8" t="s">
        <v>147</v>
      </c>
      <c r="D129" s="9">
        <v>16875.266223784201</v>
      </c>
      <c r="E129" s="9">
        <v>17106.333924046699</v>
      </c>
      <c r="F129" s="9">
        <v>17335.431183927802</v>
      </c>
      <c r="G129" s="9">
        <v>17551.574264224499</v>
      </c>
      <c r="H129" s="9">
        <v>17712.8743173658</v>
      </c>
      <c r="I129" s="9">
        <v>17863.587883366399</v>
      </c>
      <c r="J129" s="9">
        <v>18007.4378977368</v>
      </c>
      <c r="K129" s="9">
        <v>18151.429716083399</v>
      </c>
      <c r="L129" s="9">
        <v>18294.401251332802</v>
      </c>
      <c r="M129" s="9">
        <v>18443.804768170499</v>
      </c>
      <c r="N129" s="9">
        <v>18590.006091145598</v>
      </c>
      <c r="O129" s="9">
        <v>18735.545732071601</v>
      </c>
      <c r="P129" s="9">
        <v>18880.862615373</v>
      </c>
      <c r="Q129" s="9">
        <v>19024.959215256298</v>
      </c>
      <c r="R129" s="9">
        <v>19168.998409456999</v>
      </c>
    </row>
    <row r="130" spans="1:18" ht="15.6">
      <c r="A130" s="7">
        <v>24</v>
      </c>
      <c r="B130" s="7">
        <v>2463</v>
      </c>
      <c r="C130" s="8" t="s">
        <v>148</v>
      </c>
      <c r="D130" s="9">
        <v>67844.070306111898</v>
      </c>
      <c r="E130" s="9">
        <v>68773.037771978998</v>
      </c>
      <c r="F130" s="9">
        <v>69694.083425328397</v>
      </c>
      <c r="G130" s="9">
        <v>70563.049054865405</v>
      </c>
      <c r="H130" s="9">
        <v>71211.527840156399</v>
      </c>
      <c r="I130" s="9">
        <v>71817.445496975604</v>
      </c>
      <c r="J130" s="9">
        <v>72395.769439266893</v>
      </c>
      <c r="K130" s="9">
        <v>72974.663479545896</v>
      </c>
      <c r="L130" s="9">
        <v>73549.45564919</v>
      </c>
      <c r="M130" s="9">
        <v>74150.106481112496</v>
      </c>
      <c r="N130" s="9">
        <v>74737.883450411697</v>
      </c>
      <c r="O130" s="9">
        <v>75323.000241781105</v>
      </c>
      <c r="P130" s="9">
        <v>75907.221474794598</v>
      </c>
      <c r="Q130" s="9">
        <v>76486.536771311294</v>
      </c>
      <c r="R130" s="9">
        <v>77065.621277601706</v>
      </c>
    </row>
    <row r="131" spans="1:18" ht="15.6">
      <c r="A131" s="7">
        <v>24</v>
      </c>
      <c r="B131" s="7">
        <v>2464</v>
      </c>
      <c r="C131" s="8" t="s">
        <v>149</v>
      </c>
      <c r="D131" s="9">
        <v>9368.1477916607091</v>
      </c>
      <c r="E131" s="9">
        <v>9496.4228859433206</v>
      </c>
      <c r="F131" s="9">
        <v>9623.6041084916396</v>
      </c>
      <c r="G131" s="9">
        <v>9743.5939381956596</v>
      </c>
      <c r="H131" s="9">
        <v>9833.1381691708903</v>
      </c>
      <c r="I131" s="9">
        <v>9916.80540984033</v>
      </c>
      <c r="J131" s="9">
        <v>9996.6624133749592</v>
      </c>
      <c r="K131" s="9">
        <v>10076.5981380668</v>
      </c>
      <c r="L131" s="9">
        <v>10155.967462042299</v>
      </c>
      <c r="M131" s="9">
        <v>10238.9074410389</v>
      </c>
      <c r="N131" s="9">
        <v>10320.069751777301</v>
      </c>
      <c r="O131" s="9">
        <v>10400.8647358362</v>
      </c>
      <c r="P131" s="9">
        <v>10481.5360580589</v>
      </c>
      <c r="Q131" s="9">
        <v>10561.529951263399</v>
      </c>
      <c r="R131" s="9">
        <v>10641.491976209099</v>
      </c>
    </row>
    <row r="132" spans="1:18" ht="15.6">
      <c r="A132" s="7">
        <v>24</v>
      </c>
      <c r="B132" s="7">
        <v>2469</v>
      </c>
      <c r="C132" s="8" t="s">
        <v>150</v>
      </c>
      <c r="D132" s="9">
        <v>25460.068324120501</v>
      </c>
      <c r="E132" s="9">
        <v>25808.685013164399</v>
      </c>
      <c r="F132" s="9">
        <v>26154.328857401299</v>
      </c>
      <c r="G132" s="9">
        <v>26480.428458946801</v>
      </c>
      <c r="H132" s="9">
        <v>26723.7852344975</v>
      </c>
      <c r="I132" s="9">
        <v>26951.169954632802</v>
      </c>
      <c r="J132" s="9">
        <v>27168.199490362898</v>
      </c>
      <c r="K132" s="9">
        <v>27385.442968797601</v>
      </c>
      <c r="L132" s="9">
        <v>27601.147124722</v>
      </c>
      <c r="M132" s="9">
        <v>27826.555346274501</v>
      </c>
      <c r="N132" s="9">
        <v>28047.132350620599</v>
      </c>
      <c r="O132" s="9">
        <v>28266.711061501799</v>
      </c>
      <c r="P132" s="9">
        <v>28485.9536933038</v>
      </c>
      <c r="Q132" s="9">
        <v>28703.3552577378</v>
      </c>
      <c r="R132" s="9">
        <v>28920.670213201502</v>
      </c>
    </row>
    <row r="133" spans="1:18" ht="15.6">
      <c r="A133" s="7">
        <v>24</v>
      </c>
      <c r="B133" s="7">
        <v>2471</v>
      </c>
      <c r="C133" s="8" t="s">
        <v>151</v>
      </c>
      <c r="D133" s="9">
        <v>20546.657476944099</v>
      </c>
      <c r="E133" s="9">
        <v>20827.9963801544</v>
      </c>
      <c r="F133" s="9">
        <v>21106.936153008301</v>
      </c>
      <c r="G133" s="9">
        <v>21370.103428587801</v>
      </c>
      <c r="H133" s="9">
        <v>21566.4960009272</v>
      </c>
      <c r="I133" s="9">
        <v>21749.998884766199</v>
      </c>
      <c r="J133" s="9">
        <v>21925.144979294499</v>
      </c>
      <c r="K133" s="9">
        <v>22100.4637287236</v>
      </c>
      <c r="L133" s="9">
        <v>22274.5402217519</v>
      </c>
      <c r="M133" s="9">
        <v>22456.448041447999</v>
      </c>
      <c r="N133" s="9">
        <v>22634.456996453599</v>
      </c>
      <c r="O133" s="9">
        <v>22811.6603134734</v>
      </c>
      <c r="P133" s="9">
        <v>22988.592409589899</v>
      </c>
      <c r="Q133" s="9">
        <v>23164.03873692</v>
      </c>
      <c r="R133" s="9">
        <v>23339.415169244199</v>
      </c>
    </row>
    <row r="134" spans="1:18" ht="15.6">
      <c r="A134" s="7">
        <v>24</v>
      </c>
      <c r="B134" s="7">
        <v>2472</v>
      </c>
      <c r="C134" s="8" t="s">
        <v>152</v>
      </c>
      <c r="D134" s="9">
        <v>15630.246582449599</v>
      </c>
      <c r="E134" s="9">
        <v>15844.266621242299</v>
      </c>
      <c r="F134" s="9">
        <v>16056.461594379</v>
      </c>
      <c r="G134" s="9">
        <v>16256.658118523401</v>
      </c>
      <c r="H134" s="9">
        <v>16406.057812182298</v>
      </c>
      <c r="I134" s="9">
        <v>16545.652066194099</v>
      </c>
      <c r="J134" s="9">
        <v>16678.889146161098</v>
      </c>
      <c r="K134" s="9">
        <v>16812.2575681134</v>
      </c>
      <c r="L134" s="9">
        <v>16944.680981179499</v>
      </c>
      <c r="M134" s="9">
        <v>17083.061838514601</v>
      </c>
      <c r="N134" s="9">
        <v>17218.4767527691</v>
      </c>
      <c r="O134" s="9">
        <v>17353.278802357101</v>
      </c>
      <c r="P134" s="9">
        <v>17487.8745288625</v>
      </c>
      <c r="Q134" s="9">
        <v>17621.340001827401</v>
      </c>
      <c r="R134" s="9">
        <v>17754.752304272901</v>
      </c>
    </row>
    <row r="135" spans="1:18" ht="15.6">
      <c r="A135" s="7">
        <v>24</v>
      </c>
      <c r="B135" s="7">
        <v>2481</v>
      </c>
      <c r="C135" s="8" t="s">
        <v>153</v>
      </c>
      <c r="D135" s="9">
        <v>45173.045982047202</v>
      </c>
      <c r="E135" s="9">
        <v>45791.5862588815</v>
      </c>
      <c r="F135" s="9">
        <v>46404.851905461197</v>
      </c>
      <c r="G135" s="9">
        <v>46983.440780977602</v>
      </c>
      <c r="H135" s="9">
        <v>47415.221507650604</v>
      </c>
      <c r="I135" s="9">
        <v>47818.663489430699</v>
      </c>
      <c r="J135" s="9">
        <v>48203.732573930101</v>
      </c>
      <c r="K135" s="9">
        <v>48589.181250251902</v>
      </c>
      <c r="L135" s="9">
        <v>48971.898752126501</v>
      </c>
      <c r="M135" s="9">
        <v>49371.833890479997</v>
      </c>
      <c r="N135" s="9">
        <v>49763.197143732803</v>
      </c>
      <c r="O135" s="9">
        <v>50152.7891537205</v>
      </c>
      <c r="P135" s="9">
        <v>50541.784868428098</v>
      </c>
      <c r="Q135" s="9">
        <v>50927.514032647501</v>
      </c>
      <c r="R135" s="9">
        <v>51313.089528169898</v>
      </c>
    </row>
    <row r="136" spans="1:18" ht="15.6">
      <c r="A136" s="7">
        <v>24</v>
      </c>
      <c r="B136" s="7">
        <v>2482</v>
      </c>
      <c r="C136" s="8" t="s">
        <v>154</v>
      </c>
      <c r="D136" s="9">
        <v>117530.52082513399</v>
      </c>
      <c r="E136" s="9">
        <v>119139.829192968</v>
      </c>
      <c r="F136" s="9">
        <v>120735.414110585</v>
      </c>
      <c r="G136" s="9">
        <v>122240.777550161</v>
      </c>
      <c r="H136" s="9">
        <v>123364.177856565</v>
      </c>
      <c r="I136" s="9">
        <v>124413.846861767</v>
      </c>
      <c r="J136" s="9">
        <v>125415.71355165201</v>
      </c>
      <c r="K136" s="9">
        <v>126418.567857769</v>
      </c>
      <c r="L136" s="9">
        <v>127414.31623716</v>
      </c>
      <c r="M136" s="9">
        <v>128454.861192458</v>
      </c>
      <c r="N136" s="9">
        <v>129473.103951588</v>
      </c>
      <c r="O136" s="9">
        <v>130486.738318123</v>
      </c>
      <c r="P136" s="9">
        <v>131498.82125299401</v>
      </c>
      <c r="Q136" s="9">
        <v>132502.40532784499</v>
      </c>
      <c r="R136" s="9">
        <v>133505.58959021501</v>
      </c>
    </row>
    <row r="137" spans="1:18" ht="15.6">
      <c r="A137" s="7">
        <v>24</v>
      </c>
      <c r="B137" s="7">
        <v>2483</v>
      </c>
      <c r="C137" s="8" t="s">
        <v>155</v>
      </c>
      <c r="D137" s="9">
        <v>12720.534012181601</v>
      </c>
      <c r="E137" s="9">
        <v>12894.712273990501</v>
      </c>
      <c r="F137" s="9">
        <v>13067.405222773799</v>
      </c>
      <c r="G137" s="9">
        <v>13230.333343055299</v>
      </c>
      <c r="H137" s="9">
        <v>13351.920924788001</v>
      </c>
      <c r="I137" s="9">
        <v>13465.528438719</v>
      </c>
      <c r="J137" s="9">
        <v>13573.962224381101</v>
      </c>
      <c r="K137" s="9">
        <v>13682.502901476701</v>
      </c>
      <c r="L137" s="9">
        <v>13790.274491681501</v>
      </c>
      <c r="M137" s="9">
        <v>13902.8944937129</v>
      </c>
      <c r="N137" s="9">
        <v>14013.1006900171</v>
      </c>
      <c r="O137" s="9">
        <v>14122.808111914999</v>
      </c>
      <c r="P137" s="9">
        <v>14232.3476196427</v>
      </c>
      <c r="Q137" s="9">
        <v>14340.967280889399</v>
      </c>
      <c r="R137" s="9">
        <v>14449.543669709599</v>
      </c>
    </row>
    <row r="138" spans="1:18" ht="15.6">
      <c r="A138" s="7">
        <v>24</v>
      </c>
      <c r="B138" s="7">
        <v>2491</v>
      </c>
      <c r="C138" s="8" t="s">
        <v>156</v>
      </c>
      <c r="D138" s="9">
        <v>41752.658686194103</v>
      </c>
      <c r="E138" s="9">
        <v>42324.364678568403</v>
      </c>
      <c r="F138" s="9">
        <v>42891.195421719502</v>
      </c>
      <c r="G138" s="9">
        <v>43425.975030534399</v>
      </c>
      <c r="H138" s="9">
        <v>43825.062426280201</v>
      </c>
      <c r="I138" s="9">
        <v>44197.956815204197</v>
      </c>
      <c r="J138" s="9">
        <v>44553.869455752101</v>
      </c>
      <c r="K138" s="9">
        <v>44910.132945759397</v>
      </c>
      <c r="L138" s="9">
        <v>45263.872058818801</v>
      </c>
      <c r="M138" s="9">
        <v>45633.525133030402</v>
      </c>
      <c r="N138" s="9">
        <v>45995.255364151802</v>
      </c>
      <c r="O138" s="9">
        <v>46355.348465222902</v>
      </c>
      <c r="P138" s="9">
        <v>46714.890420949603</v>
      </c>
      <c r="Q138" s="9">
        <v>47071.413161747099</v>
      </c>
      <c r="R138" s="9">
        <v>47427.793868508801</v>
      </c>
    </row>
    <row r="139" spans="1:18" ht="15.6">
      <c r="A139" s="7">
        <v>24</v>
      </c>
      <c r="B139" s="7">
        <v>2492</v>
      </c>
      <c r="C139" s="8" t="s">
        <v>157</v>
      </c>
      <c r="D139" s="9">
        <v>53085.170798275503</v>
      </c>
      <c r="E139" s="9">
        <v>53812.049306464003</v>
      </c>
      <c r="F139" s="9">
        <v>54532.7293243596</v>
      </c>
      <c r="G139" s="9">
        <v>55212.658885292301</v>
      </c>
      <c r="H139" s="9">
        <v>55720.066633823699</v>
      </c>
      <c r="I139" s="9">
        <v>56194.1720670219</v>
      </c>
      <c r="J139" s="9">
        <v>56646.686563656702</v>
      </c>
      <c r="K139" s="9">
        <v>57099.647136720399</v>
      </c>
      <c r="L139" s="9">
        <v>57549.398166055798</v>
      </c>
      <c r="M139" s="9">
        <v>58019.382525931796</v>
      </c>
      <c r="N139" s="9">
        <v>58479.293624550097</v>
      </c>
      <c r="O139" s="9">
        <v>58937.123242155903</v>
      </c>
      <c r="P139" s="9">
        <v>59394.252122423102</v>
      </c>
      <c r="Q139" s="9">
        <v>59847.542313008998</v>
      </c>
      <c r="R139" s="9">
        <v>60300.651917683703</v>
      </c>
    </row>
    <row r="140" spans="1:18" ht="15.6">
      <c r="A140" s="7">
        <v>24</v>
      </c>
      <c r="B140" s="7">
        <v>2493</v>
      </c>
      <c r="C140" s="8" t="s">
        <v>158</v>
      </c>
      <c r="D140" s="9">
        <v>74128.169442947605</v>
      </c>
      <c r="E140" s="9">
        <v>75143.183096825902</v>
      </c>
      <c r="F140" s="9">
        <v>76149.541175514198</v>
      </c>
      <c r="G140" s="9">
        <v>77098.995286376507</v>
      </c>
      <c r="H140" s="9">
        <v>77807.539821334794</v>
      </c>
      <c r="I140" s="9">
        <v>78469.580977502104</v>
      </c>
      <c r="J140" s="9">
        <v>79101.4725342936</v>
      </c>
      <c r="K140" s="9">
        <v>79733.986994310704</v>
      </c>
      <c r="L140" s="9">
        <v>80362.019645349195</v>
      </c>
      <c r="M140" s="9">
        <v>81018.306133296006</v>
      </c>
      <c r="N140" s="9">
        <v>81660.526309747598</v>
      </c>
      <c r="O140" s="9">
        <v>82299.839907015994</v>
      </c>
      <c r="P140" s="9">
        <v>82938.174994262794</v>
      </c>
      <c r="Q140" s="9">
        <v>83571.1497302426</v>
      </c>
      <c r="R140" s="9">
        <v>84203.872298290298</v>
      </c>
    </row>
    <row r="141" spans="1:18" ht="15.6">
      <c r="A141" s="7">
        <v>24</v>
      </c>
      <c r="B141" s="7">
        <v>2494</v>
      </c>
      <c r="C141" s="8" t="s">
        <v>159</v>
      </c>
      <c r="D141" s="9">
        <v>58098.916564858599</v>
      </c>
      <c r="E141" s="9">
        <v>58894.446712673001</v>
      </c>
      <c r="F141" s="9">
        <v>59683.192940760098</v>
      </c>
      <c r="G141" s="9">
        <v>60427.339944554398</v>
      </c>
      <c r="H141" s="9">
        <v>60982.670935438502</v>
      </c>
      <c r="I141" s="9">
        <v>61501.554299134201</v>
      </c>
      <c r="J141" s="9">
        <v>61996.807522448398</v>
      </c>
      <c r="K141" s="9">
        <v>62492.548953869002</v>
      </c>
      <c r="L141" s="9">
        <v>62984.777709206799</v>
      </c>
      <c r="M141" s="9">
        <v>63499.150776544397</v>
      </c>
      <c r="N141" s="9">
        <v>64002.4991899214</v>
      </c>
      <c r="O141" s="9">
        <v>64503.569533546899</v>
      </c>
      <c r="P141" s="9">
        <v>65003.872957202002</v>
      </c>
      <c r="Q141" s="9">
        <v>65499.975136387096</v>
      </c>
      <c r="R141" s="9">
        <v>65995.879675145305</v>
      </c>
    </row>
    <row r="142" spans="1:18" ht="15.6">
      <c r="A142" s="7">
        <v>31</v>
      </c>
      <c r="B142" s="7">
        <v>3111</v>
      </c>
      <c r="C142" s="8" t="s">
        <v>160</v>
      </c>
      <c r="D142" s="9">
        <v>59863.3828057922</v>
      </c>
      <c r="E142" s="9">
        <v>61839.319621380098</v>
      </c>
      <c r="F142" s="9">
        <v>63823.843174152797</v>
      </c>
      <c r="G142" s="9">
        <v>65777.274127145298</v>
      </c>
      <c r="H142" s="9">
        <v>67544.439985911406</v>
      </c>
      <c r="I142" s="9">
        <v>69283.256010943194</v>
      </c>
      <c r="J142" s="9">
        <v>71001.355416823499</v>
      </c>
      <c r="K142" s="9">
        <v>72728.740052043504</v>
      </c>
      <c r="L142" s="9">
        <v>74459.961929774901</v>
      </c>
      <c r="M142" s="9">
        <v>76227.527406145906</v>
      </c>
      <c r="N142" s="9">
        <v>77982.5159355418</v>
      </c>
      <c r="O142" s="9">
        <v>79741.838826018604</v>
      </c>
      <c r="P142" s="9">
        <v>81507.461060886606</v>
      </c>
      <c r="Q142" s="9">
        <v>83274.973345178703</v>
      </c>
      <c r="R142" s="9">
        <v>85049.459472066897</v>
      </c>
    </row>
    <row r="143" spans="1:18" ht="15.6">
      <c r="A143" s="7">
        <v>31</v>
      </c>
      <c r="B143" s="7">
        <v>3112</v>
      </c>
      <c r="C143" s="8" t="s">
        <v>161</v>
      </c>
      <c r="D143" s="9">
        <v>19060.2613429095</v>
      </c>
      <c r="E143" s="9">
        <v>19689.391712316301</v>
      </c>
      <c r="F143" s="9">
        <v>20321.256063860601</v>
      </c>
      <c r="G143" s="9">
        <v>20943.2206554718</v>
      </c>
      <c r="H143" s="9">
        <v>21505.879187799801</v>
      </c>
      <c r="I143" s="9">
        <v>22059.5112464265</v>
      </c>
      <c r="J143" s="9">
        <v>22606.547216598199</v>
      </c>
      <c r="K143" s="9">
        <v>23156.5395666355</v>
      </c>
      <c r="L143" s="9">
        <v>23707.753679338599</v>
      </c>
      <c r="M143" s="9">
        <v>24270.539448190601</v>
      </c>
      <c r="N143" s="9">
        <v>24829.3207674775</v>
      </c>
      <c r="O143" s="9">
        <v>25389.482130112101</v>
      </c>
      <c r="P143" s="9">
        <v>25951.649178642801</v>
      </c>
      <c r="Q143" s="9">
        <v>26514.4180113332</v>
      </c>
      <c r="R143" s="9">
        <v>27079.4072877248</v>
      </c>
    </row>
    <row r="144" spans="1:18" ht="15.6">
      <c r="A144" s="7">
        <v>31</v>
      </c>
      <c r="B144" s="7">
        <v>3113</v>
      </c>
      <c r="C144" s="8" t="s">
        <v>162</v>
      </c>
      <c r="D144" s="9">
        <v>46716.922546005597</v>
      </c>
      <c r="E144" s="9">
        <v>48258.9284126329</v>
      </c>
      <c r="F144" s="9">
        <v>49807.635297971501</v>
      </c>
      <c r="G144" s="9">
        <v>51332.077753160702</v>
      </c>
      <c r="H144" s="9">
        <v>52711.160367593802</v>
      </c>
      <c r="I144" s="9">
        <v>54068.118990437702</v>
      </c>
      <c r="J144" s="9">
        <v>55408.910524649596</v>
      </c>
      <c r="K144" s="9">
        <v>56756.948180694897</v>
      </c>
      <c r="L144" s="9">
        <v>58107.980391523502</v>
      </c>
      <c r="M144" s="9">
        <v>59487.374865337202</v>
      </c>
      <c r="N144" s="9">
        <v>60856.954386449303</v>
      </c>
      <c r="O144" s="9">
        <v>62229.9164113273</v>
      </c>
      <c r="P144" s="9">
        <v>63607.794394327299</v>
      </c>
      <c r="Q144" s="9">
        <v>64987.147357242997</v>
      </c>
      <c r="R144" s="9">
        <v>66371.942655115301</v>
      </c>
    </row>
    <row r="145" spans="1:18" ht="15.6">
      <c r="A145" s="7">
        <v>31</v>
      </c>
      <c r="B145" s="7">
        <v>3114</v>
      </c>
      <c r="C145" s="8" t="s">
        <v>163</v>
      </c>
      <c r="D145" s="9">
        <v>7977.3651635755796</v>
      </c>
      <c r="E145" s="9">
        <v>8240.6775392063901</v>
      </c>
      <c r="F145" s="9">
        <v>8505.1341788606605</v>
      </c>
      <c r="G145" s="9">
        <v>8765.4474332244408</v>
      </c>
      <c r="H145" s="9">
        <v>9000.9390930659101</v>
      </c>
      <c r="I145" s="9">
        <v>9232.6528675266909</v>
      </c>
      <c r="J145" s="9">
        <v>9461.6059554943804</v>
      </c>
      <c r="K145" s="9">
        <v>9691.7963886070593</v>
      </c>
      <c r="L145" s="9">
        <v>9922.4981707859406</v>
      </c>
      <c r="M145" s="9">
        <v>10158.0430831265</v>
      </c>
      <c r="N145" s="9">
        <v>10391.9119976486</v>
      </c>
      <c r="O145" s="9">
        <v>10626.358507062499</v>
      </c>
      <c r="P145" s="9">
        <v>10861.644463988299</v>
      </c>
      <c r="Q145" s="9">
        <v>11097.182287977699</v>
      </c>
      <c r="R145" s="9">
        <v>11333.649442866999</v>
      </c>
    </row>
    <row r="146" spans="1:18" ht="15.6">
      <c r="A146" s="7">
        <v>31</v>
      </c>
      <c r="B146" s="7">
        <v>3115</v>
      </c>
      <c r="C146" s="8" t="s">
        <v>164</v>
      </c>
      <c r="D146" s="9">
        <v>27686.352774876399</v>
      </c>
      <c r="E146" s="9">
        <v>28600.208309847199</v>
      </c>
      <c r="F146" s="9">
        <v>29518.035144788199</v>
      </c>
      <c r="G146" s="9">
        <v>30421.481892142601</v>
      </c>
      <c r="H146" s="9">
        <v>31238.7824706707</v>
      </c>
      <c r="I146" s="9">
        <v>32042.9714694553</v>
      </c>
      <c r="J146" s="9">
        <v>32837.579191625999</v>
      </c>
      <c r="K146" s="9">
        <v>33636.481260728498</v>
      </c>
      <c r="L146" s="9">
        <v>34437.158024882199</v>
      </c>
      <c r="M146" s="9">
        <v>35254.643423107598</v>
      </c>
      <c r="N146" s="9">
        <v>36066.312080381198</v>
      </c>
      <c r="O146" s="9">
        <v>36879.985346159199</v>
      </c>
      <c r="P146" s="9">
        <v>37696.572010185002</v>
      </c>
      <c r="Q146" s="9">
        <v>38514.032807492898</v>
      </c>
      <c r="R146" s="9">
        <v>39334.718953142197</v>
      </c>
    </row>
    <row r="147" spans="1:18" ht="15.6">
      <c r="A147" s="7">
        <v>31</v>
      </c>
      <c r="B147" s="7">
        <v>3116</v>
      </c>
      <c r="C147" s="8" t="s">
        <v>165</v>
      </c>
      <c r="D147" s="9">
        <v>31153.016136193201</v>
      </c>
      <c r="E147" s="9">
        <v>32181.297340958699</v>
      </c>
      <c r="F147" s="9">
        <v>33214.047101434902</v>
      </c>
      <c r="G147" s="9">
        <v>34230.616216504699</v>
      </c>
      <c r="H147" s="9">
        <v>35150.252627920199</v>
      </c>
      <c r="I147" s="9">
        <v>36055.135732896997</v>
      </c>
      <c r="J147" s="9">
        <v>36949.237870210003</v>
      </c>
      <c r="K147" s="9">
        <v>37848.172058051299</v>
      </c>
      <c r="L147" s="9">
        <v>38749.103153973701</v>
      </c>
      <c r="M147" s="9">
        <v>39668.947526837699</v>
      </c>
      <c r="N147" s="9">
        <v>40582.246833093901</v>
      </c>
      <c r="O147" s="9">
        <v>41497.801748428101</v>
      </c>
      <c r="P147" s="9">
        <v>42416.634854837102</v>
      </c>
      <c r="Q147" s="9">
        <v>43336.451546524302</v>
      </c>
      <c r="R147" s="9">
        <v>44259.897438338499</v>
      </c>
    </row>
    <row r="148" spans="1:18" ht="15.6">
      <c r="A148" s="7">
        <v>31</v>
      </c>
      <c r="B148" s="7">
        <v>3119</v>
      </c>
      <c r="C148" s="8" t="s">
        <v>166</v>
      </c>
      <c r="D148" s="9">
        <v>41129.038223985997</v>
      </c>
      <c r="E148" s="9">
        <v>42486.602350048699</v>
      </c>
      <c r="F148" s="9">
        <v>43850.065977529797</v>
      </c>
      <c r="G148" s="9">
        <v>45192.167484272402</v>
      </c>
      <c r="H148" s="9">
        <v>46406.295865535802</v>
      </c>
      <c r="I148" s="9">
        <v>47600.946541395097</v>
      </c>
      <c r="J148" s="9">
        <v>48781.363898863397</v>
      </c>
      <c r="K148" s="9">
        <v>49968.160657965898</v>
      </c>
      <c r="L148" s="9">
        <v>51157.593788298997</v>
      </c>
      <c r="M148" s="9">
        <v>52371.996727487</v>
      </c>
      <c r="N148" s="9">
        <v>53577.758695955403</v>
      </c>
      <c r="O148" s="9">
        <v>54786.498580766398</v>
      </c>
      <c r="P148" s="9">
        <v>55999.566419039998</v>
      </c>
      <c r="Q148" s="9">
        <v>57213.932812600498</v>
      </c>
      <c r="R148" s="9">
        <v>58433.090574023401</v>
      </c>
    </row>
    <row r="149" spans="1:18" ht="15.6">
      <c r="A149" s="7">
        <v>31</v>
      </c>
      <c r="B149" s="7">
        <v>3120</v>
      </c>
      <c r="C149" s="8" t="s">
        <v>167</v>
      </c>
      <c r="D149" s="9">
        <v>74586.948753142802</v>
      </c>
      <c r="E149" s="9">
        <v>77048.872738427293</v>
      </c>
      <c r="F149" s="9">
        <v>79521.495393212201</v>
      </c>
      <c r="G149" s="9">
        <v>81955.378134832805</v>
      </c>
      <c r="H149" s="9">
        <v>84157.183367422505</v>
      </c>
      <c r="I149" s="9">
        <v>86323.666043109697</v>
      </c>
      <c r="J149" s="9">
        <v>88464.336789283305</v>
      </c>
      <c r="K149" s="9">
        <v>90616.576492847104</v>
      </c>
      <c r="L149" s="9">
        <v>92773.597219380899</v>
      </c>
      <c r="M149" s="9">
        <v>94975.900354095706</v>
      </c>
      <c r="N149" s="9">
        <v>97162.533206687105</v>
      </c>
      <c r="O149" s="9">
        <v>99354.566468378995</v>
      </c>
      <c r="P149" s="9">
        <v>101554.448415967</v>
      </c>
      <c r="Q149" s="9">
        <v>103756.685275931</v>
      </c>
      <c r="R149" s="9">
        <v>105967.611214259</v>
      </c>
    </row>
    <row r="150" spans="1:18" ht="15.6">
      <c r="A150" s="7">
        <v>31</v>
      </c>
      <c r="B150" s="7">
        <v>3131</v>
      </c>
      <c r="C150" s="8" t="s">
        <v>168</v>
      </c>
      <c r="D150" s="9">
        <v>116120.96617879601</v>
      </c>
      <c r="E150" s="9">
        <v>119953.82160762</v>
      </c>
      <c r="F150" s="9">
        <v>123803.333304705</v>
      </c>
      <c r="G150" s="9">
        <v>127592.532634287</v>
      </c>
      <c r="H150" s="9">
        <v>131020.42122432</v>
      </c>
      <c r="I150" s="9">
        <v>134393.317767133</v>
      </c>
      <c r="J150" s="9">
        <v>137726.02891122099</v>
      </c>
      <c r="K150" s="9">
        <v>141076.751228707</v>
      </c>
      <c r="L150" s="9">
        <v>144434.91689923001</v>
      </c>
      <c r="M150" s="9">
        <v>147863.58065494301</v>
      </c>
      <c r="N150" s="9">
        <v>151267.848074293</v>
      </c>
      <c r="O150" s="9">
        <v>154680.523139114</v>
      </c>
      <c r="P150" s="9">
        <v>158105.41746077</v>
      </c>
      <c r="Q150" s="9">
        <v>161533.978036482</v>
      </c>
      <c r="R150" s="9">
        <v>164976.06623456799</v>
      </c>
    </row>
    <row r="151" spans="1:18" ht="15.6">
      <c r="A151" s="7">
        <v>31</v>
      </c>
      <c r="B151" s="7">
        <v>3132</v>
      </c>
      <c r="C151" s="8" t="s">
        <v>169</v>
      </c>
      <c r="D151" s="9">
        <v>97627.951914084493</v>
      </c>
      <c r="E151" s="9">
        <v>100850.40034324399</v>
      </c>
      <c r="F151" s="9">
        <v>104086.852426039</v>
      </c>
      <c r="G151" s="9">
        <v>107272.597279491</v>
      </c>
      <c r="H151" s="9">
        <v>110154.572459437</v>
      </c>
      <c r="I151" s="9">
        <v>112990.31343181399</v>
      </c>
      <c r="J151" s="9">
        <v>115792.268789211</v>
      </c>
      <c r="K151" s="9">
        <v>118609.366924117</v>
      </c>
      <c r="L151" s="9">
        <v>121432.723009897</v>
      </c>
      <c r="M151" s="9">
        <v>124315.349905797</v>
      </c>
      <c r="N151" s="9">
        <v>127177.465739632</v>
      </c>
      <c r="O151" s="9">
        <v>130046.650246373</v>
      </c>
      <c r="P151" s="9">
        <v>132926.10801497399</v>
      </c>
      <c r="Q151" s="9">
        <v>135808.64816298999</v>
      </c>
      <c r="R151" s="9">
        <v>138702.56157145201</v>
      </c>
    </row>
    <row r="152" spans="1:18" ht="15.6">
      <c r="A152" s="7">
        <v>31</v>
      </c>
      <c r="B152" s="7">
        <v>3133</v>
      </c>
      <c r="C152" s="8" t="s">
        <v>170</v>
      </c>
      <c r="D152" s="9">
        <v>73187.647236221703</v>
      </c>
      <c r="E152" s="9">
        <v>75603.383851828796</v>
      </c>
      <c r="F152" s="9">
        <v>78029.618435939497</v>
      </c>
      <c r="G152" s="9">
        <v>80417.839909661503</v>
      </c>
      <c r="H152" s="9">
        <v>82578.337786272401</v>
      </c>
      <c r="I152" s="9">
        <v>84704.175786168402</v>
      </c>
      <c r="J152" s="9">
        <v>86804.6861032749</v>
      </c>
      <c r="K152" s="9">
        <v>88916.548335638101</v>
      </c>
      <c r="L152" s="9">
        <v>91033.101895285799</v>
      </c>
      <c r="M152" s="9">
        <v>93194.088336885601</v>
      </c>
      <c r="N152" s="9">
        <v>95339.698481848696</v>
      </c>
      <c r="O152" s="9">
        <v>97490.6077175596</v>
      </c>
      <c r="P152" s="9">
        <v>99649.218395416799</v>
      </c>
      <c r="Q152" s="9">
        <v>101810.13980605001</v>
      </c>
      <c r="R152" s="9">
        <v>103979.587278847</v>
      </c>
    </row>
    <row r="153" spans="1:18" ht="15.6">
      <c r="A153" s="7">
        <v>32</v>
      </c>
      <c r="B153" s="7">
        <v>3211</v>
      </c>
      <c r="C153" s="8" t="s">
        <v>171</v>
      </c>
      <c r="D153" s="9">
        <v>6775.1142869690102</v>
      </c>
      <c r="E153" s="9">
        <v>6945.9787293546597</v>
      </c>
      <c r="F153" s="9">
        <v>7114.3317274254196</v>
      </c>
      <c r="G153" s="9">
        <v>7278.66077097997</v>
      </c>
      <c r="H153" s="9">
        <v>7421.5974824223404</v>
      </c>
      <c r="I153" s="9">
        <v>7560.2649991752896</v>
      </c>
      <c r="J153" s="9">
        <v>7697.3339950180998</v>
      </c>
      <c r="K153" s="9">
        <v>7834.9349150439002</v>
      </c>
      <c r="L153" s="9">
        <v>7972.8456236109496</v>
      </c>
      <c r="M153" s="9">
        <v>8113.7547804728001</v>
      </c>
      <c r="N153" s="9">
        <v>8256.2669653732792</v>
      </c>
      <c r="O153" s="9">
        <v>8399.3795852954408</v>
      </c>
      <c r="P153" s="9">
        <v>8543.2905018546207</v>
      </c>
      <c r="Q153" s="9">
        <v>8687.4400902467005</v>
      </c>
      <c r="R153" s="9">
        <v>8832.2971851420098</v>
      </c>
    </row>
    <row r="154" spans="1:18" ht="15.6">
      <c r="A154" s="7">
        <v>32</v>
      </c>
      <c r="B154" s="7">
        <v>3212</v>
      </c>
      <c r="C154" s="8" t="s">
        <v>172</v>
      </c>
      <c r="D154" s="9">
        <v>38307.809871281199</v>
      </c>
      <c r="E154" s="9">
        <v>39273.910560111603</v>
      </c>
      <c r="F154" s="9">
        <v>40225.811054742502</v>
      </c>
      <c r="G154" s="9">
        <v>41154.959330426602</v>
      </c>
      <c r="H154" s="9">
        <v>41963.151211110198</v>
      </c>
      <c r="I154" s="9">
        <v>42747.204238430997</v>
      </c>
      <c r="J154" s="9">
        <v>43522.2189185026</v>
      </c>
      <c r="K154" s="9">
        <v>44300.241201107798</v>
      </c>
      <c r="L154" s="9">
        <v>45080.015088185603</v>
      </c>
      <c r="M154" s="9">
        <v>45876.742783141897</v>
      </c>
      <c r="N154" s="9">
        <v>46682.534309742303</v>
      </c>
      <c r="O154" s="9">
        <v>47491.720812210297</v>
      </c>
      <c r="P154" s="9">
        <v>48305.421038752902</v>
      </c>
      <c r="Q154" s="9">
        <v>49120.470761985198</v>
      </c>
      <c r="R154" s="9">
        <v>49939.520864170001</v>
      </c>
    </row>
    <row r="155" spans="1:18" ht="15.6">
      <c r="A155" s="7">
        <v>32</v>
      </c>
      <c r="B155" s="7">
        <v>3213</v>
      </c>
      <c r="C155" s="8" t="s">
        <v>173</v>
      </c>
      <c r="D155" s="9">
        <v>31851.155476958102</v>
      </c>
      <c r="E155" s="9">
        <v>32654.4230967822</v>
      </c>
      <c r="F155" s="9">
        <v>33445.883917806997</v>
      </c>
      <c r="G155" s="9">
        <v>34218.427331012899</v>
      </c>
      <c r="H155" s="9">
        <v>34890.401148439298</v>
      </c>
      <c r="I155" s="9">
        <v>35542.304636513902</v>
      </c>
      <c r="J155" s="9">
        <v>36186.693160798197</v>
      </c>
      <c r="K155" s="9">
        <v>36833.582366188297</v>
      </c>
      <c r="L155" s="9">
        <v>37481.927948921097</v>
      </c>
      <c r="M155" s="9">
        <v>38144.369831364398</v>
      </c>
      <c r="N155" s="9">
        <v>38814.347866728604</v>
      </c>
      <c r="O155" s="9">
        <v>39487.148665993402</v>
      </c>
      <c r="P155" s="9">
        <v>40163.702416119202</v>
      </c>
      <c r="Q155" s="9">
        <v>40841.3782097121</v>
      </c>
      <c r="R155" s="9">
        <v>41522.380131641301</v>
      </c>
    </row>
    <row r="156" spans="1:18" ht="15.6">
      <c r="A156" s="7">
        <v>32</v>
      </c>
      <c r="B156" s="7">
        <v>3214</v>
      </c>
      <c r="C156" s="8" t="s">
        <v>174</v>
      </c>
      <c r="D156" s="9">
        <v>40796.815637324697</v>
      </c>
      <c r="E156" s="9">
        <v>41825.687604284001</v>
      </c>
      <c r="F156" s="9">
        <v>42839.436735729003</v>
      </c>
      <c r="G156" s="9">
        <v>43828.9553490529</v>
      </c>
      <c r="H156" s="9">
        <v>44689.6585649716</v>
      </c>
      <c r="I156" s="9">
        <v>45524.654533489302</v>
      </c>
      <c r="J156" s="9">
        <v>46350.024898562202</v>
      </c>
      <c r="K156" s="9">
        <v>47178.598281681501</v>
      </c>
      <c r="L156" s="9">
        <v>48009.037077753899</v>
      </c>
      <c r="M156" s="9">
        <v>48857.531235792601</v>
      </c>
      <c r="N156" s="9">
        <v>49715.678137525203</v>
      </c>
      <c r="O156" s="9">
        <v>50577.440599741502</v>
      </c>
      <c r="P156" s="9">
        <v>51444.010060063403</v>
      </c>
      <c r="Q156" s="9">
        <v>52312.016699043699</v>
      </c>
      <c r="R156" s="9">
        <v>53184.283636982596</v>
      </c>
    </row>
    <row r="157" spans="1:18" ht="15.6">
      <c r="A157" s="7">
        <v>32</v>
      </c>
      <c r="B157" s="7">
        <v>3219</v>
      </c>
      <c r="C157" s="8" t="s">
        <v>175</v>
      </c>
      <c r="D157" s="9">
        <v>36872.341756982802</v>
      </c>
      <c r="E157" s="9">
        <v>37802.240775010498</v>
      </c>
      <c r="F157" s="9">
        <v>38718.471707385797</v>
      </c>
      <c r="G157" s="9">
        <v>39612.802990729098</v>
      </c>
      <c r="H157" s="9">
        <v>40390.710350046502</v>
      </c>
      <c r="I157" s="9">
        <v>41145.383386082198</v>
      </c>
      <c r="J157" s="9">
        <v>41891.356759296898</v>
      </c>
      <c r="K157" s="9">
        <v>42640.225034342096</v>
      </c>
      <c r="L157" s="9">
        <v>43390.779277833099</v>
      </c>
      <c r="M157" s="9">
        <v>44157.652037025902</v>
      </c>
      <c r="N157" s="9">
        <v>44933.248988523999</v>
      </c>
      <c r="O157" s="9">
        <v>45712.113699511698</v>
      </c>
      <c r="P157" s="9">
        <v>46495.322996573901</v>
      </c>
      <c r="Q157" s="9">
        <v>47279.831222038803</v>
      </c>
      <c r="R157" s="9">
        <v>48068.189924479098</v>
      </c>
    </row>
    <row r="158" spans="1:18" ht="15.6">
      <c r="A158" s="7">
        <v>32</v>
      </c>
      <c r="B158" s="7">
        <v>3221</v>
      </c>
      <c r="C158" s="8" t="s">
        <v>176</v>
      </c>
      <c r="D158" s="9">
        <v>74268.684727526706</v>
      </c>
      <c r="E158" s="9">
        <v>76141.697770299201</v>
      </c>
      <c r="F158" s="9">
        <v>77987.180400622703</v>
      </c>
      <c r="G158" s="9">
        <v>79788.552512091803</v>
      </c>
      <c r="H158" s="9">
        <v>81355.422247820097</v>
      </c>
      <c r="I158" s="9">
        <v>82875.493149636095</v>
      </c>
      <c r="J158" s="9">
        <v>84378.041092881904</v>
      </c>
      <c r="K158" s="9">
        <v>85886.4199799294</v>
      </c>
      <c r="L158" s="9">
        <v>87398.194763543594</v>
      </c>
      <c r="M158" s="9">
        <v>88942.838484576496</v>
      </c>
      <c r="N158" s="9">
        <v>90505.054571876593</v>
      </c>
      <c r="O158" s="9">
        <v>92073.852616918695</v>
      </c>
      <c r="P158" s="9">
        <v>93651.401576064294</v>
      </c>
      <c r="Q158" s="9">
        <v>95231.566851298805</v>
      </c>
      <c r="R158" s="9">
        <v>96819.487800482399</v>
      </c>
    </row>
    <row r="159" spans="1:18" ht="15.6">
      <c r="A159" s="7">
        <v>32</v>
      </c>
      <c r="B159" s="7">
        <v>3222</v>
      </c>
      <c r="C159" s="8" t="s">
        <v>177</v>
      </c>
      <c r="D159" s="9">
        <v>51740.322678644698</v>
      </c>
      <c r="E159" s="9">
        <v>53045.183531177703</v>
      </c>
      <c r="F159" s="9">
        <v>54330.864934263103</v>
      </c>
      <c r="G159" s="9">
        <v>55585.816124721503</v>
      </c>
      <c r="H159" s="9">
        <v>56677.397939668997</v>
      </c>
      <c r="I159" s="9">
        <v>57736.376690204401</v>
      </c>
      <c r="J159" s="9">
        <v>58783.147825420201</v>
      </c>
      <c r="K159" s="9">
        <v>59833.981169588602</v>
      </c>
      <c r="L159" s="9">
        <v>60887.180312808501</v>
      </c>
      <c r="M159" s="9">
        <v>61963.278063004298</v>
      </c>
      <c r="N159" s="9">
        <v>63051.617849175898</v>
      </c>
      <c r="O159" s="9">
        <v>64144.543048607302</v>
      </c>
      <c r="P159" s="9">
        <v>65243.564695336201</v>
      </c>
      <c r="Q159" s="9">
        <v>66344.409035376506</v>
      </c>
      <c r="R159" s="9">
        <v>67450.656474637304</v>
      </c>
    </row>
    <row r="160" spans="1:18" ht="15.6">
      <c r="A160" s="7">
        <v>32</v>
      </c>
      <c r="B160" s="7">
        <v>3223</v>
      </c>
      <c r="C160" s="8" t="s">
        <v>178</v>
      </c>
      <c r="D160" s="9">
        <v>74355.034223042006</v>
      </c>
      <c r="E160" s="9">
        <v>76230.224950566306</v>
      </c>
      <c r="F160" s="9">
        <v>78077.853256286602</v>
      </c>
      <c r="G160" s="9">
        <v>79881.319757537596</v>
      </c>
      <c r="H160" s="9">
        <v>81450.011234979494</v>
      </c>
      <c r="I160" s="9">
        <v>82971.849467910695</v>
      </c>
      <c r="J160" s="9">
        <v>84476.144368929206</v>
      </c>
      <c r="K160" s="9">
        <v>85986.276993206106</v>
      </c>
      <c r="L160" s="9">
        <v>87499.809462331803</v>
      </c>
      <c r="M160" s="9">
        <v>89046.249084317606</v>
      </c>
      <c r="N160" s="9">
        <v>90610.281503442093</v>
      </c>
      <c r="O160" s="9">
        <v>92180.903532838201</v>
      </c>
      <c r="P160" s="9">
        <v>93760.286650745897</v>
      </c>
      <c r="Q160" s="9">
        <v>95342.289126588395</v>
      </c>
      <c r="R160" s="9">
        <v>96932.056293618807</v>
      </c>
    </row>
    <row r="161" spans="1:18" ht="15.6">
      <c r="A161" s="7">
        <v>32</v>
      </c>
      <c r="B161" s="7">
        <v>3224</v>
      </c>
      <c r="C161" s="8" t="s">
        <v>179</v>
      </c>
      <c r="D161" s="9">
        <v>44200.978452892501</v>
      </c>
      <c r="E161" s="9">
        <v>45315.701426877502</v>
      </c>
      <c r="F161" s="9">
        <v>46414.039687214303</v>
      </c>
      <c r="G161" s="9">
        <v>47486.1255895883</v>
      </c>
      <c r="H161" s="9">
        <v>48418.647495851801</v>
      </c>
      <c r="I161" s="9">
        <v>49323.317094122198</v>
      </c>
      <c r="J161" s="9">
        <v>50217.557910525</v>
      </c>
      <c r="K161" s="9">
        <v>51115.2690108198</v>
      </c>
      <c r="L161" s="9">
        <v>52015.001177620798</v>
      </c>
      <c r="M161" s="9">
        <v>52934.295279619</v>
      </c>
      <c r="N161" s="9">
        <v>53864.047568408998</v>
      </c>
      <c r="O161" s="9">
        <v>54797.717106796903</v>
      </c>
      <c r="P161" s="9">
        <v>55736.5947482462</v>
      </c>
      <c r="Q161" s="9">
        <v>56677.029489212997</v>
      </c>
      <c r="R161" s="9">
        <v>57622.080016474203</v>
      </c>
    </row>
    <row r="162" spans="1:18" ht="15.6">
      <c r="A162" s="7">
        <v>32</v>
      </c>
      <c r="B162" s="7">
        <v>3229</v>
      </c>
      <c r="C162" s="8" t="s">
        <v>180</v>
      </c>
      <c r="D162" s="9">
        <v>134919.98016253399</v>
      </c>
      <c r="E162" s="9">
        <v>138322.58360812001</v>
      </c>
      <c r="F162" s="9">
        <v>141675.174014007</v>
      </c>
      <c r="G162" s="9">
        <v>144947.63117997401</v>
      </c>
      <c r="H162" s="9">
        <v>147794.08031883801</v>
      </c>
      <c r="I162" s="9">
        <v>150555.51249809901</v>
      </c>
      <c r="J162" s="9">
        <v>153285.11164800599</v>
      </c>
      <c r="K162" s="9">
        <v>156025.30356421601</v>
      </c>
      <c r="L162" s="9">
        <v>158771.66462559599</v>
      </c>
      <c r="M162" s="9">
        <v>161577.73694219001</v>
      </c>
      <c r="N162" s="9">
        <v>164415.73204442399</v>
      </c>
      <c r="O162" s="9">
        <v>167265.68424021199</v>
      </c>
      <c r="P162" s="9">
        <v>170131.53375746001</v>
      </c>
      <c r="Q162" s="9">
        <v>173002.13619741</v>
      </c>
      <c r="R162" s="9">
        <v>175886.827958843</v>
      </c>
    </row>
    <row r="163" spans="1:18" ht="15.6">
      <c r="A163" s="7">
        <v>32</v>
      </c>
      <c r="B163" s="7">
        <v>3231</v>
      </c>
      <c r="C163" s="8" t="s">
        <v>181</v>
      </c>
      <c r="D163" s="9">
        <v>42417.529248309802</v>
      </c>
      <c r="E163" s="9">
        <v>43487.274676303103</v>
      </c>
      <c r="F163" s="9">
        <v>44541.296485083098</v>
      </c>
      <c r="G163" s="9">
        <v>45570.1251834059</v>
      </c>
      <c r="H163" s="9">
        <v>46465.021096681499</v>
      </c>
      <c r="I163" s="9">
        <v>47333.188510586202</v>
      </c>
      <c r="J163" s="9">
        <v>48191.347929461197</v>
      </c>
      <c r="K163" s="9">
        <v>49052.837611223498</v>
      </c>
      <c r="L163" s="9">
        <v>49916.266812181799</v>
      </c>
      <c r="M163" s="9">
        <v>50798.468650287497</v>
      </c>
      <c r="N163" s="9">
        <v>51690.706702600997</v>
      </c>
      <c r="O163" s="9">
        <v>52586.703948188202</v>
      </c>
      <c r="P163" s="9">
        <v>53487.699157299801</v>
      </c>
      <c r="Q163" s="9">
        <v>54390.1886386408</v>
      </c>
      <c r="R163" s="9">
        <v>55297.107665561103</v>
      </c>
    </row>
    <row r="164" spans="1:18" ht="15.6">
      <c r="A164" s="7">
        <v>32</v>
      </c>
      <c r="B164" s="7">
        <v>3232</v>
      </c>
      <c r="C164" s="8" t="s">
        <v>182</v>
      </c>
      <c r="D164" s="9">
        <v>69501.011709847793</v>
      </c>
      <c r="E164" s="9">
        <v>71253.786813742001</v>
      </c>
      <c r="F164" s="9">
        <v>72980.798815566799</v>
      </c>
      <c r="G164" s="9">
        <v>74666.531970454598</v>
      </c>
      <c r="H164" s="9">
        <v>76132.816611025599</v>
      </c>
      <c r="I164" s="9">
        <v>77555.306667809302</v>
      </c>
      <c r="J164" s="9">
        <v>78961.398651014897</v>
      </c>
      <c r="K164" s="9">
        <v>80372.947261066205</v>
      </c>
      <c r="L164" s="9">
        <v>81787.673768328998</v>
      </c>
      <c r="M164" s="9">
        <v>83233.159193656102</v>
      </c>
      <c r="N164" s="9">
        <v>84695.088928771103</v>
      </c>
      <c r="O164" s="9">
        <v>86163.178093100694</v>
      </c>
      <c r="P164" s="9">
        <v>87639.456407319696</v>
      </c>
      <c r="Q164" s="9">
        <v>89118.183083262003</v>
      </c>
      <c r="R164" s="9">
        <v>90604.167558201501</v>
      </c>
    </row>
    <row r="165" spans="1:18" ht="15.6">
      <c r="A165" s="7">
        <v>32</v>
      </c>
      <c r="B165" s="7">
        <v>3240</v>
      </c>
      <c r="C165" s="8" t="s">
        <v>183</v>
      </c>
      <c r="D165" s="9">
        <v>20647.4929008012</v>
      </c>
      <c r="E165" s="9">
        <v>21168.2106696706</v>
      </c>
      <c r="F165" s="9">
        <v>21681.274683424301</v>
      </c>
      <c r="G165" s="9">
        <v>22182.0754990983</v>
      </c>
      <c r="H165" s="9">
        <v>22617.682128649602</v>
      </c>
      <c r="I165" s="9">
        <v>23040.278183505201</v>
      </c>
      <c r="J165" s="9">
        <v>23458.002667254401</v>
      </c>
      <c r="K165" s="9">
        <v>23877.348216245799</v>
      </c>
      <c r="L165" s="9">
        <v>24297.6378609731</v>
      </c>
      <c r="M165" s="9">
        <v>24727.065423229302</v>
      </c>
      <c r="N165" s="9">
        <v>25161.378293023401</v>
      </c>
      <c r="O165" s="9">
        <v>25597.5210173573</v>
      </c>
      <c r="P165" s="9">
        <v>26036.096590152199</v>
      </c>
      <c r="Q165" s="9">
        <v>26475.3995266171</v>
      </c>
      <c r="R165" s="9">
        <v>26916.858623817101</v>
      </c>
    </row>
    <row r="166" spans="1:18" ht="15.6">
      <c r="A166" s="7">
        <v>33</v>
      </c>
      <c r="B166" s="7">
        <v>3311</v>
      </c>
      <c r="C166" s="8" t="s">
        <v>184</v>
      </c>
      <c r="D166" s="9">
        <v>62763.652103883796</v>
      </c>
      <c r="E166" s="9">
        <v>63672.351792328198</v>
      </c>
      <c r="F166" s="9">
        <v>64568.556972330502</v>
      </c>
      <c r="G166" s="9">
        <v>65417.5188381384</v>
      </c>
      <c r="H166" s="9">
        <v>66073.634039972196</v>
      </c>
      <c r="I166" s="9">
        <v>66695.869814261896</v>
      </c>
      <c r="J166" s="9">
        <v>67291.461570455896</v>
      </c>
      <c r="K166" s="9">
        <v>67890.512892134997</v>
      </c>
      <c r="L166" s="9">
        <v>68487.988432042897</v>
      </c>
      <c r="M166" s="9">
        <v>69114.007384241602</v>
      </c>
      <c r="N166" s="9">
        <v>69721.805992014197</v>
      </c>
      <c r="O166" s="9">
        <v>70328.814686409605</v>
      </c>
      <c r="P166" s="9">
        <v>70937.057214450702</v>
      </c>
      <c r="Q166" s="9">
        <v>71542.9129348735</v>
      </c>
      <c r="R166" s="9">
        <v>72150.997603731506</v>
      </c>
    </row>
    <row r="167" spans="1:18" ht="15.6">
      <c r="A167" s="7">
        <v>33</v>
      </c>
      <c r="B167" s="7">
        <v>3312</v>
      </c>
      <c r="C167" s="8" t="s">
        <v>185</v>
      </c>
      <c r="D167" s="9">
        <v>184329.303705756</v>
      </c>
      <c r="E167" s="9">
        <v>186998.045484364</v>
      </c>
      <c r="F167" s="9">
        <v>189630.09239842399</v>
      </c>
      <c r="G167" s="9">
        <v>192123.39137584699</v>
      </c>
      <c r="H167" s="9">
        <v>194050.32288054301</v>
      </c>
      <c r="I167" s="9">
        <v>195877.75457281599</v>
      </c>
      <c r="J167" s="9">
        <v>197626.93598736299</v>
      </c>
      <c r="K167" s="9">
        <v>199386.27772816899</v>
      </c>
      <c r="L167" s="9">
        <v>201140.991589104</v>
      </c>
      <c r="M167" s="9">
        <v>202979.534020102</v>
      </c>
      <c r="N167" s="9">
        <v>204764.56549022</v>
      </c>
      <c r="O167" s="9">
        <v>206547.27708000701</v>
      </c>
      <c r="P167" s="9">
        <v>208333.612288984</v>
      </c>
      <c r="Q167" s="9">
        <v>210112.93773239601</v>
      </c>
      <c r="R167" s="9">
        <v>211898.80932953299</v>
      </c>
    </row>
    <row r="168" spans="1:18" ht="15.6">
      <c r="A168" s="7">
        <v>33</v>
      </c>
      <c r="B168" s="7">
        <v>3313</v>
      </c>
      <c r="C168" s="8" t="s">
        <v>186</v>
      </c>
      <c r="D168" s="9">
        <v>38613.626967484197</v>
      </c>
      <c r="E168" s="9">
        <v>39172.679692206599</v>
      </c>
      <c r="F168" s="9">
        <v>39724.045512279597</v>
      </c>
      <c r="G168" s="9">
        <v>40246.346170374498</v>
      </c>
      <c r="H168" s="9">
        <v>40650.003173666701</v>
      </c>
      <c r="I168" s="9">
        <v>41032.816780902001</v>
      </c>
      <c r="J168" s="9">
        <v>41399.2383823204</v>
      </c>
      <c r="K168" s="9">
        <v>41767.788386655498</v>
      </c>
      <c r="L168" s="9">
        <v>42135.368934692699</v>
      </c>
      <c r="M168" s="9">
        <v>42520.510039006702</v>
      </c>
      <c r="N168" s="9">
        <v>42894.441573140801</v>
      </c>
      <c r="O168" s="9">
        <v>43267.887134691598</v>
      </c>
      <c r="P168" s="9">
        <v>43642.091778186601</v>
      </c>
      <c r="Q168" s="9">
        <v>44014.828003800103</v>
      </c>
      <c r="R168" s="9">
        <v>44388.935529221701</v>
      </c>
    </row>
    <row r="169" spans="1:18" ht="15.6">
      <c r="A169" s="7">
        <v>33</v>
      </c>
      <c r="B169" s="7">
        <v>3314</v>
      </c>
      <c r="C169" s="8" t="s">
        <v>187</v>
      </c>
      <c r="D169" s="9">
        <v>45372.469778446903</v>
      </c>
      <c r="E169" s="9">
        <v>46029.377841167399</v>
      </c>
      <c r="F169" s="9">
        <v>46677.253499882303</v>
      </c>
      <c r="G169" s="9">
        <v>47290.976495779098</v>
      </c>
      <c r="H169" s="9">
        <v>47765.288716227398</v>
      </c>
      <c r="I169" s="9">
        <v>48215.109160269603</v>
      </c>
      <c r="J169" s="9">
        <v>48645.6683781303</v>
      </c>
      <c r="K169" s="9">
        <v>49078.728550260799</v>
      </c>
      <c r="L169" s="9">
        <v>49510.649574129602</v>
      </c>
      <c r="M169" s="9">
        <v>49963.204915225397</v>
      </c>
      <c r="N169" s="9">
        <v>50402.5885877334</v>
      </c>
      <c r="O169" s="9">
        <v>50841.401223989596</v>
      </c>
      <c r="P169" s="9">
        <v>51281.105810872097</v>
      </c>
      <c r="Q169" s="9">
        <v>51719.084950749602</v>
      </c>
      <c r="R169" s="9">
        <v>52158.675419675499</v>
      </c>
    </row>
    <row r="170" spans="1:18" ht="15.6">
      <c r="A170" s="7">
        <v>33</v>
      </c>
      <c r="B170" s="7">
        <v>3319</v>
      </c>
      <c r="C170" s="8" t="s">
        <v>188</v>
      </c>
      <c r="D170" s="9">
        <v>111278.561457249</v>
      </c>
      <c r="E170" s="9">
        <v>112889.6657982</v>
      </c>
      <c r="F170" s="9">
        <v>114478.617683762</v>
      </c>
      <c r="G170" s="9">
        <v>115983.808221024</v>
      </c>
      <c r="H170" s="9">
        <v>117147.085930923</v>
      </c>
      <c r="I170" s="9">
        <v>118250.29613775401</v>
      </c>
      <c r="J170" s="9">
        <v>119306.267100999</v>
      </c>
      <c r="K170" s="9">
        <v>120368.37178647101</v>
      </c>
      <c r="L170" s="9">
        <v>121427.682656391</v>
      </c>
      <c r="M170" s="9">
        <v>122537.60035289801</v>
      </c>
      <c r="N170" s="9">
        <v>123615.213789594</v>
      </c>
      <c r="O170" s="9">
        <v>124691.426729288</v>
      </c>
      <c r="P170" s="9">
        <v>125769.827217617</v>
      </c>
      <c r="Q170" s="9">
        <v>126843.995957885</v>
      </c>
      <c r="R170" s="9">
        <v>127922.116574329</v>
      </c>
    </row>
    <row r="171" spans="1:18" ht="15.6">
      <c r="A171" s="7">
        <v>34</v>
      </c>
      <c r="B171" s="7">
        <v>3411</v>
      </c>
      <c r="C171" s="8" t="s">
        <v>189</v>
      </c>
      <c r="D171" s="9">
        <v>52649.063237727503</v>
      </c>
      <c r="E171" s="9">
        <v>53174.871553768797</v>
      </c>
      <c r="F171" s="9">
        <v>53760.613613453403</v>
      </c>
      <c r="G171" s="9">
        <v>54309.209811288201</v>
      </c>
      <c r="H171" s="9">
        <v>54657.513003481698</v>
      </c>
      <c r="I171" s="9">
        <v>54967.177550342101</v>
      </c>
      <c r="J171" s="9">
        <v>55257.742067901498</v>
      </c>
      <c r="K171" s="9">
        <v>55545.3815390366</v>
      </c>
      <c r="L171" s="9">
        <v>55826.264759787497</v>
      </c>
      <c r="M171" s="9">
        <v>56122.597501235599</v>
      </c>
      <c r="N171" s="9">
        <v>56405.849134423101</v>
      </c>
      <c r="O171" s="9">
        <v>56683.451930159099</v>
      </c>
      <c r="P171" s="9">
        <v>56955.526849550501</v>
      </c>
      <c r="Q171" s="9">
        <v>57219.5379612178</v>
      </c>
      <c r="R171" s="9">
        <v>57478.919607884403</v>
      </c>
    </row>
    <row r="172" spans="1:18" ht="15.6">
      <c r="A172" s="7">
        <v>34</v>
      </c>
      <c r="B172" s="7">
        <v>3412</v>
      </c>
      <c r="C172" s="8" t="s">
        <v>190</v>
      </c>
      <c r="D172" s="9">
        <v>119110.357843573</v>
      </c>
      <c r="E172" s="9">
        <v>120299.917786354</v>
      </c>
      <c r="F172" s="9">
        <v>121625.068550981</v>
      </c>
      <c r="G172" s="9">
        <v>122866.182549986</v>
      </c>
      <c r="H172" s="9">
        <v>123654.16462175301</v>
      </c>
      <c r="I172" s="9">
        <v>124354.732736412</v>
      </c>
      <c r="J172" s="9">
        <v>125012.089991702</v>
      </c>
      <c r="K172" s="9">
        <v>125662.829780543</v>
      </c>
      <c r="L172" s="9">
        <v>126298.284600479</v>
      </c>
      <c r="M172" s="9">
        <v>126968.691569013</v>
      </c>
      <c r="N172" s="9">
        <v>127609.504554228</v>
      </c>
      <c r="O172" s="9">
        <v>128237.53791888199</v>
      </c>
      <c r="P172" s="9">
        <v>128853.065320268</v>
      </c>
      <c r="Q172" s="9">
        <v>129450.349602378</v>
      </c>
      <c r="R172" s="9">
        <v>130037.160438128</v>
      </c>
    </row>
    <row r="173" spans="1:18" ht="15.6">
      <c r="A173" s="7">
        <v>34</v>
      </c>
      <c r="B173" s="7">
        <v>3413</v>
      </c>
      <c r="C173" s="8" t="s">
        <v>191</v>
      </c>
      <c r="D173" s="9">
        <v>41551.958903480001</v>
      </c>
      <c r="E173" s="9">
        <v>41966.939991860301</v>
      </c>
      <c r="F173" s="9">
        <v>42429.222290771002</v>
      </c>
      <c r="G173" s="9">
        <v>42862.188145809298</v>
      </c>
      <c r="H173" s="9">
        <v>43137.077745639799</v>
      </c>
      <c r="I173" s="9">
        <v>43381.472759395801</v>
      </c>
      <c r="J173" s="9">
        <v>43610.793551675102</v>
      </c>
      <c r="K173" s="9">
        <v>43837.805824243398</v>
      </c>
      <c r="L173" s="9">
        <v>44059.485894655598</v>
      </c>
      <c r="M173" s="9">
        <v>44293.359113725899</v>
      </c>
      <c r="N173" s="9">
        <v>44516.908394631399</v>
      </c>
      <c r="O173" s="9">
        <v>44735.999471557698</v>
      </c>
      <c r="P173" s="9">
        <v>44950.727809999902</v>
      </c>
      <c r="Q173" s="9">
        <v>45159.091989608103</v>
      </c>
      <c r="R173" s="9">
        <v>45363.8024794253</v>
      </c>
    </row>
    <row r="174" spans="1:18" ht="15.6">
      <c r="A174" s="7">
        <v>34</v>
      </c>
      <c r="B174" s="7">
        <v>3414</v>
      </c>
      <c r="C174" s="8" t="s">
        <v>192</v>
      </c>
      <c r="D174" s="9">
        <v>12060.003775031801</v>
      </c>
      <c r="E174" s="9">
        <v>12180.447518884899</v>
      </c>
      <c r="F174" s="9">
        <v>12314.6199241545</v>
      </c>
      <c r="G174" s="9">
        <v>12440.283550742</v>
      </c>
      <c r="H174" s="9">
        <v>12520.067264887401</v>
      </c>
      <c r="I174" s="9">
        <v>12591.000257387201</v>
      </c>
      <c r="J174" s="9">
        <v>12657.5581211714</v>
      </c>
      <c r="K174" s="9">
        <v>12723.445962258</v>
      </c>
      <c r="L174" s="9">
        <v>12787.7861896882</v>
      </c>
      <c r="M174" s="9">
        <v>12855.6653458047</v>
      </c>
      <c r="N174" s="9">
        <v>12920.548091246301</v>
      </c>
      <c r="O174" s="9">
        <v>12984.136891509501</v>
      </c>
      <c r="P174" s="9">
        <v>13046.459454407301</v>
      </c>
      <c r="Q174" s="9">
        <v>13106.9348894916</v>
      </c>
      <c r="R174" s="9">
        <v>13166.349880871099</v>
      </c>
    </row>
    <row r="175" spans="1:18" ht="15.6">
      <c r="A175" s="7">
        <v>34</v>
      </c>
      <c r="B175" s="7">
        <v>3415</v>
      </c>
      <c r="C175" s="8" t="s">
        <v>193</v>
      </c>
      <c r="D175" s="9">
        <v>43115.4487593554</v>
      </c>
      <c r="E175" s="9">
        <v>43546.0444839509</v>
      </c>
      <c r="F175" s="9">
        <v>44025.721237991202</v>
      </c>
      <c r="G175" s="9">
        <v>44474.978448242699</v>
      </c>
      <c r="H175" s="9">
        <v>44760.211413628997</v>
      </c>
      <c r="I175" s="9">
        <v>45013.802362663402</v>
      </c>
      <c r="J175" s="9">
        <v>45251.751887297898</v>
      </c>
      <c r="K175" s="9">
        <v>45487.306028764702</v>
      </c>
      <c r="L175" s="9">
        <v>45717.327331466098</v>
      </c>
      <c r="M175" s="9">
        <v>45960.000578628998</v>
      </c>
      <c r="N175" s="9">
        <v>46191.961425253299</v>
      </c>
      <c r="O175" s="9">
        <v>46419.296317523702</v>
      </c>
      <c r="P175" s="9">
        <v>46642.104313046199</v>
      </c>
      <c r="Q175" s="9">
        <v>46858.308683344403</v>
      </c>
      <c r="R175" s="9">
        <v>47070.721885201601</v>
      </c>
    </row>
    <row r="176" spans="1:18" ht="15.6">
      <c r="A176" s="7">
        <v>34</v>
      </c>
      <c r="B176" s="7">
        <v>3416</v>
      </c>
      <c r="C176" s="8" t="s">
        <v>194</v>
      </c>
      <c r="D176" s="9">
        <v>116431.630220873</v>
      </c>
      <c r="E176" s="9">
        <v>117594.437604993</v>
      </c>
      <c r="F176" s="9">
        <v>118889.78644307199</v>
      </c>
      <c r="G176" s="9">
        <v>120102.988459652</v>
      </c>
      <c r="H176" s="9">
        <v>120873.24923879901</v>
      </c>
      <c r="I176" s="9">
        <v>121558.06195574701</v>
      </c>
      <c r="J176" s="9">
        <v>122200.635600747</v>
      </c>
      <c r="K176" s="9">
        <v>122836.740604557</v>
      </c>
      <c r="L176" s="9">
        <v>123457.904387642</v>
      </c>
      <c r="M176" s="9">
        <v>124113.234265736</v>
      </c>
      <c r="N176" s="9">
        <v>124739.635713426</v>
      </c>
      <c r="O176" s="9">
        <v>125353.54494724399</v>
      </c>
      <c r="P176" s="9">
        <v>125955.22946852499</v>
      </c>
      <c r="Q176" s="9">
        <v>126539.081150903</v>
      </c>
      <c r="R176" s="9">
        <v>127112.694927063</v>
      </c>
    </row>
    <row r="177" spans="1:18" ht="15.6">
      <c r="A177" s="7">
        <v>34</v>
      </c>
      <c r="B177" s="7">
        <v>3417</v>
      </c>
      <c r="C177" s="8" t="s">
        <v>195</v>
      </c>
      <c r="D177" s="9">
        <v>90115.187362287601</v>
      </c>
      <c r="E177" s="9">
        <v>91015.171370978307</v>
      </c>
      <c r="F177" s="9">
        <v>92017.7391699156</v>
      </c>
      <c r="G177" s="9">
        <v>92956.727371293106</v>
      </c>
      <c r="H177" s="9">
        <v>93552.890066026695</v>
      </c>
      <c r="I177" s="9">
        <v>94082.918084924895</v>
      </c>
      <c r="J177" s="9">
        <v>94580.254112111099</v>
      </c>
      <c r="K177" s="9">
        <v>95072.583571909796</v>
      </c>
      <c r="L177" s="9">
        <v>95553.348898189797</v>
      </c>
      <c r="M177" s="9">
        <v>96060.557932716707</v>
      </c>
      <c r="N177" s="9">
        <v>96545.377081262006</v>
      </c>
      <c r="O177" s="9">
        <v>97020.527566820107</v>
      </c>
      <c r="P177" s="9">
        <v>97486.216428717904</v>
      </c>
      <c r="Q177" s="9">
        <v>97938.103116701197</v>
      </c>
      <c r="R177" s="9">
        <v>98382.065919712099</v>
      </c>
    </row>
    <row r="178" spans="1:18" ht="15.6">
      <c r="A178" s="7">
        <v>34</v>
      </c>
      <c r="B178" s="7">
        <v>3421</v>
      </c>
      <c r="C178" s="8" t="s">
        <v>196</v>
      </c>
      <c r="D178" s="9">
        <v>30261.398400520298</v>
      </c>
      <c r="E178" s="9">
        <v>30563.620206146301</v>
      </c>
      <c r="F178" s="9">
        <v>30900.290466469301</v>
      </c>
      <c r="G178" s="9">
        <v>31215.6101909764</v>
      </c>
      <c r="H178" s="9">
        <v>31415.806377053101</v>
      </c>
      <c r="I178" s="9">
        <v>31593.794011670299</v>
      </c>
      <c r="J178" s="9">
        <v>31760.8034148324</v>
      </c>
      <c r="K178" s="9">
        <v>31926.1315727318</v>
      </c>
      <c r="L178" s="9">
        <v>32087.576402419101</v>
      </c>
      <c r="M178" s="9">
        <v>32257.901240158601</v>
      </c>
      <c r="N178" s="9">
        <v>32420.707375670201</v>
      </c>
      <c r="O178" s="9">
        <v>32580.2666970629</v>
      </c>
      <c r="P178" s="9">
        <v>32736.6487298061</v>
      </c>
      <c r="Q178" s="9">
        <v>32888.3958824894</v>
      </c>
      <c r="R178" s="9">
        <v>33037.482131432902</v>
      </c>
    </row>
    <row r="179" spans="1:18" ht="15.6">
      <c r="A179" s="7">
        <v>34</v>
      </c>
      <c r="B179" s="7">
        <v>3422</v>
      </c>
      <c r="C179" s="8" t="s">
        <v>197</v>
      </c>
      <c r="D179" s="9">
        <v>24458.050302330801</v>
      </c>
      <c r="E179" s="9">
        <v>24702.3138365345</v>
      </c>
      <c r="F179" s="9">
        <v>24974.419509027401</v>
      </c>
      <c r="G179" s="9">
        <v>25229.2691223939</v>
      </c>
      <c r="H179" s="9">
        <v>25391.072893808101</v>
      </c>
      <c r="I179" s="9">
        <v>25534.9271355202</v>
      </c>
      <c r="J179" s="9">
        <v>25669.908484671399</v>
      </c>
      <c r="K179" s="9">
        <v>25803.531007599999</v>
      </c>
      <c r="L179" s="9">
        <v>25934.014923552299</v>
      </c>
      <c r="M179" s="9">
        <v>26071.675893270502</v>
      </c>
      <c r="N179" s="9">
        <v>26203.260052032299</v>
      </c>
      <c r="O179" s="9">
        <v>26332.220051066</v>
      </c>
      <c r="P179" s="9">
        <v>26458.612082674699</v>
      </c>
      <c r="Q179" s="9">
        <v>26581.2580834992</v>
      </c>
      <c r="R179" s="9">
        <v>26701.753472631</v>
      </c>
    </row>
    <row r="180" spans="1:18" ht="15.6">
      <c r="A180" s="7">
        <v>34</v>
      </c>
      <c r="B180" s="7">
        <v>3429</v>
      </c>
      <c r="C180" s="8" t="s">
        <v>198</v>
      </c>
      <c r="D180" s="9">
        <v>24383.2292757172</v>
      </c>
      <c r="E180" s="9">
        <v>24626.7455691223</v>
      </c>
      <c r="F180" s="9">
        <v>24898.018827645901</v>
      </c>
      <c r="G180" s="9">
        <v>25152.0888157888</v>
      </c>
      <c r="H180" s="9">
        <v>25313.397604070698</v>
      </c>
      <c r="I180" s="9">
        <v>25456.811772908801</v>
      </c>
      <c r="J180" s="9">
        <v>25591.380192875298</v>
      </c>
      <c r="K180" s="9">
        <v>25724.593943342199</v>
      </c>
      <c r="L180" s="9">
        <v>25854.678688506901</v>
      </c>
      <c r="M180" s="9">
        <v>25991.918531605301</v>
      </c>
      <c r="N180" s="9">
        <v>26123.100153659601</v>
      </c>
      <c r="O180" s="9">
        <v>26251.665643715201</v>
      </c>
      <c r="P180" s="9">
        <v>26377.671022278701</v>
      </c>
      <c r="Q180" s="9">
        <v>26499.941829592699</v>
      </c>
      <c r="R180" s="9">
        <v>26620.068604399799</v>
      </c>
    </row>
    <row r="181" spans="1:18" ht="15.6">
      <c r="A181" s="7">
        <v>34</v>
      </c>
      <c r="B181" s="7">
        <v>3431</v>
      </c>
      <c r="C181" s="8" t="s">
        <v>199</v>
      </c>
      <c r="D181" s="9">
        <v>14934.8838073976</v>
      </c>
      <c r="E181" s="9">
        <v>15084.039094039201</v>
      </c>
      <c r="F181" s="9">
        <v>15250.1956989796</v>
      </c>
      <c r="G181" s="9">
        <v>15405.8151910654</v>
      </c>
      <c r="H181" s="9">
        <v>15504.6178550348</v>
      </c>
      <c r="I181" s="9">
        <v>15592.4599503559</v>
      </c>
      <c r="J181" s="9">
        <v>15674.8839678475</v>
      </c>
      <c r="K181" s="9">
        <v>15756.4782417311</v>
      </c>
      <c r="L181" s="9">
        <v>15836.1559797097</v>
      </c>
      <c r="M181" s="9">
        <v>15920.2162609923</v>
      </c>
      <c r="N181" s="9">
        <v>16000.5658431662</v>
      </c>
      <c r="O181" s="9">
        <v>16079.3130277576</v>
      </c>
      <c r="P181" s="9">
        <v>16156.492127601199</v>
      </c>
      <c r="Q181" s="9">
        <v>16231.383778807</v>
      </c>
      <c r="R181" s="9">
        <v>16304.962196296599</v>
      </c>
    </row>
    <row r="182" spans="1:18" ht="15.6">
      <c r="A182" s="7">
        <v>34</v>
      </c>
      <c r="B182" s="7">
        <v>3432</v>
      </c>
      <c r="C182" s="8" t="s">
        <v>200</v>
      </c>
      <c r="D182" s="9">
        <v>78929.106672565002</v>
      </c>
      <c r="E182" s="9">
        <v>79717.374842691905</v>
      </c>
      <c r="F182" s="9">
        <v>80595.4929830888</v>
      </c>
      <c r="G182" s="9">
        <v>81417.923719685394</v>
      </c>
      <c r="H182" s="9">
        <v>81940.084193428993</v>
      </c>
      <c r="I182" s="9">
        <v>82404.319349257697</v>
      </c>
      <c r="J182" s="9">
        <v>82839.920600181693</v>
      </c>
      <c r="K182" s="9">
        <v>83271.136753572006</v>
      </c>
      <c r="L182" s="9">
        <v>83692.224239856994</v>
      </c>
      <c r="M182" s="9">
        <v>84136.472952710406</v>
      </c>
      <c r="N182" s="9">
        <v>84561.111056627895</v>
      </c>
      <c r="O182" s="9">
        <v>84977.280677537899</v>
      </c>
      <c r="P182" s="9">
        <v>85385.163154761496</v>
      </c>
      <c r="Q182" s="9">
        <v>85780.956734594598</v>
      </c>
      <c r="R182" s="9">
        <v>86169.810028509703</v>
      </c>
    </row>
    <row r="183" spans="1:18" ht="15.6">
      <c r="A183" s="7">
        <v>34</v>
      </c>
      <c r="B183" s="7">
        <v>3433</v>
      </c>
      <c r="C183" s="8" t="s">
        <v>201</v>
      </c>
      <c r="D183" s="9">
        <v>65289.772554272</v>
      </c>
      <c r="E183" s="9">
        <v>65941.824144639904</v>
      </c>
      <c r="F183" s="9">
        <v>66668.199192852393</v>
      </c>
      <c r="G183" s="9">
        <v>67348.509891849695</v>
      </c>
      <c r="H183" s="9">
        <v>67780.438492159505</v>
      </c>
      <c r="I183" s="9">
        <v>68164.451551601203</v>
      </c>
      <c r="J183" s="9">
        <v>68524.778784426802</v>
      </c>
      <c r="K183" s="9">
        <v>68881.478685890805</v>
      </c>
      <c r="L183" s="9">
        <v>69229.800203323102</v>
      </c>
      <c r="M183" s="9">
        <v>69597.280574520802</v>
      </c>
      <c r="N183" s="9">
        <v>69948.539145527102</v>
      </c>
      <c r="O183" s="9">
        <v>70292.792628641502</v>
      </c>
      <c r="P183" s="9">
        <v>70630.191026898494</v>
      </c>
      <c r="Q183" s="9">
        <v>70957.589548078104</v>
      </c>
      <c r="R183" s="9">
        <v>71279.247098581603</v>
      </c>
    </row>
    <row r="184" spans="1:18" ht="15.6">
      <c r="A184" s="7">
        <v>35</v>
      </c>
      <c r="B184" s="7">
        <v>3511</v>
      </c>
      <c r="C184" s="8" t="s">
        <v>202</v>
      </c>
      <c r="D184" s="9">
        <v>25022.369598642199</v>
      </c>
      <c r="E184" s="9">
        <v>25137.619609526198</v>
      </c>
      <c r="F184" s="9">
        <v>25240.826757465398</v>
      </c>
      <c r="G184" s="9">
        <v>25321.346021905902</v>
      </c>
      <c r="H184" s="9">
        <v>25321.669838943901</v>
      </c>
      <c r="I184" s="9">
        <v>25304.656809543401</v>
      </c>
      <c r="J184" s="9">
        <v>25276.175671604298</v>
      </c>
      <c r="K184" s="9">
        <v>25246.011096363</v>
      </c>
      <c r="L184" s="9">
        <v>25212.754220375598</v>
      </c>
      <c r="M184" s="9">
        <v>25186.3494712555</v>
      </c>
      <c r="N184" s="9">
        <v>25154.9515292672</v>
      </c>
      <c r="O184" s="9">
        <v>25121.055916796198</v>
      </c>
      <c r="P184" s="9">
        <v>25085.3595833896</v>
      </c>
      <c r="Q184" s="9">
        <v>25046.484184520999</v>
      </c>
      <c r="R184" s="9">
        <v>25005.9877716101</v>
      </c>
    </row>
    <row r="185" spans="1:18" ht="15.6">
      <c r="A185" s="7">
        <v>35</v>
      </c>
      <c r="B185" s="7">
        <v>3512</v>
      </c>
      <c r="C185" s="8" t="s">
        <v>203</v>
      </c>
      <c r="D185" s="9">
        <v>20073.8240574554</v>
      </c>
      <c r="E185" s="9">
        <v>20166.281664998802</v>
      </c>
      <c r="F185" s="9">
        <v>20249.078065240999</v>
      </c>
      <c r="G185" s="9">
        <v>20313.673448298399</v>
      </c>
      <c r="H185" s="9">
        <v>20313.933225657602</v>
      </c>
      <c r="I185" s="9">
        <v>20300.2847758219</v>
      </c>
      <c r="J185" s="9">
        <v>20277.436206260601</v>
      </c>
      <c r="K185" s="9">
        <v>20253.2371241568</v>
      </c>
      <c r="L185" s="9">
        <v>20226.557289741799</v>
      </c>
      <c r="M185" s="9">
        <v>20205.374472356201</v>
      </c>
      <c r="N185" s="9">
        <v>20180.185940116698</v>
      </c>
      <c r="O185" s="9">
        <v>20152.993688857601</v>
      </c>
      <c r="P185" s="9">
        <v>20124.356835995899</v>
      </c>
      <c r="Q185" s="9">
        <v>20093.1696251219</v>
      </c>
      <c r="R185" s="9">
        <v>20060.681979827499</v>
      </c>
    </row>
    <row r="186" spans="1:18" ht="15.6">
      <c r="A186" s="7">
        <v>35</v>
      </c>
      <c r="B186" s="7">
        <v>3520</v>
      </c>
      <c r="C186" s="8" t="s">
        <v>204</v>
      </c>
      <c r="D186" s="9">
        <v>55841.728741667997</v>
      </c>
      <c r="E186" s="9">
        <v>56098.928995302304</v>
      </c>
      <c r="F186" s="9">
        <v>56329.253526907902</v>
      </c>
      <c r="G186" s="9">
        <v>56508.946137986299</v>
      </c>
      <c r="H186" s="9">
        <v>56509.668791408498</v>
      </c>
      <c r="I186" s="9">
        <v>56471.701285540701</v>
      </c>
      <c r="J186" s="9">
        <v>56408.140719345502</v>
      </c>
      <c r="K186" s="9">
        <v>56340.823272798501</v>
      </c>
      <c r="L186" s="9">
        <v>56266.604824372502</v>
      </c>
      <c r="M186" s="9">
        <v>56207.678077792203</v>
      </c>
      <c r="N186" s="9">
        <v>56137.608160865901</v>
      </c>
      <c r="O186" s="9">
        <v>56061.964261945097</v>
      </c>
      <c r="P186" s="9">
        <v>55982.301744018703</v>
      </c>
      <c r="Q186" s="9">
        <v>55895.544593808503</v>
      </c>
      <c r="R186" s="9">
        <v>55805.169871486898</v>
      </c>
    </row>
    <row r="187" spans="1:18" ht="15.6">
      <c r="A187" s="7">
        <v>35</v>
      </c>
      <c r="B187" s="7">
        <v>3531</v>
      </c>
      <c r="C187" s="8" t="s">
        <v>205</v>
      </c>
      <c r="D187" s="9">
        <v>57282.2783456041</v>
      </c>
      <c r="E187" s="9">
        <v>57546.113596961601</v>
      </c>
      <c r="F187" s="9">
        <v>57782.379812682899</v>
      </c>
      <c r="G187" s="9">
        <v>57966.707955706202</v>
      </c>
      <c r="H187" s="9">
        <v>57967.449251436898</v>
      </c>
      <c r="I187" s="9">
        <v>57928.502297432897</v>
      </c>
      <c r="J187" s="9">
        <v>57863.302058716399</v>
      </c>
      <c r="K187" s="9">
        <v>57794.248023360698</v>
      </c>
      <c r="L187" s="9">
        <v>57718.114960916697</v>
      </c>
      <c r="M187" s="9">
        <v>57657.668080465002</v>
      </c>
      <c r="N187" s="9">
        <v>57585.7905692243</v>
      </c>
      <c r="O187" s="9">
        <v>57508.1952839238</v>
      </c>
      <c r="P187" s="9">
        <v>57426.477711261097</v>
      </c>
      <c r="Q187" s="9">
        <v>57337.482486017601</v>
      </c>
      <c r="R187" s="9">
        <v>57244.776366120001</v>
      </c>
    </row>
    <row r="188" spans="1:18" ht="15.6">
      <c r="A188" s="7">
        <v>35</v>
      </c>
      <c r="B188" s="7">
        <v>3532</v>
      </c>
      <c r="C188" s="8" t="s">
        <v>206</v>
      </c>
      <c r="D188" s="9">
        <v>46266.947914025302</v>
      </c>
      <c r="E188" s="9">
        <v>46480.047884821899</v>
      </c>
      <c r="F188" s="9">
        <v>46670.880320490498</v>
      </c>
      <c r="G188" s="9">
        <v>46819.762327943303</v>
      </c>
      <c r="H188" s="9">
        <v>46820.3610731976</v>
      </c>
      <c r="I188" s="9">
        <v>46788.903583280298</v>
      </c>
      <c r="J188" s="9">
        <v>46736.241291649203</v>
      </c>
      <c r="K188" s="9">
        <v>46680.466284990398</v>
      </c>
      <c r="L188" s="9">
        <v>46618.973541768202</v>
      </c>
      <c r="M188" s="9">
        <v>46570.150541837902</v>
      </c>
      <c r="N188" s="9">
        <v>46512.0950111575</v>
      </c>
      <c r="O188" s="9">
        <v>46449.4212292128</v>
      </c>
      <c r="P188" s="9">
        <v>46383.417872042803</v>
      </c>
      <c r="Q188" s="9">
        <v>46311.536348317997</v>
      </c>
      <c r="R188" s="9">
        <v>46236.6575316335</v>
      </c>
    </row>
    <row r="189" spans="1:18" ht="15.6">
      <c r="A189" s="7">
        <v>35</v>
      </c>
      <c r="B189" s="7">
        <v>3533</v>
      </c>
      <c r="C189" s="8" t="s">
        <v>207</v>
      </c>
      <c r="D189" s="9">
        <v>15329.4302256585</v>
      </c>
      <c r="E189" s="9">
        <v>15400.035728684899</v>
      </c>
      <c r="F189" s="9">
        <v>15463.263424463799</v>
      </c>
      <c r="G189" s="9">
        <v>15512.591864054601</v>
      </c>
      <c r="H189" s="9">
        <v>15512.7902437592</v>
      </c>
      <c r="I189" s="9">
        <v>15502.3675679923</v>
      </c>
      <c r="J189" s="9">
        <v>15484.9191958465</v>
      </c>
      <c r="K189" s="9">
        <v>15466.4395011288</v>
      </c>
      <c r="L189" s="9">
        <v>15446.0653731778</v>
      </c>
      <c r="M189" s="9">
        <v>15429.889057160501</v>
      </c>
      <c r="N189" s="9">
        <v>15410.65376616</v>
      </c>
      <c r="O189" s="9">
        <v>15389.8883296941</v>
      </c>
      <c r="P189" s="9">
        <v>15368.019719292301</v>
      </c>
      <c r="Q189" s="9">
        <v>15344.2035210741</v>
      </c>
      <c r="R189" s="9">
        <v>15319.394242582301</v>
      </c>
    </row>
    <row r="190" spans="1:18" ht="15.6">
      <c r="A190" s="7">
        <v>35</v>
      </c>
      <c r="B190" s="7">
        <v>3534</v>
      </c>
      <c r="C190" s="8" t="s">
        <v>208</v>
      </c>
      <c r="D190" s="9">
        <v>140180.01654659701</v>
      </c>
      <c r="E190" s="9">
        <v>140825.66876109899</v>
      </c>
      <c r="F190" s="9">
        <v>141403.854597714</v>
      </c>
      <c r="G190" s="9">
        <v>141854.93864829</v>
      </c>
      <c r="H190" s="9">
        <v>141856.75273196</v>
      </c>
      <c r="I190" s="9">
        <v>141761.442545086</v>
      </c>
      <c r="J190" s="9">
        <v>141601.88585831999</v>
      </c>
      <c r="K190" s="9">
        <v>141432.898239492</v>
      </c>
      <c r="L190" s="9">
        <v>141246.586970779</v>
      </c>
      <c r="M190" s="9">
        <v>141098.66260495401</v>
      </c>
      <c r="N190" s="9">
        <v>140922.76543386199</v>
      </c>
      <c r="O190" s="9">
        <v>140732.87584337799</v>
      </c>
      <c r="P190" s="9">
        <v>140532.89827583</v>
      </c>
      <c r="Q190" s="9">
        <v>140315.11098617199</v>
      </c>
      <c r="R190" s="9">
        <v>140088.24247123901</v>
      </c>
    </row>
    <row r="191" spans="1:18" ht="15.6">
      <c r="A191" s="7">
        <v>35</v>
      </c>
      <c r="B191" s="7">
        <v>3541</v>
      </c>
      <c r="C191" s="8" t="s">
        <v>209</v>
      </c>
      <c r="D191" s="9">
        <v>50603.038326975198</v>
      </c>
      <c r="E191" s="9">
        <v>50836.109804944099</v>
      </c>
      <c r="F191" s="9">
        <v>51044.826858655098</v>
      </c>
      <c r="G191" s="9">
        <v>51207.661933691801</v>
      </c>
      <c r="H191" s="9">
        <v>51208.316792594997</v>
      </c>
      <c r="I191" s="9">
        <v>51173.911139496697</v>
      </c>
      <c r="J191" s="9">
        <v>51116.313392378303</v>
      </c>
      <c r="K191" s="9">
        <v>51055.3112098364</v>
      </c>
      <c r="L191" s="9">
        <v>50988.055430368397</v>
      </c>
      <c r="M191" s="9">
        <v>50934.656789727298</v>
      </c>
      <c r="N191" s="9">
        <v>50871.160354828098</v>
      </c>
      <c r="O191" s="9">
        <v>50802.612850927901</v>
      </c>
      <c r="P191" s="9">
        <v>50730.423727473499</v>
      </c>
      <c r="Q191" s="9">
        <v>50651.805541778303</v>
      </c>
      <c r="R191" s="9">
        <v>50569.909159928196</v>
      </c>
    </row>
    <row r="192" spans="1:18" ht="15.6">
      <c r="A192" s="7">
        <v>35</v>
      </c>
      <c r="B192" s="7">
        <v>3542</v>
      </c>
      <c r="C192" s="8" t="s">
        <v>210</v>
      </c>
      <c r="D192" s="9">
        <v>7791.8996586801504</v>
      </c>
      <c r="E192" s="9">
        <v>7827.7882067618903</v>
      </c>
      <c r="F192" s="9">
        <v>7859.9266394257502</v>
      </c>
      <c r="G192" s="9">
        <v>7885.0001252683796</v>
      </c>
      <c r="H192" s="9">
        <v>7885.1009610193996</v>
      </c>
      <c r="I192" s="9">
        <v>7879.8031487481603</v>
      </c>
      <c r="J192" s="9">
        <v>7870.9341977788499</v>
      </c>
      <c r="K192" s="9">
        <v>7861.5410288933499</v>
      </c>
      <c r="L192" s="9">
        <v>7851.1849257393797</v>
      </c>
      <c r="M192" s="9">
        <v>7842.9625567971198</v>
      </c>
      <c r="N192" s="9">
        <v>7833.1853207729</v>
      </c>
      <c r="O192" s="9">
        <v>7822.6303167710703</v>
      </c>
      <c r="P192" s="9">
        <v>7811.5145730366403</v>
      </c>
      <c r="Q192" s="9">
        <v>7799.4088767319899</v>
      </c>
      <c r="R192" s="9">
        <v>7786.7984009452803</v>
      </c>
    </row>
    <row r="193" spans="1:18" ht="15.6">
      <c r="A193" s="7">
        <v>35</v>
      </c>
      <c r="B193" s="7">
        <v>3543</v>
      </c>
      <c r="C193" s="8" t="s">
        <v>211</v>
      </c>
      <c r="D193" s="9">
        <v>41133.615536040401</v>
      </c>
      <c r="E193" s="9">
        <v>41323.071997598599</v>
      </c>
      <c r="F193" s="9">
        <v>41492.731514671003</v>
      </c>
      <c r="G193" s="9">
        <v>41625.095016781401</v>
      </c>
      <c r="H193" s="9">
        <v>41625.627331002099</v>
      </c>
      <c r="I193" s="9">
        <v>41597.660059529502</v>
      </c>
      <c r="J193" s="9">
        <v>41550.840665622898</v>
      </c>
      <c r="K193" s="9">
        <v>41501.253913410597</v>
      </c>
      <c r="L193" s="9">
        <v>41446.583809292701</v>
      </c>
      <c r="M193" s="9">
        <v>41403.1777366268</v>
      </c>
      <c r="N193" s="9">
        <v>41351.563485254002</v>
      </c>
      <c r="O193" s="9">
        <v>41295.8433790376</v>
      </c>
      <c r="P193" s="9">
        <v>41237.163115015501</v>
      </c>
      <c r="Q193" s="9">
        <v>41173.256868858502</v>
      </c>
      <c r="R193" s="9">
        <v>41106.685880333302</v>
      </c>
    </row>
    <row r="194" spans="1:18" ht="15.6">
      <c r="A194" s="7">
        <v>35</v>
      </c>
      <c r="B194" s="7">
        <v>3544</v>
      </c>
      <c r="C194" s="8" t="s">
        <v>212</v>
      </c>
      <c r="D194" s="9">
        <v>120792.49670913399</v>
      </c>
      <c r="E194" s="9">
        <v>121348.852350841</v>
      </c>
      <c r="F194" s="9">
        <v>121847.07251439401</v>
      </c>
      <c r="G194" s="9">
        <v>122235.769634208</v>
      </c>
      <c r="H194" s="9">
        <v>122237.332822083</v>
      </c>
      <c r="I194" s="9">
        <v>122155.20445791099</v>
      </c>
      <c r="J194" s="9">
        <v>122017.715170682</v>
      </c>
      <c r="K194" s="9">
        <v>121872.099291237</v>
      </c>
      <c r="L194" s="9">
        <v>121711.55569975</v>
      </c>
      <c r="M194" s="9">
        <v>121584.089931619</v>
      </c>
      <c r="N194" s="9">
        <v>121432.52012171999</v>
      </c>
      <c r="O194" s="9">
        <v>121268.893106271</v>
      </c>
      <c r="P194" s="9">
        <v>121096.573325858</v>
      </c>
      <c r="Q194" s="9">
        <v>120908.906987125</v>
      </c>
      <c r="R194" s="9">
        <v>120713.415396966</v>
      </c>
    </row>
    <row r="195" spans="1:18" ht="15.6">
      <c r="A195" s="7">
        <v>35</v>
      </c>
      <c r="B195" s="7">
        <v>3549</v>
      </c>
      <c r="C195" s="8" t="s">
        <v>213</v>
      </c>
      <c r="D195" s="9">
        <v>79445.211136411803</v>
      </c>
      <c r="E195" s="9">
        <v>79811.126177563507</v>
      </c>
      <c r="F195" s="9">
        <v>80138.805521603805</v>
      </c>
      <c r="G195" s="9">
        <v>80394.451572437407</v>
      </c>
      <c r="H195" s="9">
        <v>80395.479680921999</v>
      </c>
      <c r="I195" s="9">
        <v>80341.463865297803</v>
      </c>
      <c r="J195" s="9">
        <v>80251.037176965096</v>
      </c>
      <c r="K195" s="9">
        <v>80155.265629874499</v>
      </c>
      <c r="L195" s="9">
        <v>80049.676128298801</v>
      </c>
      <c r="M195" s="9">
        <v>79965.841907326598</v>
      </c>
      <c r="N195" s="9">
        <v>79866.154460862905</v>
      </c>
      <c r="O195" s="9">
        <v>79758.536991702305</v>
      </c>
      <c r="P195" s="9">
        <v>79645.202292031099</v>
      </c>
      <c r="Q195" s="9">
        <v>79521.774162725298</v>
      </c>
      <c r="R195" s="9">
        <v>79393.199366461704</v>
      </c>
    </row>
    <row r="196" spans="1:18" ht="15.6">
      <c r="A196" s="7">
        <v>35</v>
      </c>
      <c r="B196" s="7">
        <v>3551</v>
      </c>
      <c r="C196" s="8" t="s">
        <v>214</v>
      </c>
      <c r="D196" s="9">
        <v>79692.687646366001</v>
      </c>
      <c r="E196" s="9">
        <v>80059.742534004894</v>
      </c>
      <c r="F196" s="9">
        <v>80388.4426184529</v>
      </c>
      <c r="G196" s="9">
        <v>80644.885021822003</v>
      </c>
      <c r="H196" s="9">
        <v>80645.916332864494</v>
      </c>
      <c r="I196" s="9">
        <v>80591.732254871094</v>
      </c>
      <c r="J196" s="9">
        <v>80501.023882043504</v>
      </c>
      <c r="K196" s="9">
        <v>80404.954000917394</v>
      </c>
      <c r="L196" s="9">
        <v>80299.035581793098</v>
      </c>
      <c r="M196" s="9">
        <v>80214.940212393602</v>
      </c>
      <c r="N196" s="9">
        <v>80114.942233644295</v>
      </c>
      <c r="O196" s="9">
        <v>80006.989529705199</v>
      </c>
      <c r="P196" s="9">
        <v>79893.301785747099</v>
      </c>
      <c r="Q196" s="9">
        <v>79769.489170524204</v>
      </c>
      <c r="R196" s="9">
        <v>79640.513856170903</v>
      </c>
    </row>
    <row r="197" spans="1:18" ht="15.6">
      <c r="A197" s="7">
        <v>35</v>
      </c>
      <c r="B197" s="7">
        <v>3552</v>
      </c>
      <c r="C197" s="8" t="s">
        <v>215</v>
      </c>
      <c r="D197" s="9">
        <v>136013.94315342899</v>
      </c>
      <c r="E197" s="9">
        <v>136640.40693605601</v>
      </c>
      <c r="F197" s="9">
        <v>137201.40940587199</v>
      </c>
      <c r="G197" s="9">
        <v>137639.08748541001</v>
      </c>
      <c r="H197" s="9">
        <v>137640.84765535599</v>
      </c>
      <c r="I197" s="9">
        <v>137548.370035281</v>
      </c>
      <c r="J197" s="9">
        <v>137393.55528584399</v>
      </c>
      <c r="K197" s="9">
        <v>137229.589886512</v>
      </c>
      <c r="L197" s="9">
        <v>137048.81568667301</v>
      </c>
      <c r="M197" s="9">
        <v>136905.28755233699</v>
      </c>
      <c r="N197" s="9">
        <v>136734.61794886299</v>
      </c>
      <c r="O197" s="9">
        <v>136550.371773027</v>
      </c>
      <c r="P197" s="9">
        <v>136356.33742928799</v>
      </c>
      <c r="Q197" s="9">
        <v>136145.02265862501</v>
      </c>
      <c r="R197" s="9">
        <v>135924.89655172199</v>
      </c>
    </row>
    <row r="198" spans="1:18" ht="15.6">
      <c r="A198" s="7">
        <v>35</v>
      </c>
      <c r="B198" s="7">
        <v>3553</v>
      </c>
      <c r="C198" s="8" t="s">
        <v>216</v>
      </c>
      <c r="D198" s="9">
        <v>26030.9840745453</v>
      </c>
      <c r="E198" s="9">
        <v>26150.879641065501</v>
      </c>
      <c r="F198" s="9">
        <v>26258.2469154793</v>
      </c>
      <c r="G198" s="9">
        <v>26342.0117917229</v>
      </c>
      <c r="H198" s="9">
        <v>26342.348661288401</v>
      </c>
      <c r="I198" s="9">
        <v>26324.6498621551</v>
      </c>
      <c r="J198" s="9">
        <v>26295.0206919214</v>
      </c>
      <c r="K198" s="9">
        <v>26263.640227545398</v>
      </c>
      <c r="L198" s="9">
        <v>26229.042816377802</v>
      </c>
      <c r="M198" s="9">
        <v>26201.5737312481</v>
      </c>
      <c r="N198" s="9">
        <v>26168.910184952099</v>
      </c>
      <c r="O198" s="9">
        <v>26133.648290791702</v>
      </c>
      <c r="P198" s="9">
        <v>26096.513091315701</v>
      </c>
      <c r="Q198" s="9">
        <v>26056.0706829792</v>
      </c>
      <c r="R198" s="9">
        <v>26013.9419199365</v>
      </c>
    </row>
    <row r="199" spans="1:18" ht="15.6">
      <c r="A199" s="7">
        <v>35</v>
      </c>
      <c r="B199" s="7">
        <v>3554</v>
      </c>
      <c r="C199" s="8" t="s">
        <v>217</v>
      </c>
      <c r="D199" s="9">
        <v>154969.19964395001</v>
      </c>
      <c r="E199" s="9">
        <v>155682.969047374</v>
      </c>
      <c r="F199" s="9">
        <v>156322.15427893601</v>
      </c>
      <c r="G199" s="9">
        <v>156820.828312692</v>
      </c>
      <c r="H199" s="9">
        <v>156822.83378454699</v>
      </c>
      <c r="I199" s="9">
        <v>156717.46824299201</v>
      </c>
      <c r="J199" s="9">
        <v>156541.07810788299</v>
      </c>
      <c r="K199" s="9">
        <v>156354.262064532</v>
      </c>
      <c r="L199" s="9">
        <v>156148.29470257199</v>
      </c>
      <c r="M199" s="9">
        <v>155984.764114444</v>
      </c>
      <c r="N199" s="9">
        <v>155790.309551646</v>
      </c>
      <c r="O199" s="9">
        <v>155580.38635009801</v>
      </c>
      <c r="P199" s="9">
        <v>155359.31087614299</v>
      </c>
      <c r="Q199" s="9">
        <v>155118.546730075</v>
      </c>
      <c r="R199" s="9">
        <v>154867.74327706499</v>
      </c>
    </row>
    <row r="200" spans="1:18" ht="15.6">
      <c r="A200" s="7">
        <v>35</v>
      </c>
      <c r="B200" s="7">
        <v>3555</v>
      </c>
      <c r="C200" s="8" t="s">
        <v>218</v>
      </c>
      <c r="D200" s="9">
        <v>59841.067302391202</v>
      </c>
      <c r="E200" s="9">
        <v>60116.688016611297</v>
      </c>
      <c r="F200" s="9">
        <v>60363.508200709803</v>
      </c>
      <c r="G200" s="9">
        <v>60556.070249472497</v>
      </c>
      <c r="H200" s="9">
        <v>60556.844657724498</v>
      </c>
      <c r="I200" s="9">
        <v>60516.157952005997</v>
      </c>
      <c r="J200" s="9">
        <v>60448.0452298768</v>
      </c>
      <c r="K200" s="9">
        <v>60375.906562920798</v>
      </c>
      <c r="L200" s="9">
        <v>60296.3726499185</v>
      </c>
      <c r="M200" s="9">
        <v>60233.225620294397</v>
      </c>
      <c r="N200" s="9">
        <v>60158.137353402599</v>
      </c>
      <c r="O200" s="9">
        <v>60077.075900447402</v>
      </c>
      <c r="P200" s="9">
        <v>59991.708018345103</v>
      </c>
      <c r="Q200" s="9">
        <v>59898.737392206298</v>
      </c>
      <c r="R200" s="9">
        <v>59801.890106398503</v>
      </c>
    </row>
    <row r="201" spans="1:18" ht="15.6">
      <c r="A201" s="7">
        <v>35</v>
      </c>
      <c r="B201" s="7">
        <v>3556</v>
      </c>
      <c r="C201" s="8" t="s">
        <v>219</v>
      </c>
      <c r="D201" s="9">
        <v>262846.96729838097</v>
      </c>
      <c r="E201" s="9">
        <v>264057.60866127303</v>
      </c>
      <c r="F201" s="9">
        <v>265141.74602564902</v>
      </c>
      <c r="G201" s="9">
        <v>265987.55898553599</v>
      </c>
      <c r="H201" s="9">
        <v>265990.960514354</v>
      </c>
      <c r="I201" s="9">
        <v>265812.247498326</v>
      </c>
      <c r="J201" s="9">
        <v>265513.06796989602</v>
      </c>
      <c r="K201" s="9">
        <v>265196.20480904297</v>
      </c>
      <c r="L201" s="9">
        <v>264846.85863849299</v>
      </c>
      <c r="M201" s="9">
        <v>264569.49049530202</v>
      </c>
      <c r="N201" s="9">
        <v>264239.67145886098</v>
      </c>
      <c r="O201" s="9">
        <v>263883.61569413001</v>
      </c>
      <c r="P201" s="9">
        <v>263508.64429333998</v>
      </c>
      <c r="Q201" s="9">
        <v>263100.27846471901</v>
      </c>
      <c r="R201" s="9">
        <v>262674.88472739398</v>
      </c>
    </row>
    <row r="202" spans="1:18" ht="15.6">
      <c r="A202" s="7">
        <v>35</v>
      </c>
      <c r="B202" s="7">
        <v>3557</v>
      </c>
      <c r="C202" s="8" t="s">
        <v>220</v>
      </c>
      <c r="D202" s="9">
        <v>82186.817617620603</v>
      </c>
      <c r="E202" s="9">
        <v>82565.360165411999</v>
      </c>
      <c r="F202" s="9">
        <v>82904.3475265179</v>
      </c>
      <c r="G202" s="9">
        <v>83168.815769028399</v>
      </c>
      <c r="H202" s="9">
        <v>83169.879356734004</v>
      </c>
      <c r="I202" s="9">
        <v>83113.999488031594</v>
      </c>
      <c r="J202" s="9">
        <v>83020.452228930895</v>
      </c>
      <c r="K202" s="9">
        <v>82921.3756632492</v>
      </c>
      <c r="L202" s="9">
        <v>82812.142331356707</v>
      </c>
      <c r="M202" s="9">
        <v>82725.415042144698</v>
      </c>
      <c r="N202" s="9">
        <v>82622.287441780005</v>
      </c>
      <c r="O202" s="9">
        <v>82510.956158390007</v>
      </c>
      <c r="P202" s="9">
        <v>82393.710346309599</v>
      </c>
      <c r="Q202" s="9">
        <v>82266.022786396396</v>
      </c>
      <c r="R202" s="9">
        <v>82133.010951138203</v>
      </c>
    </row>
    <row r="203" spans="1:18" ht="15.6">
      <c r="A203" s="7">
        <v>35</v>
      </c>
      <c r="B203" s="7">
        <v>3560</v>
      </c>
      <c r="C203" s="8" t="s">
        <v>221</v>
      </c>
      <c r="D203" s="9">
        <v>149842.10341080901</v>
      </c>
      <c r="E203" s="9">
        <v>150532.258029463</v>
      </c>
      <c r="F203" s="9">
        <v>151150.29606412101</v>
      </c>
      <c r="G203" s="9">
        <v>151632.47165963199</v>
      </c>
      <c r="H203" s="9">
        <v>151634.410781357</v>
      </c>
      <c r="I203" s="9">
        <v>151532.53121794801</v>
      </c>
      <c r="J203" s="9">
        <v>151361.97688253599</v>
      </c>
      <c r="K203" s="9">
        <v>151181.34157601901</v>
      </c>
      <c r="L203" s="9">
        <v>150982.188564902</v>
      </c>
      <c r="M203" s="9">
        <v>150824.06832301701</v>
      </c>
      <c r="N203" s="9">
        <v>150636.047214516</v>
      </c>
      <c r="O203" s="9">
        <v>150433.06924122199</v>
      </c>
      <c r="P203" s="9">
        <v>150219.30796415301</v>
      </c>
      <c r="Q203" s="9">
        <v>149986.50940710801</v>
      </c>
      <c r="R203" s="9">
        <v>149744.00368972501</v>
      </c>
    </row>
    <row r="204" spans="1:18" ht="15.6">
      <c r="A204" s="7">
        <v>35</v>
      </c>
      <c r="B204" s="7">
        <v>3571</v>
      </c>
      <c r="C204" s="8" t="s">
        <v>222</v>
      </c>
      <c r="D204" s="9">
        <v>163584.92694034899</v>
      </c>
      <c r="E204" s="9">
        <v>164338.37934493099</v>
      </c>
      <c r="F204" s="9">
        <v>165013.10096490101</v>
      </c>
      <c r="G204" s="9">
        <v>165539.499471972</v>
      </c>
      <c r="H204" s="9">
        <v>165541.61644108599</v>
      </c>
      <c r="I204" s="9">
        <v>165430.39295585599</v>
      </c>
      <c r="J204" s="9">
        <v>165244.19616703101</v>
      </c>
      <c r="K204" s="9">
        <v>165046.993827108</v>
      </c>
      <c r="L204" s="9">
        <v>164829.575424518</v>
      </c>
      <c r="M204" s="9">
        <v>164656.953126309</v>
      </c>
      <c r="N204" s="9">
        <v>164451.68759284401</v>
      </c>
      <c r="O204" s="9">
        <v>164230.09342024999</v>
      </c>
      <c r="P204" s="9">
        <v>163996.72694920801</v>
      </c>
      <c r="Q204" s="9">
        <v>163742.57718707001</v>
      </c>
      <c r="R204" s="9">
        <v>163477.82996881701</v>
      </c>
    </row>
    <row r="205" spans="1:18" ht="15.6">
      <c r="A205" s="7">
        <v>35</v>
      </c>
      <c r="B205" s="7">
        <v>3572</v>
      </c>
      <c r="C205" s="8" t="s">
        <v>223</v>
      </c>
      <c r="D205" s="9">
        <v>34284.686716570301</v>
      </c>
      <c r="E205" s="9">
        <v>34442.597839380403</v>
      </c>
      <c r="F205" s="9">
        <v>34584.008296827502</v>
      </c>
      <c r="G205" s="9">
        <v>34694.3326907515</v>
      </c>
      <c r="H205" s="9">
        <v>34694.776372228298</v>
      </c>
      <c r="I205" s="9">
        <v>34671.465775156401</v>
      </c>
      <c r="J205" s="9">
        <v>34632.442017249203</v>
      </c>
      <c r="K205" s="9">
        <v>34591.111678441303</v>
      </c>
      <c r="L205" s="9">
        <v>34545.544388281203</v>
      </c>
      <c r="M205" s="9">
        <v>34509.365618712698</v>
      </c>
      <c r="N205" s="9">
        <v>34466.345368326001</v>
      </c>
      <c r="O205" s="9">
        <v>34419.902906069699</v>
      </c>
      <c r="P205" s="9">
        <v>34370.993165371801</v>
      </c>
      <c r="Q205" s="9">
        <v>34317.727591661998</v>
      </c>
      <c r="R205" s="9">
        <v>34262.240966965001</v>
      </c>
    </row>
    <row r="206" spans="1:18" ht="15.6">
      <c r="A206" s="7">
        <v>35</v>
      </c>
      <c r="B206" s="7">
        <v>3573</v>
      </c>
      <c r="C206" s="8" t="s">
        <v>224</v>
      </c>
      <c r="D206" s="9">
        <v>14639.5156055547</v>
      </c>
      <c r="E206" s="9">
        <v>14706.943445106101</v>
      </c>
      <c r="F206" s="9">
        <v>14767.3255222844</v>
      </c>
      <c r="G206" s="9">
        <v>14814.433891659301</v>
      </c>
      <c r="H206" s="9">
        <v>14814.623343098099</v>
      </c>
      <c r="I206" s="9">
        <v>14804.669749124399</v>
      </c>
      <c r="J206" s="9">
        <v>14788.006656453799</v>
      </c>
      <c r="K206" s="9">
        <v>14770.358656802</v>
      </c>
      <c r="L206" s="9">
        <v>14750.9014845654</v>
      </c>
      <c r="M206" s="9">
        <v>14735.453198036301</v>
      </c>
      <c r="N206" s="9">
        <v>14717.083608384501</v>
      </c>
      <c r="O206" s="9">
        <v>14697.2527388217</v>
      </c>
      <c r="P206" s="9">
        <v>14676.3683446466</v>
      </c>
      <c r="Q206" s="9">
        <v>14653.624015573499</v>
      </c>
      <c r="R206" s="9">
        <v>14629.931300686199</v>
      </c>
    </row>
    <row r="207" spans="1:18" ht="15.6">
      <c r="A207" s="7">
        <v>35</v>
      </c>
      <c r="B207" s="7">
        <v>3574</v>
      </c>
      <c r="C207" s="8" t="s">
        <v>225</v>
      </c>
      <c r="D207" s="9">
        <v>179429.65971357399</v>
      </c>
      <c r="E207" s="9">
        <v>180256.09104087201</v>
      </c>
      <c r="F207" s="9">
        <v>180996.16577099901</v>
      </c>
      <c r="G207" s="9">
        <v>181573.550905404</v>
      </c>
      <c r="H207" s="9">
        <v>181575.87292263299</v>
      </c>
      <c r="I207" s="9">
        <v>181453.87640109399</v>
      </c>
      <c r="J207" s="9">
        <v>181249.64470872001</v>
      </c>
      <c r="K207" s="9">
        <v>181033.34147454801</v>
      </c>
      <c r="L207" s="9">
        <v>180794.86406262001</v>
      </c>
      <c r="M207" s="9">
        <v>180605.521677899</v>
      </c>
      <c r="N207" s="9">
        <v>180380.374254361</v>
      </c>
      <c r="O207" s="9">
        <v>180137.31660999899</v>
      </c>
      <c r="P207" s="9">
        <v>179881.34640979901</v>
      </c>
      <c r="Q207" s="9">
        <v>179602.57986203799</v>
      </c>
      <c r="R207" s="9">
        <v>179312.18939524901</v>
      </c>
    </row>
    <row r="208" spans="1:18" ht="15.6">
      <c r="A208" s="7">
        <v>35</v>
      </c>
      <c r="B208" s="7">
        <v>3581</v>
      </c>
      <c r="C208" s="8" t="s">
        <v>226</v>
      </c>
      <c r="D208" s="9">
        <v>51418.660510790301</v>
      </c>
      <c r="E208" s="9">
        <v>51655.488646839498</v>
      </c>
      <c r="F208" s="9">
        <v>51867.569812029797</v>
      </c>
      <c r="G208" s="9">
        <v>52033.029470464899</v>
      </c>
      <c r="H208" s="9">
        <v>52033.694884515397</v>
      </c>
      <c r="I208" s="9">
        <v>51998.734679296897</v>
      </c>
      <c r="J208" s="9">
        <v>51940.2085689991</v>
      </c>
      <c r="K208" s="9">
        <v>51878.223150408397</v>
      </c>
      <c r="L208" s="9">
        <v>51809.883339129403</v>
      </c>
      <c r="M208" s="9">
        <v>51755.624016463902</v>
      </c>
      <c r="N208" s="9">
        <v>51691.104143028097</v>
      </c>
      <c r="O208" s="9">
        <v>51621.451787228601</v>
      </c>
      <c r="P208" s="9">
        <v>51548.099116074198</v>
      </c>
      <c r="Q208" s="9">
        <v>51468.213758752499</v>
      </c>
      <c r="R208" s="9">
        <v>51384.997367157099</v>
      </c>
    </row>
    <row r="209" spans="1:18" ht="15.6">
      <c r="A209" s="7">
        <v>35</v>
      </c>
      <c r="B209" s="7">
        <v>3582</v>
      </c>
      <c r="C209" s="8" t="s">
        <v>227</v>
      </c>
      <c r="D209" s="9">
        <v>72798.792935861697</v>
      </c>
      <c r="E209" s="9">
        <v>73134.095377337799</v>
      </c>
      <c r="F209" s="9">
        <v>73434.360936077297</v>
      </c>
      <c r="G209" s="9">
        <v>73668.619535916194</v>
      </c>
      <c r="H209" s="9">
        <v>73669.561632333498</v>
      </c>
      <c r="I209" s="9">
        <v>73620.064801607499</v>
      </c>
      <c r="J209" s="9">
        <v>73537.203246196601</v>
      </c>
      <c r="K209" s="9">
        <v>73449.443985070902</v>
      </c>
      <c r="L209" s="9">
        <v>73352.688143456005</v>
      </c>
      <c r="M209" s="9">
        <v>73275.867527177499</v>
      </c>
      <c r="N209" s="9">
        <v>73184.519972401104</v>
      </c>
      <c r="O209" s="9">
        <v>73085.905823797395</v>
      </c>
      <c r="P209" s="9">
        <v>72982.052750480696</v>
      </c>
      <c r="Q209" s="9">
        <v>72868.950667893601</v>
      </c>
      <c r="R209" s="9">
        <v>72751.1324905644</v>
      </c>
    </row>
    <row r="210" spans="1:18" ht="15.6">
      <c r="A210" s="7">
        <v>41</v>
      </c>
      <c r="B210" s="7">
        <v>4111</v>
      </c>
      <c r="C210" s="8" t="s">
        <v>228</v>
      </c>
      <c r="D210" s="9">
        <v>226179.781401638</v>
      </c>
      <c r="E210" s="9">
        <v>225726.386596622</v>
      </c>
      <c r="F210" s="9">
        <v>225054.23802730601</v>
      </c>
      <c r="G210" s="9">
        <v>224123.095165487</v>
      </c>
      <c r="H210" s="9">
        <v>222439.03040866301</v>
      </c>
      <c r="I210" s="9">
        <v>220553.408624434</v>
      </c>
      <c r="J210" s="9">
        <v>218542.46155935701</v>
      </c>
      <c r="K210" s="9">
        <v>216481.07645094601</v>
      </c>
      <c r="L210" s="9">
        <v>214361.48660450199</v>
      </c>
      <c r="M210" s="9">
        <v>212258.15936608601</v>
      </c>
      <c r="N210" s="9">
        <v>210114.76404708301</v>
      </c>
      <c r="O210" s="9">
        <v>207917.644792395</v>
      </c>
      <c r="P210" s="9">
        <v>205673.39235741799</v>
      </c>
      <c r="Q210" s="9">
        <v>203367.39664249599</v>
      </c>
      <c r="R210" s="9">
        <v>201011.59184481399</v>
      </c>
    </row>
    <row r="211" spans="1:18" ht="15.6">
      <c r="A211" s="7">
        <v>41</v>
      </c>
      <c r="B211" s="7">
        <v>4112</v>
      </c>
      <c r="C211" s="8" t="s">
        <v>229</v>
      </c>
      <c r="D211" s="9">
        <v>149174.13068048799</v>
      </c>
      <c r="E211" s="9">
        <v>148875.099637167</v>
      </c>
      <c r="F211" s="9">
        <v>148431.792203233</v>
      </c>
      <c r="G211" s="9">
        <v>147817.668225901</v>
      </c>
      <c r="H211" s="9">
        <v>146706.96374757701</v>
      </c>
      <c r="I211" s="9">
        <v>145463.32477725</v>
      </c>
      <c r="J211" s="9">
        <v>144137.02903844501</v>
      </c>
      <c r="K211" s="9">
        <v>142777.46750010201</v>
      </c>
      <c r="L211" s="9">
        <v>141379.51773297199</v>
      </c>
      <c r="M211" s="9">
        <v>139992.29377164901</v>
      </c>
      <c r="N211" s="9">
        <v>138578.64339391299</v>
      </c>
      <c r="O211" s="9">
        <v>137129.56004619799</v>
      </c>
      <c r="P211" s="9">
        <v>135649.390581277</v>
      </c>
      <c r="Q211" s="9">
        <v>134128.49908517199</v>
      </c>
      <c r="R211" s="9">
        <v>132574.756612839</v>
      </c>
    </row>
    <row r="212" spans="1:18" ht="15.6">
      <c r="A212" s="7">
        <v>41</v>
      </c>
      <c r="B212" s="7">
        <v>4113</v>
      </c>
      <c r="C212" s="8" t="s">
        <v>230</v>
      </c>
      <c r="D212" s="9">
        <v>57495.632396614303</v>
      </c>
      <c r="E212" s="9">
        <v>57380.377969609399</v>
      </c>
      <c r="F212" s="9">
        <v>57209.515628090499</v>
      </c>
      <c r="G212" s="9">
        <v>56972.816099249998</v>
      </c>
      <c r="H212" s="9">
        <v>56544.721388085498</v>
      </c>
      <c r="I212" s="9">
        <v>56065.390228283599</v>
      </c>
      <c r="J212" s="9">
        <v>55554.200976506698</v>
      </c>
      <c r="K212" s="9">
        <v>55030.190210886103</v>
      </c>
      <c r="L212" s="9">
        <v>54491.383612496997</v>
      </c>
      <c r="M212" s="9">
        <v>53956.711021695199</v>
      </c>
      <c r="N212" s="9">
        <v>53411.8529951409</v>
      </c>
      <c r="O212" s="9">
        <v>52853.3381702732</v>
      </c>
      <c r="P212" s="9">
        <v>52282.841938443402</v>
      </c>
      <c r="Q212" s="9">
        <v>51696.650365037298</v>
      </c>
      <c r="R212" s="9">
        <v>51097.797161601397</v>
      </c>
    </row>
    <row r="213" spans="1:18" ht="15.6">
      <c r="A213" s="7">
        <v>41</v>
      </c>
      <c r="B213" s="7">
        <v>4121</v>
      </c>
      <c r="C213" s="8" t="s">
        <v>231</v>
      </c>
      <c r="D213" s="9">
        <v>51630.174848185001</v>
      </c>
      <c r="E213" s="9">
        <v>51526.678182377698</v>
      </c>
      <c r="F213" s="9">
        <v>51373.246483443399</v>
      </c>
      <c r="G213" s="9">
        <v>51160.694024238997</v>
      </c>
      <c r="H213" s="9">
        <v>50776.271697409698</v>
      </c>
      <c r="I213" s="9">
        <v>50345.839844426999</v>
      </c>
      <c r="J213" s="9">
        <v>49886.799925227402</v>
      </c>
      <c r="K213" s="9">
        <v>49416.246487975397</v>
      </c>
      <c r="L213" s="9">
        <v>48932.4066252837</v>
      </c>
      <c r="M213" s="9">
        <v>48452.279036478103</v>
      </c>
      <c r="N213" s="9">
        <v>47963.0050863414</v>
      </c>
      <c r="O213" s="9">
        <v>47461.467545817599</v>
      </c>
      <c r="P213" s="9">
        <v>46949.170890025998</v>
      </c>
      <c r="Q213" s="9">
        <v>46422.7800640149</v>
      </c>
      <c r="R213" s="9">
        <v>45885.019293104102</v>
      </c>
    </row>
    <row r="214" spans="1:18" ht="15.6">
      <c r="A214" s="7">
        <v>41</v>
      </c>
      <c r="B214" s="7">
        <v>4122</v>
      </c>
      <c r="C214" s="8" t="s">
        <v>232</v>
      </c>
      <c r="D214" s="9">
        <v>545566.95643430704</v>
      </c>
      <c r="E214" s="9">
        <v>544473.32541121903</v>
      </c>
      <c r="F214" s="9">
        <v>542852.03969486698</v>
      </c>
      <c r="G214" s="9">
        <v>540606.03532640496</v>
      </c>
      <c r="H214" s="9">
        <v>536543.91236342106</v>
      </c>
      <c r="I214" s="9">
        <v>531995.61484794796</v>
      </c>
      <c r="J214" s="9">
        <v>527145.02093971102</v>
      </c>
      <c r="K214" s="9">
        <v>522172.76571577601</v>
      </c>
      <c r="L214" s="9">
        <v>517060.11517630599</v>
      </c>
      <c r="M214" s="9">
        <v>511986.69158060203</v>
      </c>
      <c r="N214" s="9">
        <v>506816.619996997</v>
      </c>
      <c r="O214" s="9">
        <v>501516.96121555998</v>
      </c>
      <c r="P214" s="9">
        <v>496103.61275966902</v>
      </c>
      <c r="Q214" s="9">
        <v>490541.33369153697</v>
      </c>
      <c r="R214" s="9">
        <v>484858.91041991097</v>
      </c>
    </row>
    <row r="215" spans="1:18" ht="15.6">
      <c r="A215" s="7">
        <v>41</v>
      </c>
      <c r="B215" s="7">
        <v>4123</v>
      </c>
      <c r="C215" s="8" t="s">
        <v>233</v>
      </c>
      <c r="D215" s="9">
        <v>97806.712162695607</v>
      </c>
      <c r="E215" s="9">
        <v>97610.651067677099</v>
      </c>
      <c r="F215" s="9">
        <v>97319.9944884617</v>
      </c>
      <c r="G215" s="9">
        <v>96917.341248202094</v>
      </c>
      <c r="H215" s="9">
        <v>96189.102694335204</v>
      </c>
      <c r="I215" s="9">
        <v>95373.705022791095</v>
      </c>
      <c r="J215" s="9">
        <v>94504.113056850401</v>
      </c>
      <c r="K215" s="9">
        <v>93612.710214821302</v>
      </c>
      <c r="L215" s="9">
        <v>92696.137952117002</v>
      </c>
      <c r="M215" s="9">
        <v>91786.598113892003</v>
      </c>
      <c r="N215" s="9">
        <v>90859.731672867303</v>
      </c>
      <c r="O215" s="9">
        <v>89909.633440416204</v>
      </c>
      <c r="P215" s="9">
        <v>88939.153450701895</v>
      </c>
      <c r="Q215" s="9">
        <v>87941.973871966402</v>
      </c>
      <c r="R215" s="9">
        <v>86923.255397991394</v>
      </c>
    </row>
    <row r="216" spans="1:18" ht="15.6">
      <c r="A216" s="7">
        <v>41</v>
      </c>
      <c r="B216" s="7">
        <v>4124</v>
      </c>
      <c r="C216" s="8" t="s">
        <v>234</v>
      </c>
      <c r="D216" s="9">
        <v>53563.310693859901</v>
      </c>
      <c r="E216" s="9">
        <v>53455.938908510798</v>
      </c>
      <c r="F216" s="9">
        <v>53296.762423296801</v>
      </c>
      <c r="G216" s="9">
        <v>53076.251579690099</v>
      </c>
      <c r="H216" s="9">
        <v>52677.4357207379</v>
      </c>
      <c r="I216" s="9">
        <v>52230.887647997297</v>
      </c>
      <c r="J216" s="9">
        <v>51754.660366463402</v>
      </c>
      <c r="K216" s="9">
        <v>51266.488477993</v>
      </c>
      <c r="L216" s="9">
        <v>50764.5326940429</v>
      </c>
      <c r="M216" s="9">
        <v>50266.428178850299</v>
      </c>
      <c r="N216" s="9">
        <v>49758.834844474797</v>
      </c>
      <c r="O216" s="9">
        <v>49238.518746633701</v>
      </c>
      <c r="P216" s="9">
        <v>48707.0406909749</v>
      </c>
      <c r="Q216" s="9">
        <v>48160.940751491602</v>
      </c>
      <c r="R216" s="9">
        <v>47603.045153885803</v>
      </c>
    </row>
    <row r="217" spans="1:18" ht="15.6">
      <c r="A217" s="7">
        <v>41</v>
      </c>
      <c r="B217" s="7">
        <v>4129</v>
      </c>
      <c r="C217" s="8" t="s">
        <v>235</v>
      </c>
      <c r="D217" s="9">
        <v>213562.785555557</v>
      </c>
      <c r="E217" s="9">
        <v>213134.68248810401</v>
      </c>
      <c r="F217" s="9">
        <v>212500.028410067</v>
      </c>
      <c r="G217" s="9">
        <v>211620.82752805101</v>
      </c>
      <c r="H217" s="9">
        <v>210030.70502336201</v>
      </c>
      <c r="I217" s="9">
        <v>208250.26895499701</v>
      </c>
      <c r="J217" s="9">
        <v>206351.49863097901</v>
      </c>
      <c r="K217" s="9">
        <v>204405.10385103201</v>
      </c>
      <c r="L217" s="9">
        <v>202403.75117028499</v>
      </c>
      <c r="M217" s="9">
        <v>200417.753919863</v>
      </c>
      <c r="N217" s="9">
        <v>198393.92370818899</v>
      </c>
      <c r="O217" s="9">
        <v>196319.36644531001</v>
      </c>
      <c r="P217" s="9">
        <v>194200.30523422899</v>
      </c>
      <c r="Q217" s="9">
        <v>192022.94497107601</v>
      </c>
      <c r="R217" s="9">
        <v>189798.55412723499</v>
      </c>
    </row>
    <row r="218" spans="1:18" ht="15.6">
      <c r="A218" s="7">
        <v>41</v>
      </c>
      <c r="B218" s="7">
        <v>4131</v>
      </c>
      <c r="C218" s="8" t="s">
        <v>236</v>
      </c>
      <c r="D218" s="9">
        <v>129955.743006604</v>
      </c>
      <c r="E218" s="9">
        <v>129695.236701726</v>
      </c>
      <c r="F218" s="9">
        <v>129309.041409864</v>
      </c>
      <c r="G218" s="9">
        <v>128774.036195415</v>
      </c>
      <c r="H218" s="9">
        <v>127806.425892745</v>
      </c>
      <c r="I218" s="9">
        <v>126723.007302094</v>
      </c>
      <c r="J218" s="9">
        <v>125567.58077207</v>
      </c>
      <c r="K218" s="9">
        <v>124383.17413888899</v>
      </c>
      <c r="L218" s="9">
        <v>123165.32490561101</v>
      </c>
      <c r="M218" s="9">
        <v>121956.819652149</v>
      </c>
      <c r="N218" s="9">
        <v>120725.292547866</v>
      </c>
      <c r="O218" s="9">
        <v>119462.897370701</v>
      </c>
      <c r="P218" s="9">
        <v>118173.420960067</v>
      </c>
      <c r="Q218" s="9">
        <v>116848.468815171</v>
      </c>
      <c r="R218" s="9">
        <v>115494.89794795901</v>
      </c>
    </row>
    <row r="219" spans="1:18" ht="15.6">
      <c r="A219" s="7">
        <v>41</v>
      </c>
      <c r="B219" s="7">
        <v>4132</v>
      </c>
      <c r="C219" s="8" t="s">
        <v>237</v>
      </c>
      <c r="D219" s="9">
        <v>98572.964477655507</v>
      </c>
      <c r="E219" s="9">
        <v>98375.367370850901</v>
      </c>
      <c r="F219" s="9">
        <v>98082.433685329001</v>
      </c>
      <c r="G219" s="9">
        <v>97676.625917522906</v>
      </c>
      <c r="H219" s="9">
        <v>96942.682085673005</v>
      </c>
      <c r="I219" s="9">
        <v>96120.896300963301</v>
      </c>
      <c r="J219" s="9">
        <v>95244.491644535097</v>
      </c>
      <c r="K219" s="9">
        <v>94346.105237912299</v>
      </c>
      <c r="L219" s="9">
        <v>93422.352224537506</v>
      </c>
      <c r="M219" s="9">
        <v>92505.686730072499</v>
      </c>
      <c r="N219" s="9">
        <v>91571.5588901476</v>
      </c>
      <c r="O219" s="9">
        <v>90614.0172526877</v>
      </c>
      <c r="P219" s="9">
        <v>89635.934180116004</v>
      </c>
      <c r="Q219" s="9">
        <v>88630.942344507406</v>
      </c>
      <c r="R219" s="9">
        <v>87604.242870321803</v>
      </c>
    </row>
    <row r="220" spans="1:18" ht="15.6">
      <c r="A220" s="7">
        <v>41</v>
      </c>
      <c r="B220" s="7">
        <v>4133</v>
      </c>
      <c r="C220" s="8" t="s">
        <v>238</v>
      </c>
      <c r="D220" s="9">
        <v>77889.204970463703</v>
      </c>
      <c r="E220" s="9">
        <v>77733.070054249998</v>
      </c>
      <c r="F220" s="9">
        <v>77501.603221484795</v>
      </c>
      <c r="G220" s="9">
        <v>77180.946897707297</v>
      </c>
      <c r="H220" s="9">
        <v>76601.007947324906</v>
      </c>
      <c r="I220" s="9">
        <v>75951.659094220493</v>
      </c>
      <c r="J220" s="9">
        <v>75259.152154989104</v>
      </c>
      <c r="K220" s="9">
        <v>74549.275939551502</v>
      </c>
      <c r="L220" s="9">
        <v>73819.355842456294</v>
      </c>
      <c r="M220" s="9">
        <v>73095.036076229298</v>
      </c>
      <c r="N220" s="9">
        <v>72356.918122899195</v>
      </c>
      <c r="O220" s="9">
        <v>71600.299335358606</v>
      </c>
      <c r="P220" s="9">
        <v>70827.449362528801</v>
      </c>
      <c r="Q220" s="9">
        <v>70033.336945472896</v>
      </c>
      <c r="R220" s="9">
        <v>69222.071846457795</v>
      </c>
    </row>
    <row r="221" spans="1:18" ht="15.6">
      <c r="A221" s="7">
        <v>41</v>
      </c>
      <c r="B221" s="7">
        <v>4134</v>
      </c>
      <c r="C221" s="8" t="s">
        <v>239</v>
      </c>
      <c r="D221" s="9">
        <v>62830.524282584302</v>
      </c>
      <c r="E221" s="9">
        <v>62704.575652907799</v>
      </c>
      <c r="F221" s="9">
        <v>62517.859374801497</v>
      </c>
      <c r="G221" s="9">
        <v>62259.197022996697</v>
      </c>
      <c r="H221" s="9">
        <v>61791.380355487199</v>
      </c>
      <c r="I221" s="9">
        <v>61267.573123164802</v>
      </c>
      <c r="J221" s="9">
        <v>60708.951757368901</v>
      </c>
      <c r="K221" s="9">
        <v>60136.319197969897</v>
      </c>
      <c r="L221" s="9">
        <v>59547.517933370698</v>
      </c>
      <c r="M221" s="9">
        <v>58963.234261742597</v>
      </c>
      <c r="N221" s="9">
        <v>58367.820070417001</v>
      </c>
      <c r="O221" s="9">
        <v>57757.481896836704</v>
      </c>
      <c r="P221" s="9">
        <v>57134.0505881801</v>
      </c>
      <c r="Q221" s="9">
        <v>56493.467602103199</v>
      </c>
      <c r="R221" s="9">
        <v>55839.048141502601</v>
      </c>
    </row>
    <row r="222" spans="1:18" ht="15.6">
      <c r="A222" s="7">
        <v>41</v>
      </c>
      <c r="B222" s="7">
        <v>4135</v>
      </c>
      <c r="C222" s="8" t="s">
        <v>240</v>
      </c>
      <c r="D222" s="9">
        <v>33930.215570638698</v>
      </c>
      <c r="E222" s="9">
        <v>33862.199839305402</v>
      </c>
      <c r="F222" s="9">
        <v>33761.3679003742</v>
      </c>
      <c r="G222" s="9">
        <v>33621.683098140798</v>
      </c>
      <c r="H222" s="9">
        <v>33369.049198303903</v>
      </c>
      <c r="I222" s="9">
        <v>33086.178849666197</v>
      </c>
      <c r="J222" s="9">
        <v>32784.507908977102</v>
      </c>
      <c r="K222" s="9">
        <v>32475.270537403499</v>
      </c>
      <c r="L222" s="9">
        <v>32157.301619207999</v>
      </c>
      <c r="M222" s="9">
        <v>31841.772325762999</v>
      </c>
      <c r="N222" s="9">
        <v>31520.232244790201</v>
      </c>
      <c r="O222" s="9">
        <v>31190.632801878801</v>
      </c>
      <c r="P222" s="9">
        <v>30853.962705009999</v>
      </c>
      <c r="Q222" s="9">
        <v>30508.030229399599</v>
      </c>
      <c r="R222" s="9">
        <v>30154.625676019299</v>
      </c>
    </row>
    <row r="223" spans="1:18" ht="15.6">
      <c r="A223" s="7">
        <v>41</v>
      </c>
      <c r="B223" s="7">
        <v>4136</v>
      </c>
      <c r="C223" s="8" t="s">
        <v>241</v>
      </c>
      <c r="D223" s="9">
        <v>64183.286259651999</v>
      </c>
      <c r="E223" s="9">
        <v>64054.625914590397</v>
      </c>
      <c r="F223" s="9">
        <v>63863.889573181099</v>
      </c>
      <c r="G223" s="9">
        <v>63599.658135355698</v>
      </c>
      <c r="H223" s="9">
        <v>63121.769220200098</v>
      </c>
      <c r="I223" s="9">
        <v>62586.684244853597</v>
      </c>
      <c r="J223" s="9">
        <v>62016.0355762162</v>
      </c>
      <c r="K223" s="9">
        <v>61431.074048341499</v>
      </c>
      <c r="L223" s="9">
        <v>60829.595697694604</v>
      </c>
      <c r="M223" s="9">
        <v>60232.732205288303</v>
      </c>
      <c r="N223" s="9">
        <v>59624.4985494137</v>
      </c>
      <c r="O223" s="9">
        <v>59001.019593007397</v>
      </c>
      <c r="P223" s="9">
        <v>58364.1656019945</v>
      </c>
      <c r="Q223" s="9">
        <v>57709.790652270502</v>
      </c>
      <c r="R223" s="9">
        <v>57041.281324148702</v>
      </c>
    </row>
    <row r="224" spans="1:18" ht="15.6">
      <c r="A224" s="7">
        <v>41</v>
      </c>
      <c r="B224" s="7">
        <v>4141</v>
      </c>
      <c r="C224" s="8" t="s">
        <v>242</v>
      </c>
      <c r="D224" s="9">
        <v>231031.75025732501</v>
      </c>
      <c r="E224" s="9">
        <v>230568.62930341499</v>
      </c>
      <c r="F224" s="9">
        <v>229882.06192189301</v>
      </c>
      <c r="G224" s="9">
        <v>228930.94434738401</v>
      </c>
      <c r="H224" s="9">
        <v>227210.75332989299</v>
      </c>
      <c r="I224" s="9">
        <v>225284.68151908799</v>
      </c>
      <c r="J224" s="9">
        <v>223230.59597158301</v>
      </c>
      <c r="K224" s="9">
        <v>221124.99039271899</v>
      </c>
      <c r="L224" s="9">
        <v>218959.93147802199</v>
      </c>
      <c r="M224" s="9">
        <v>216811.48403396501</v>
      </c>
      <c r="N224" s="9">
        <v>214622.10897590601</v>
      </c>
      <c r="O224" s="9">
        <v>212377.857505758</v>
      </c>
      <c r="P224" s="9">
        <v>210085.46176263099</v>
      </c>
      <c r="Q224" s="9">
        <v>207729.99823358899</v>
      </c>
      <c r="R224" s="9">
        <v>205323.65712611401</v>
      </c>
    </row>
    <row r="225" spans="1:18" ht="15.6">
      <c r="A225" s="7">
        <v>41</v>
      </c>
      <c r="B225" s="7">
        <v>4142</v>
      </c>
      <c r="C225" s="8" t="s">
        <v>243</v>
      </c>
      <c r="D225" s="9">
        <v>25516.960052389401</v>
      </c>
      <c r="E225" s="9">
        <v>25465.809339482301</v>
      </c>
      <c r="F225" s="9">
        <v>25389.979449015998</v>
      </c>
      <c r="G225" s="9">
        <v>25284.9305575373</v>
      </c>
      <c r="H225" s="9">
        <v>25094.939158917299</v>
      </c>
      <c r="I225" s="9">
        <v>24882.2086683413</v>
      </c>
      <c r="J225" s="9">
        <v>24655.339336499401</v>
      </c>
      <c r="K225" s="9">
        <v>24422.779728003901</v>
      </c>
      <c r="L225" s="9">
        <v>24183.6536258577</v>
      </c>
      <c r="M225" s="9">
        <v>23946.362225662098</v>
      </c>
      <c r="N225" s="9">
        <v>23704.5504576942</v>
      </c>
      <c r="O225" s="9">
        <v>23456.677708673</v>
      </c>
      <c r="P225" s="9">
        <v>23203.487527735801</v>
      </c>
      <c r="Q225" s="9">
        <v>22943.331645546601</v>
      </c>
      <c r="R225" s="9">
        <v>22677.556444680198</v>
      </c>
    </row>
    <row r="226" spans="1:18" ht="15.6">
      <c r="A226" s="7">
        <v>41</v>
      </c>
      <c r="B226" s="7">
        <v>4143</v>
      </c>
      <c r="C226" s="8" t="s">
        <v>244</v>
      </c>
      <c r="D226" s="9">
        <v>74331.527592947605</v>
      </c>
      <c r="E226" s="9">
        <v>74182.524315335206</v>
      </c>
      <c r="F226" s="9">
        <v>73961.629991536698</v>
      </c>
      <c r="G226" s="9">
        <v>73655.620007412697</v>
      </c>
      <c r="H226" s="9">
        <v>73102.170423365897</v>
      </c>
      <c r="I226" s="9">
        <v>72482.481312282893</v>
      </c>
      <c r="J226" s="9">
        <v>71821.605409370401</v>
      </c>
      <c r="K226" s="9">
        <v>71144.153591553899</v>
      </c>
      <c r="L226" s="9">
        <v>70447.573419011198</v>
      </c>
      <c r="M226" s="9">
        <v>69756.337775891894</v>
      </c>
      <c r="N226" s="9">
        <v>69051.9341934533</v>
      </c>
      <c r="O226" s="9">
        <v>68329.874823287799</v>
      </c>
      <c r="P226" s="9">
        <v>67592.325645551697</v>
      </c>
      <c r="Q226" s="9">
        <v>66834.485209734703</v>
      </c>
      <c r="R226" s="9">
        <v>66060.275560068403</v>
      </c>
    </row>
    <row r="227" spans="1:18" ht="15.6">
      <c r="A227" s="7">
        <v>41</v>
      </c>
      <c r="B227" s="7">
        <v>4151</v>
      </c>
      <c r="C227" s="8" t="s">
        <v>245</v>
      </c>
      <c r="D227" s="9">
        <v>59730.865835254503</v>
      </c>
      <c r="E227" s="9">
        <v>59611.130709709898</v>
      </c>
      <c r="F227" s="9">
        <v>59433.625825193798</v>
      </c>
      <c r="G227" s="9">
        <v>59187.724228663297</v>
      </c>
      <c r="H227" s="9">
        <v>58742.986660072602</v>
      </c>
      <c r="I227" s="9">
        <v>58245.020745032503</v>
      </c>
      <c r="J227" s="9">
        <v>57713.9582044286</v>
      </c>
      <c r="K227" s="9">
        <v>57169.575693398801</v>
      </c>
      <c r="L227" s="9">
        <v>56609.8221382501</v>
      </c>
      <c r="M227" s="9">
        <v>56054.363306762702</v>
      </c>
      <c r="N227" s="9">
        <v>55488.323064631797</v>
      </c>
      <c r="O227" s="9">
        <v>54908.095094604701</v>
      </c>
      <c r="P227" s="9">
        <v>54315.419921513399</v>
      </c>
      <c r="Q227" s="9">
        <v>53706.439225674898</v>
      </c>
      <c r="R227" s="9">
        <v>53084.304658959001</v>
      </c>
    </row>
    <row r="228" spans="1:18" ht="15.6">
      <c r="A228" s="7">
        <v>41</v>
      </c>
      <c r="B228" s="7">
        <v>4152</v>
      </c>
      <c r="C228" s="8" t="s">
        <v>246</v>
      </c>
      <c r="D228" s="9">
        <v>29703.7367180533</v>
      </c>
      <c r="E228" s="9">
        <v>29644.193285474401</v>
      </c>
      <c r="F228" s="9">
        <v>29555.921362758902</v>
      </c>
      <c r="G228" s="9">
        <v>29433.6362395584</v>
      </c>
      <c r="H228" s="9">
        <v>29212.4713951597</v>
      </c>
      <c r="I228" s="9">
        <v>28964.836470995098</v>
      </c>
      <c r="J228" s="9">
        <v>28700.742829209801</v>
      </c>
      <c r="K228" s="9">
        <v>28430.025260433002</v>
      </c>
      <c r="L228" s="9">
        <v>28151.663780256298</v>
      </c>
      <c r="M228" s="9">
        <v>27875.438035723801</v>
      </c>
      <c r="N228" s="9">
        <v>27593.950230611699</v>
      </c>
      <c r="O228" s="9">
        <v>27305.406968838801</v>
      </c>
      <c r="P228" s="9">
        <v>27010.6738011128</v>
      </c>
      <c r="Q228" s="9">
        <v>26707.832012355699</v>
      </c>
      <c r="R228" s="9">
        <v>26398.448896724101</v>
      </c>
    </row>
    <row r="229" spans="1:18" ht="15.6">
      <c r="A229" s="7">
        <v>41</v>
      </c>
      <c r="B229" s="7">
        <v>4159</v>
      </c>
      <c r="C229" s="8" t="s">
        <v>247</v>
      </c>
      <c r="D229" s="9">
        <v>576598.19009475596</v>
      </c>
      <c r="E229" s="9">
        <v>575442.35457257298</v>
      </c>
      <c r="F229" s="9">
        <v>573728.85195156804</v>
      </c>
      <c r="G229" s="9">
        <v>571355.09738564002</v>
      </c>
      <c r="H229" s="9">
        <v>567061.92544630705</v>
      </c>
      <c r="I229" s="9">
        <v>562254.92589376203</v>
      </c>
      <c r="J229" s="9">
        <v>557128.43567036698</v>
      </c>
      <c r="K229" s="9">
        <v>551873.36417273502</v>
      </c>
      <c r="L229" s="9">
        <v>546469.91183219897</v>
      </c>
      <c r="M229" s="9">
        <v>541107.91761984397</v>
      </c>
      <c r="N229" s="9">
        <v>535643.77819088695</v>
      </c>
      <c r="O229" s="9">
        <v>530042.68079036905</v>
      </c>
      <c r="P229" s="9">
        <v>524321.42717480799</v>
      </c>
      <c r="Q229" s="9">
        <v>518442.77194162301</v>
      </c>
      <c r="R229" s="9">
        <v>512437.13883806998</v>
      </c>
    </row>
    <row r="230" spans="1:18" ht="15.6">
      <c r="A230" s="7">
        <v>42</v>
      </c>
      <c r="B230" s="7">
        <v>4211</v>
      </c>
      <c r="C230" s="8" t="s">
        <v>248</v>
      </c>
      <c r="D230" s="9">
        <v>92663.580723923398</v>
      </c>
      <c r="E230" s="9">
        <v>92086.779083187605</v>
      </c>
      <c r="F230" s="9">
        <v>91377.326143798695</v>
      </c>
      <c r="G230" s="9">
        <v>90551.674636467695</v>
      </c>
      <c r="H230" s="9">
        <v>89407.818870480798</v>
      </c>
      <c r="I230" s="9">
        <v>88164.972427412897</v>
      </c>
      <c r="J230" s="9">
        <v>86865.358290498494</v>
      </c>
      <c r="K230" s="9">
        <v>85533.106662922699</v>
      </c>
      <c r="L230" s="9">
        <v>84166.9829186446</v>
      </c>
      <c r="M230" s="9">
        <v>82791.351868963699</v>
      </c>
      <c r="N230" s="9">
        <v>81407.221417667402</v>
      </c>
      <c r="O230" s="9">
        <v>79991.0627971707</v>
      </c>
      <c r="P230" s="9">
        <v>78545.691634797506</v>
      </c>
      <c r="Q230" s="9">
        <v>77064.137141479805</v>
      </c>
      <c r="R230" s="9">
        <v>75550.496757996807</v>
      </c>
    </row>
    <row r="231" spans="1:18" ht="15.6">
      <c r="A231" s="7">
        <v>42</v>
      </c>
      <c r="B231" s="7">
        <v>4212</v>
      </c>
      <c r="C231" s="8" t="s">
        <v>249</v>
      </c>
      <c r="D231" s="9">
        <v>60322.2295780805</v>
      </c>
      <c r="E231" s="9">
        <v>59946.742673317298</v>
      </c>
      <c r="F231" s="9">
        <v>59484.902296001601</v>
      </c>
      <c r="G231" s="9">
        <v>58947.418859922298</v>
      </c>
      <c r="H231" s="9">
        <v>58202.790501159099</v>
      </c>
      <c r="I231" s="9">
        <v>57393.721092280801</v>
      </c>
      <c r="J231" s="9">
        <v>56547.696993937199</v>
      </c>
      <c r="K231" s="9">
        <v>55680.426509555</v>
      </c>
      <c r="L231" s="9">
        <v>54791.1059211108</v>
      </c>
      <c r="M231" s="9">
        <v>53895.596257586199</v>
      </c>
      <c r="N231" s="9">
        <v>52994.553645198001</v>
      </c>
      <c r="O231" s="9">
        <v>52072.661303471497</v>
      </c>
      <c r="P231" s="9">
        <v>51131.752152305598</v>
      </c>
      <c r="Q231" s="9">
        <v>50167.288340521402</v>
      </c>
      <c r="R231" s="9">
        <v>49181.937224174399</v>
      </c>
    </row>
    <row r="232" spans="1:18" ht="15.6">
      <c r="A232" s="7">
        <v>42</v>
      </c>
      <c r="B232" s="7">
        <v>4213</v>
      </c>
      <c r="C232" s="8" t="s">
        <v>250</v>
      </c>
      <c r="D232" s="9">
        <v>68283.824218670998</v>
      </c>
      <c r="E232" s="9">
        <v>67858.778894462695</v>
      </c>
      <c r="F232" s="9">
        <v>67335.982781567101</v>
      </c>
      <c r="G232" s="9">
        <v>66727.5599042549</v>
      </c>
      <c r="H232" s="9">
        <v>65884.652199485703</v>
      </c>
      <c r="I232" s="9">
        <v>64968.798232073699</v>
      </c>
      <c r="J232" s="9">
        <v>64011.112131602204</v>
      </c>
      <c r="K232" s="9">
        <v>63029.375453184497</v>
      </c>
      <c r="L232" s="9">
        <v>62022.678400388599</v>
      </c>
      <c r="M232" s="9">
        <v>61008.975411045998</v>
      </c>
      <c r="N232" s="9">
        <v>59989.009209713498</v>
      </c>
      <c r="O232" s="9">
        <v>58945.4414396145</v>
      </c>
      <c r="P232" s="9">
        <v>57880.346937444701</v>
      </c>
      <c r="Q232" s="9">
        <v>56788.588926331999</v>
      </c>
      <c r="R232" s="9">
        <v>55673.186811850203</v>
      </c>
    </row>
    <row r="233" spans="1:18" ht="15.6">
      <c r="A233" s="7">
        <v>42</v>
      </c>
      <c r="B233" s="7">
        <v>4214</v>
      </c>
      <c r="C233" s="8" t="s">
        <v>251</v>
      </c>
      <c r="D233" s="9">
        <v>31124.347143033501</v>
      </c>
      <c r="E233" s="9">
        <v>30930.607866700298</v>
      </c>
      <c r="F233" s="9">
        <v>30692.312956815102</v>
      </c>
      <c r="G233" s="9">
        <v>30414.988641142001</v>
      </c>
      <c r="H233" s="9">
        <v>30030.7841564142</v>
      </c>
      <c r="I233" s="9">
        <v>29613.330137438599</v>
      </c>
      <c r="J233" s="9">
        <v>29176.808677726702</v>
      </c>
      <c r="K233" s="9">
        <v>28729.324759813</v>
      </c>
      <c r="L233" s="9">
        <v>28270.4636914855</v>
      </c>
      <c r="M233" s="9">
        <v>27808.4092574758</v>
      </c>
      <c r="N233" s="9">
        <v>27343.499998589999</v>
      </c>
      <c r="O233" s="9">
        <v>26867.832943806301</v>
      </c>
      <c r="P233" s="9">
        <v>26382.353821681401</v>
      </c>
      <c r="Q233" s="9">
        <v>25884.7212461444</v>
      </c>
      <c r="R233" s="9">
        <v>25376.311487135801</v>
      </c>
    </row>
    <row r="234" spans="1:18" ht="15.6">
      <c r="A234" s="7">
        <v>42</v>
      </c>
      <c r="B234" s="7">
        <v>4215</v>
      </c>
      <c r="C234" s="8" t="s">
        <v>252</v>
      </c>
      <c r="D234" s="9">
        <v>234227.70236884701</v>
      </c>
      <c r="E234" s="9">
        <v>232769.70858188401</v>
      </c>
      <c r="F234" s="9">
        <v>230976.409307864</v>
      </c>
      <c r="G234" s="9">
        <v>228889.392446057</v>
      </c>
      <c r="H234" s="9">
        <v>225998.04393771</v>
      </c>
      <c r="I234" s="9">
        <v>222856.47456780501</v>
      </c>
      <c r="J234" s="9">
        <v>219571.41229430199</v>
      </c>
      <c r="K234" s="9">
        <v>216203.85154064701</v>
      </c>
      <c r="L234" s="9">
        <v>212750.67151881201</v>
      </c>
      <c r="M234" s="9">
        <v>209273.45967857799</v>
      </c>
      <c r="N234" s="9">
        <v>205774.763720975</v>
      </c>
      <c r="O234" s="9">
        <v>202195.109477697</v>
      </c>
      <c r="P234" s="9">
        <v>198541.61407151801</v>
      </c>
      <c r="Q234" s="9">
        <v>194796.657292674</v>
      </c>
      <c r="R234" s="9">
        <v>190970.596325572</v>
      </c>
    </row>
    <row r="235" spans="1:18" ht="15.6">
      <c r="A235" s="7">
        <v>42</v>
      </c>
      <c r="B235" s="7">
        <v>4216</v>
      </c>
      <c r="C235" s="8" t="s">
        <v>253</v>
      </c>
      <c r="D235" s="9">
        <v>259159.78540684699</v>
      </c>
      <c r="E235" s="9">
        <v>257546.59726652701</v>
      </c>
      <c r="F235" s="9">
        <v>255562.41243277199</v>
      </c>
      <c r="G235" s="9">
        <v>253253.24559754101</v>
      </c>
      <c r="H235" s="9">
        <v>250054.130987479</v>
      </c>
      <c r="I235" s="9">
        <v>246578.16108682199</v>
      </c>
      <c r="J235" s="9">
        <v>242943.42435188801</v>
      </c>
      <c r="K235" s="9">
        <v>239217.40768798499</v>
      </c>
      <c r="L235" s="9">
        <v>235396.65811573999</v>
      </c>
      <c r="M235" s="9">
        <v>231549.31868811499</v>
      </c>
      <c r="N235" s="9">
        <v>227678.208291405</v>
      </c>
      <c r="O235" s="9">
        <v>223717.52210471401</v>
      </c>
      <c r="P235" s="9">
        <v>219675.13482222601</v>
      </c>
      <c r="Q235" s="9">
        <v>215531.55067016301</v>
      </c>
      <c r="R235" s="9">
        <v>211298.22929517599</v>
      </c>
    </row>
    <row r="236" spans="1:18" ht="15.6">
      <c r="A236" s="7">
        <v>42</v>
      </c>
      <c r="B236" s="7">
        <v>4217</v>
      </c>
      <c r="C236" s="8" t="s">
        <v>254</v>
      </c>
      <c r="D236" s="9">
        <v>7883.4204015826199</v>
      </c>
      <c r="E236" s="9">
        <v>7834.3485891547198</v>
      </c>
      <c r="F236" s="9">
        <v>7773.9913729312402</v>
      </c>
      <c r="G236" s="9">
        <v>7703.7484804640699</v>
      </c>
      <c r="H236" s="9">
        <v>7606.4341334287101</v>
      </c>
      <c r="I236" s="9">
        <v>7500.6980833943098</v>
      </c>
      <c r="J236" s="9">
        <v>7390.1324812437497</v>
      </c>
      <c r="K236" s="9">
        <v>7276.7902212126201</v>
      </c>
      <c r="L236" s="9">
        <v>7160.5662666459002</v>
      </c>
      <c r="M236" s="9">
        <v>7043.5334712699396</v>
      </c>
      <c r="N236" s="9">
        <v>6925.77758322915</v>
      </c>
      <c r="O236" s="9">
        <v>6805.2968757628696</v>
      </c>
      <c r="P236" s="9">
        <v>6682.3308903938096</v>
      </c>
      <c r="Q236" s="9">
        <v>6556.2865822793701</v>
      </c>
      <c r="R236" s="9">
        <v>6427.5125441082901</v>
      </c>
    </row>
    <row r="237" spans="1:18" ht="15.6">
      <c r="A237" s="7">
        <v>51</v>
      </c>
      <c r="B237" s="7">
        <v>5111</v>
      </c>
      <c r="C237" s="8" t="s">
        <v>255</v>
      </c>
      <c r="D237" s="9">
        <v>128870.87556935201</v>
      </c>
      <c r="E237" s="9">
        <v>129987.09138607301</v>
      </c>
      <c r="F237" s="9">
        <v>131298.98308748801</v>
      </c>
      <c r="G237" s="9">
        <v>132493.38751963101</v>
      </c>
      <c r="H237" s="9">
        <v>133160.81148597601</v>
      </c>
      <c r="I237" s="9">
        <v>133734.02090580299</v>
      </c>
      <c r="J237" s="9">
        <v>134245.660071997</v>
      </c>
      <c r="K237" s="9">
        <v>134754.406813423</v>
      </c>
      <c r="L237" s="9">
        <v>135244.779325187</v>
      </c>
      <c r="M237" s="9">
        <v>135779.90431251499</v>
      </c>
      <c r="N237" s="9">
        <v>136247.013426355</v>
      </c>
      <c r="O237" s="9">
        <v>136696.497569631</v>
      </c>
      <c r="P237" s="9">
        <v>137128.860130969</v>
      </c>
      <c r="Q237" s="9">
        <v>137538.85774657899</v>
      </c>
      <c r="R237" s="9">
        <v>137935.567508106</v>
      </c>
    </row>
    <row r="238" spans="1:18" ht="15.6">
      <c r="A238" s="7">
        <v>51</v>
      </c>
      <c r="B238" s="7">
        <v>5112</v>
      </c>
      <c r="C238" s="8" t="s">
        <v>256</v>
      </c>
      <c r="D238" s="9">
        <v>8283.3282734064105</v>
      </c>
      <c r="E238" s="9">
        <v>8355.0743680368505</v>
      </c>
      <c r="F238" s="9">
        <v>8439.3977621058493</v>
      </c>
      <c r="G238" s="9">
        <v>8516.1695226392694</v>
      </c>
      <c r="H238" s="9">
        <v>8559.0689891911006</v>
      </c>
      <c r="I238" s="9">
        <v>8595.9127040412295</v>
      </c>
      <c r="J238" s="9">
        <v>8628.7989178758908</v>
      </c>
      <c r="K238" s="9">
        <v>8661.4992176334999</v>
      </c>
      <c r="L238" s="9">
        <v>8693.0184920842694</v>
      </c>
      <c r="M238" s="9">
        <v>8727.4142849296895</v>
      </c>
      <c r="N238" s="9">
        <v>8757.4382768471605</v>
      </c>
      <c r="O238" s="9">
        <v>8786.3294028926903</v>
      </c>
      <c r="P238" s="9">
        <v>8814.1200190371201</v>
      </c>
      <c r="Q238" s="9">
        <v>8840.4731017457198</v>
      </c>
      <c r="R238" s="9">
        <v>8865.9720918631592</v>
      </c>
    </row>
    <row r="239" spans="1:18" ht="15.6">
      <c r="A239" s="7">
        <v>51</v>
      </c>
      <c r="B239" s="7">
        <v>5113</v>
      </c>
      <c r="C239" s="8" t="s">
        <v>257</v>
      </c>
      <c r="D239" s="9">
        <v>164584.706844356</v>
      </c>
      <c r="E239" s="9">
        <v>166010.258213036</v>
      </c>
      <c r="F239" s="9">
        <v>167685.712889185</v>
      </c>
      <c r="G239" s="9">
        <v>169211.1211899</v>
      </c>
      <c r="H239" s="9">
        <v>170063.50756022101</v>
      </c>
      <c r="I239" s="9">
        <v>170795.56981961199</v>
      </c>
      <c r="J239" s="9">
        <v>171448.99893472</v>
      </c>
      <c r="K239" s="9">
        <v>172098.73405085699</v>
      </c>
      <c r="L239" s="9">
        <v>172725.00290899101</v>
      </c>
      <c r="M239" s="9">
        <v>173408.42644261001</v>
      </c>
      <c r="N239" s="9">
        <v>174004.98494531799</v>
      </c>
      <c r="O239" s="9">
        <v>174579.03409047599</v>
      </c>
      <c r="P239" s="9">
        <v>175131.21677015</v>
      </c>
      <c r="Q239" s="9">
        <v>175654.83653353801</v>
      </c>
      <c r="R239" s="9">
        <v>176161.48599574299</v>
      </c>
    </row>
    <row r="240" spans="1:18" ht="15.6">
      <c r="A240" s="7">
        <v>51</v>
      </c>
      <c r="B240" s="7">
        <v>5114</v>
      </c>
      <c r="C240" s="8" t="s">
        <v>258</v>
      </c>
      <c r="D240" s="9">
        <v>30423.76899452</v>
      </c>
      <c r="E240" s="9">
        <v>30687.284641610699</v>
      </c>
      <c r="F240" s="9">
        <v>30996.9953492813</v>
      </c>
      <c r="G240" s="9">
        <v>31278.969723779901</v>
      </c>
      <c r="H240" s="9">
        <v>31436.534825182302</v>
      </c>
      <c r="I240" s="9">
        <v>31571.8578056437</v>
      </c>
      <c r="J240" s="9">
        <v>31692.645312778699</v>
      </c>
      <c r="K240" s="9">
        <v>31812.749977785701</v>
      </c>
      <c r="L240" s="9">
        <v>31928.5168642403</v>
      </c>
      <c r="M240" s="9">
        <v>32054.848891752801</v>
      </c>
      <c r="N240" s="9">
        <v>32165.123767384001</v>
      </c>
      <c r="O240" s="9">
        <v>32271.237749168398</v>
      </c>
      <c r="P240" s="9">
        <v>32373.3096768248</v>
      </c>
      <c r="Q240" s="9">
        <v>32470.101699778799</v>
      </c>
      <c r="R240" s="9">
        <v>32563.756733078899</v>
      </c>
    </row>
    <row r="241" spans="1:18" ht="15.6">
      <c r="A241" s="7">
        <v>51</v>
      </c>
      <c r="B241" s="7">
        <v>5119</v>
      </c>
      <c r="C241" s="8" t="s">
        <v>259</v>
      </c>
      <c r="D241" s="9">
        <v>38090.677674370498</v>
      </c>
      <c r="E241" s="9">
        <v>38420.600294236603</v>
      </c>
      <c r="F241" s="9">
        <v>38808.359310552398</v>
      </c>
      <c r="G241" s="9">
        <v>39161.392329354203</v>
      </c>
      <c r="H241" s="9">
        <v>39358.664452030796</v>
      </c>
      <c r="I241" s="9">
        <v>39528.089352379298</v>
      </c>
      <c r="J241" s="9">
        <v>39679.315783327802</v>
      </c>
      <c r="K241" s="9">
        <v>39829.687293262803</v>
      </c>
      <c r="L241" s="9">
        <v>39974.627887508897</v>
      </c>
      <c r="M241" s="9">
        <v>40132.796079645799</v>
      </c>
      <c r="N241" s="9">
        <v>40270.860654870397</v>
      </c>
      <c r="O241" s="9">
        <v>40403.7157747409</v>
      </c>
      <c r="P241" s="9">
        <v>40531.510227053499</v>
      </c>
      <c r="Q241" s="9">
        <v>40652.694218041201</v>
      </c>
      <c r="R241" s="9">
        <v>40769.9506857257</v>
      </c>
    </row>
    <row r="242" spans="1:18" ht="15.6">
      <c r="A242" s="7">
        <v>52</v>
      </c>
      <c r="B242" s="7">
        <v>5211</v>
      </c>
      <c r="C242" s="8" t="s">
        <v>260</v>
      </c>
      <c r="D242" s="9">
        <v>16808.677952693</v>
      </c>
      <c r="E242" s="9">
        <v>16720.177555978</v>
      </c>
      <c r="F242" s="9">
        <v>16635.4256004778</v>
      </c>
      <c r="G242" s="9">
        <v>16533.134737719101</v>
      </c>
      <c r="H242" s="9">
        <v>16374.011490692799</v>
      </c>
      <c r="I242" s="9">
        <v>16204.650978698401</v>
      </c>
      <c r="J242" s="9">
        <v>16026.334952670401</v>
      </c>
      <c r="K242" s="9">
        <v>15847.8186954142</v>
      </c>
      <c r="L242" s="9">
        <v>15667.3660105864</v>
      </c>
      <c r="M242" s="9">
        <v>15492.7305784366</v>
      </c>
      <c r="N242" s="9">
        <v>15308.8079919426</v>
      </c>
      <c r="O242" s="9">
        <v>15123.0371319732</v>
      </c>
      <c r="P242" s="9">
        <v>14935.8490671165</v>
      </c>
      <c r="Q242" s="9">
        <v>14746.6549645833</v>
      </c>
      <c r="R242" s="9">
        <v>14556.5574451542</v>
      </c>
    </row>
    <row r="243" spans="1:18" ht="15.6">
      <c r="A243" s="7">
        <v>52</v>
      </c>
      <c r="B243" s="7">
        <v>5212</v>
      </c>
      <c r="C243" s="8" t="s">
        <v>261</v>
      </c>
      <c r="D243" s="9">
        <v>10818.7415214637</v>
      </c>
      <c r="E243" s="9">
        <v>10761.7791048401</v>
      </c>
      <c r="F243" s="9">
        <v>10707.2293359102</v>
      </c>
      <c r="G243" s="9">
        <v>10641.390820500899</v>
      </c>
      <c r="H243" s="9">
        <v>10538.9726955073</v>
      </c>
      <c r="I243" s="9">
        <v>10429.9654548136</v>
      </c>
      <c r="J243" s="9">
        <v>10315.1940848135</v>
      </c>
      <c r="K243" s="9">
        <v>10200.293837991199</v>
      </c>
      <c r="L243" s="9">
        <v>10084.147228506101</v>
      </c>
      <c r="M243" s="9">
        <v>9971.7448369483609</v>
      </c>
      <c r="N243" s="9">
        <v>9853.3648591347501</v>
      </c>
      <c r="O243" s="9">
        <v>9733.7952581607206</v>
      </c>
      <c r="P243" s="9">
        <v>9613.3134871605907</v>
      </c>
      <c r="Q243" s="9">
        <v>9491.5405495341693</v>
      </c>
      <c r="R243" s="9">
        <v>9369.1861364164797</v>
      </c>
    </row>
    <row r="244" spans="1:18" ht="15.6">
      <c r="A244" s="7">
        <v>52</v>
      </c>
      <c r="B244" s="7">
        <v>5213</v>
      </c>
      <c r="C244" s="8" t="s">
        <v>262</v>
      </c>
      <c r="D244" s="9">
        <v>53280.848043041602</v>
      </c>
      <c r="E244" s="9">
        <v>53000.315796462703</v>
      </c>
      <c r="F244" s="9">
        <v>52731.665515657201</v>
      </c>
      <c r="G244" s="9">
        <v>52407.419675578298</v>
      </c>
      <c r="H244" s="9">
        <v>51903.024174148399</v>
      </c>
      <c r="I244" s="9">
        <v>51366.178163402801</v>
      </c>
      <c r="J244" s="9">
        <v>50800.9445903347</v>
      </c>
      <c r="K244" s="9">
        <v>50235.076316314196</v>
      </c>
      <c r="L244" s="9">
        <v>49663.069873741799</v>
      </c>
      <c r="M244" s="9">
        <v>49109.503201288797</v>
      </c>
      <c r="N244" s="9">
        <v>48526.497719865503</v>
      </c>
      <c r="O244" s="9">
        <v>47937.6335042844</v>
      </c>
      <c r="P244" s="9">
        <v>47344.276974002503</v>
      </c>
      <c r="Q244" s="9">
        <v>46744.561621537498</v>
      </c>
      <c r="R244" s="9">
        <v>46141.982580387797</v>
      </c>
    </row>
    <row r="245" spans="1:18" ht="15.6">
      <c r="A245" s="7">
        <v>52</v>
      </c>
      <c r="B245" s="7">
        <v>5214</v>
      </c>
      <c r="C245" s="8" t="s">
        <v>263</v>
      </c>
      <c r="D245" s="9">
        <v>10982.733571630501</v>
      </c>
      <c r="E245" s="9">
        <v>10924.907710461701</v>
      </c>
      <c r="F245" s="9">
        <v>10869.531068355</v>
      </c>
      <c r="G245" s="9">
        <v>10802.6945633251</v>
      </c>
      <c r="H245" s="9">
        <v>10698.723969570399</v>
      </c>
      <c r="I245" s="9">
        <v>10588.064381332801</v>
      </c>
      <c r="J245" s="9">
        <v>10471.553290166499</v>
      </c>
      <c r="K245" s="9">
        <v>10354.911368707801</v>
      </c>
      <c r="L245" s="9">
        <v>10237.0041920935</v>
      </c>
      <c r="M245" s="9">
        <v>10122.897988820099</v>
      </c>
      <c r="N245" s="9">
        <v>10002.7235901738</v>
      </c>
      <c r="O245" s="9">
        <v>9881.3415359144001</v>
      </c>
      <c r="P245" s="9">
        <v>9759.0334849017709</v>
      </c>
      <c r="Q245" s="9">
        <v>9635.4146955107808</v>
      </c>
      <c r="R245" s="9">
        <v>9511.2056165130507</v>
      </c>
    </row>
    <row r="246" spans="1:18" ht="15.6">
      <c r="A246" s="7">
        <v>52</v>
      </c>
      <c r="B246" s="7">
        <v>5221</v>
      </c>
      <c r="C246" s="8" t="s">
        <v>264</v>
      </c>
      <c r="D246" s="9">
        <v>27811.699200603201</v>
      </c>
      <c r="E246" s="9">
        <v>27665.266124854901</v>
      </c>
      <c r="F246" s="9">
        <v>27525.0352338343</v>
      </c>
      <c r="G246" s="9">
        <v>27355.784403601199</v>
      </c>
      <c r="H246" s="9">
        <v>27092.498504846</v>
      </c>
      <c r="I246" s="9">
        <v>26812.273990477101</v>
      </c>
      <c r="J246" s="9">
        <v>26517.231649852602</v>
      </c>
      <c r="K246" s="9">
        <v>26221.8580061385</v>
      </c>
      <c r="L246" s="9">
        <v>25923.280342564802</v>
      </c>
      <c r="M246" s="9">
        <v>25634.327926325201</v>
      </c>
      <c r="N246" s="9">
        <v>25330.008950994899</v>
      </c>
      <c r="O246" s="9">
        <v>25022.6318158063</v>
      </c>
      <c r="P246" s="9">
        <v>24712.909768598201</v>
      </c>
      <c r="Q246" s="9">
        <v>24399.8685239837</v>
      </c>
      <c r="R246" s="9">
        <v>24085.332482414098</v>
      </c>
    </row>
    <row r="247" spans="1:18" ht="15.6">
      <c r="A247" s="7">
        <v>52</v>
      </c>
      <c r="B247" s="7">
        <v>5222</v>
      </c>
      <c r="C247" s="8" t="s">
        <v>265</v>
      </c>
      <c r="D247" s="9">
        <v>10208.4205924089</v>
      </c>
      <c r="E247" s="9">
        <v>10154.671613772</v>
      </c>
      <c r="F247" s="9">
        <v>10103.1991773678</v>
      </c>
      <c r="G247" s="9">
        <v>10041.0748299487</v>
      </c>
      <c r="H247" s="9">
        <v>9944.4344495376408</v>
      </c>
      <c r="I247" s="9">
        <v>9841.5766672033096</v>
      </c>
      <c r="J247" s="9">
        <v>9733.2799291630799</v>
      </c>
      <c r="K247" s="9">
        <v>9624.8615846456996</v>
      </c>
      <c r="L247" s="9">
        <v>9515.2671888816203</v>
      </c>
      <c r="M247" s="9">
        <v>9409.2057873448994</v>
      </c>
      <c r="N247" s="9">
        <v>9297.5040149294491</v>
      </c>
      <c r="O247" s="9">
        <v>9184.6797299178306</v>
      </c>
      <c r="P247" s="9">
        <v>9070.9947333879409</v>
      </c>
      <c r="Q247" s="9">
        <v>8956.0914092210805</v>
      </c>
      <c r="R247" s="9">
        <v>8840.6394125199695</v>
      </c>
    </row>
    <row r="248" spans="1:18" ht="15.6">
      <c r="A248" s="7">
        <v>52</v>
      </c>
      <c r="B248" s="7">
        <v>5223</v>
      </c>
      <c r="C248" s="8" t="s">
        <v>266</v>
      </c>
      <c r="D248" s="9">
        <v>162926.270928485</v>
      </c>
      <c r="E248" s="9">
        <v>162068.437870511</v>
      </c>
      <c r="F248" s="9">
        <v>161246.93840082001</v>
      </c>
      <c r="G248" s="9">
        <v>160255.43455845601</v>
      </c>
      <c r="H248" s="9">
        <v>158713.055239493</v>
      </c>
      <c r="I248" s="9">
        <v>157071.44625979001</v>
      </c>
      <c r="J248" s="9">
        <v>155343.031610365</v>
      </c>
      <c r="K248" s="9">
        <v>153612.676123855</v>
      </c>
      <c r="L248" s="9">
        <v>151863.55087415801</v>
      </c>
      <c r="M248" s="9">
        <v>150170.812170413</v>
      </c>
      <c r="N248" s="9">
        <v>148388.053214707</v>
      </c>
      <c r="O248" s="9">
        <v>146587.378971698</v>
      </c>
      <c r="P248" s="9">
        <v>144772.967784101</v>
      </c>
      <c r="Q248" s="9">
        <v>142939.112101184</v>
      </c>
      <c r="R248" s="9">
        <v>141096.499610803</v>
      </c>
    </row>
    <row r="249" spans="1:18" ht="15.6">
      <c r="A249" s="7">
        <v>52</v>
      </c>
      <c r="B249" s="7">
        <v>5224</v>
      </c>
      <c r="C249" s="8" t="s">
        <v>267</v>
      </c>
      <c r="D249" s="9">
        <v>26649.215347845198</v>
      </c>
      <c r="E249" s="9">
        <v>26508.902936828901</v>
      </c>
      <c r="F249" s="9">
        <v>26374.533469456299</v>
      </c>
      <c r="G249" s="9">
        <v>26212.357049239199</v>
      </c>
      <c r="H249" s="9">
        <v>25960.076073381599</v>
      </c>
      <c r="I249" s="9">
        <v>25691.564488512799</v>
      </c>
      <c r="J249" s="9">
        <v>25408.854438311999</v>
      </c>
      <c r="K249" s="9">
        <v>25125.8269330572</v>
      </c>
      <c r="L249" s="9">
        <v>24839.729330832099</v>
      </c>
      <c r="M249" s="9">
        <v>24562.854656254702</v>
      </c>
      <c r="N249" s="9">
        <v>24271.255719802899</v>
      </c>
      <c r="O249" s="9">
        <v>23976.726449629001</v>
      </c>
      <c r="P249" s="9">
        <v>23679.950281008802</v>
      </c>
      <c r="Q249" s="9">
        <v>23379.993652013301</v>
      </c>
      <c r="R249" s="9">
        <v>23078.604706083501</v>
      </c>
    </row>
    <row r="250" spans="1:18" ht="15.6">
      <c r="A250" s="7">
        <v>52</v>
      </c>
      <c r="B250" s="7">
        <v>5225</v>
      </c>
      <c r="C250" s="8" t="s">
        <v>268</v>
      </c>
      <c r="D250" s="9">
        <v>17234.381027208099</v>
      </c>
      <c r="E250" s="9">
        <v>17143.639235286901</v>
      </c>
      <c r="F250" s="9">
        <v>17056.740819464099</v>
      </c>
      <c r="G250" s="9">
        <v>16951.8592992919</v>
      </c>
      <c r="H250" s="9">
        <v>16788.7060354198</v>
      </c>
      <c r="I250" s="9">
        <v>16615.056233599</v>
      </c>
      <c r="J250" s="9">
        <v>16432.2241064837</v>
      </c>
      <c r="K250" s="9">
        <v>16249.1866772592</v>
      </c>
      <c r="L250" s="9">
        <v>16064.163777954</v>
      </c>
      <c r="M250" s="9">
        <v>15885.105461380001</v>
      </c>
      <c r="N250" s="9">
        <v>15696.5247804066</v>
      </c>
      <c r="O250" s="9">
        <v>15506.0490159765</v>
      </c>
      <c r="P250" s="9">
        <v>15314.120154288899</v>
      </c>
      <c r="Q250" s="9">
        <v>15120.134449012499</v>
      </c>
      <c r="R250" s="9">
        <v>14925.222446436501</v>
      </c>
    </row>
    <row r="251" spans="1:18" ht="15.6">
      <c r="A251" s="7">
        <v>52</v>
      </c>
      <c r="B251" s="7">
        <v>5231</v>
      </c>
      <c r="C251" s="8" t="s">
        <v>269</v>
      </c>
      <c r="D251" s="9">
        <v>159255.554029074</v>
      </c>
      <c r="E251" s="9">
        <v>158417.04788606899</v>
      </c>
      <c r="F251" s="9">
        <v>157614.05673267299</v>
      </c>
      <c r="G251" s="9">
        <v>156644.89139233</v>
      </c>
      <c r="H251" s="9">
        <v>155137.26176596299</v>
      </c>
      <c r="I251" s="9">
        <v>153532.638116516</v>
      </c>
      <c r="J251" s="9">
        <v>151843.164528458</v>
      </c>
      <c r="K251" s="9">
        <v>150151.79382688401</v>
      </c>
      <c r="L251" s="9">
        <v>148442.076240856</v>
      </c>
      <c r="M251" s="9">
        <v>146787.474815247</v>
      </c>
      <c r="N251" s="9">
        <v>145044.88128730599</v>
      </c>
      <c r="O251" s="9">
        <v>143284.776100877</v>
      </c>
      <c r="P251" s="9">
        <v>141511.24345858701</v>
      </c>
      <c r="Q251" s="9">
        <v>139718.704406929</v>
      </c>
      <c r="R251" s="9">
        <v>137917.60583930599</v>
      </c>
    </row>
    <row r="252" spans="1:18" ht="15.6">
      <c r="A252" s="7">
        <v>52</v>
      </c>
      <c r="B252" s="7">
        <v>5232</v>
      </c>
      <c r="C252" s="8" t="s">
        <v>270</v>
      </c>
      <c r="D252" s="9">
        <v>28748.313590600701</v>
      </c>
      <c r="E252" s="9">
        <v>28596.949089092701</v>
      </c>
      <c r="F252" s="9">
        <v>28451.995642172998</v>
      </c>
      <c r="G252" s="9">
        <v>28277.0449517259</v>
      </c>
      <c r="H252" s="9">
        <v>28004.892375682299</v>
      </c>
      <c r="I252" s="9">
        <v>27715.230742524702</v>
      </c>
      <c r="J252" s="9">
        <v>27410.252264389201</v>
      </c>
      <c r="K252" s="9">
        <v>27104.931325236699</v>
      </c>
      <c r="L252" s="9">
        <v>26796.298463962001</v>
      </c>
      <c r="M252" s="9">
        <v>26497.6149992514</v>
      </c>
      <c r="N252" s="9">
        <v>26183.0474759473</v>
      </c>
      <c r="O252" s="9">
        <v>25865.318802904399</v>
      </c>
      <c r="P252" s="9">
        <v>25545.166247539699</v>
      </c>
      <c r="Q252" s="9">
        <v>25221.582714753898</v>
      </c>
      <c r="R252" s="9">
        <v>24896.454044988099</v>
      </c>
    </row>
    <row r="253" spans="1:18" ht="15.6">
      <c r="A253" s="7">
        <v>52</v>
      </c>
      <c r="B253" s="7">
        <v>5233</v>
      </c>
      <c r="C253" s="8" t="s">
        <v>271</v>
      </c>
      <c r="D253" s="9">
        <v>16756.606250263299</v>
      </c>
      <c r="E253" s="9">
        <v>16668.380019390301</v>
      </c>
      <c r="F253" s="9">
        <v>16583.8906170011</v>
      </c>
      <c r="G253" s="9">
        <v>16481.916641231401</v>
      </c>
      <c r="H253" s="9">
        <v>16323.2863430665</v>
      </c>
      <c r="I253" s="9">
        <v>16154.4504940636</v>
      </c>
      <c r="J253" s="9">
        <v>15976.6868747645</v>
      </c>
      <c r="K253" s="9">
        <v>15798.7236442914</v>
      </c>
      <c r="L253" s="9">
        <v>15618.829984931701</v>
      </c>
      <c r="M253" s="9">
        <v>15444.735556895001</v>
      </c>
      <c r="N253" s="9">
        <v>15261.3827452437</v>
      </c>
      <c r="O253" s="9">
        <v>15076.1873858134</v>
      </c>
      <c r="P253" s="9">
        <v>14889.5792116421</v>
      </c>
      <c r="Q253" s="9">
        <v>14700.9712145008</v>
      </c>
      <c r="R253" s="9">
        <v>14511.462599242899</v>
      </c>
    </row>
    <row r="254" spans="1:18" ht="15.6">
      <c r="A254" s="7">
        <v>52</v>
      </c>
      <c r="B254" s="7">
        <v>5234</v>
      </c>
      <c r="C254" s="8" t="s">
        <v>272</v>
      </c>
      <c r="D254" s="9">
        <v>30366.255776176298</v>
      </c>
      <c r="E254" s="9">
        <v>30206.3725486316</v>
      </c>
      <c r="F254" s="9">
        <v>30053.261188284599</v>
      </c>
      <c r="G254" s="9">
        <v>29868.464353096701</v>
      </c>
      <c r="H254" s="9">
        <v>29580.995152217602</v>
      </c>
      <c r="I254" s="9">
        <v>29275.031492185401</v>
      </c>
      <c r="J254" s="9">
        <v>28952.8889606462</v>
      </c>
      <c r="K254" s="9">
        <v>28630.3846953395</v>
      </c>
      <c r="L254" s="9">
        <v>28304.382115047301</v>
      </c>
      <c r="M254" s="9">
        <v>27988.888879081402</v>
      </c>
      <c r="N254" s="9">
        <v>27656.617636846</v>
      </c>
      <c r="O254" s="9">
        <v>27321.007337090599</v>
      </c>
      <c r="P254" s="9">
        <v>26982.836740877701</v>
      </c>
      <c r="Q254" s="9">
        <v>26641.042072711702</v>
      </c>
      <c r="R254" s="9">
        <v>26297.615307607299</v>
      </c>
    </row>
    <row r="255" spans="1:18" ht="15.6">
      <c r="A255" s="7">
        <v>52</v>
      </c>
      <c r="B255" s="7">
        <v>5235</v>
      </c>
      <c r="C255" s="8" t="s">
        <v>273</v>
      </c>
      <c r="D255" s="9">
        <v>12583.093104716299</v>
      </c>
      <c r="E255" s="9">
        <v>12516.841092848799</v>
      </c>
      <c r="F255" s="9">
        <v>12453.3951903627</v>
      </c>
      <c r="G255" s="9">
        <v>12376.8195400637</v>
      </c>
      <c r="H255" s="9">
        <v>12257.698771731501</v>
      </c>
      <c r="I255" s="9">
        <v>12130.914315682499</v>
      </c>
      <c r="J255" s="9">
        <v>11997.425699344099</v>
      </c>
      <c r="K255" s="9">
        <v>11863.787188664601</v>
      </c>
      <c r="L255" s="9">
        <v>11728.699054967999</v>
      </c>
      <c r="M255" s="9">
        <v>11597.9657570814</v>
      </c>
      <c r="N255" s="9">
        <v>11460.280030927001</v>
      </c>
      <c r="O255" s="9">
        <v>11321.210674466</v>
      </c>
      <c r="P255" s="9">
        <v>11181.080388749</v>
      </c>
      <c r="Q255" s="9">
        <v>11039.4483691633</v>
      </c>
      <c r="R255" s="9">
        <v>10897.1400453447</v>
      </c>
    </row>
    <row r="256" spans="1:18" ht="15.6">
      <c r="A256" s="7">
        <v>52</v>
      </c>
      <c r="B256" s="7">
        <v>5236</v>
      </c>
      <c r="C256" s="8" t="s">
        <v>274</v>
      </c>
      <c r="D256" s="9">
        <v>16517.549797573902</v>
      </c>
      <c r="E256" s="9">
        <v>16430.582237505099</v>
      </c>
      <c r="F256" s="9">
        <v>16347.298195408301</v>
      </c>
      <c r="G256" s="9">
        <v>16246.779021877799</v>
      </c>
      <c r="H256" s="9">
        <v>16090.4118070449</v>
      </c>
      <c r="I256" s="9">
        <v>15923.984637777399</v>
      </c>
      <c r="J256" s="9">
        <v>15748.757064769799</v>
      </c>
      <c r="K256" s="9">
        <v>15573.3327286653</v>
      </c>
      <c r="L256" s="9">
        <v>15396.005504217301</v>
      </c>
      <c r="M256" s="9">
        <v>15224.3947770177</v>
      </c>
      <c r="N256" s="9">
        <v>15043.657750013301</v>
      </c>
      <c r="O256" s="9">
        <v>14861.104461884001</v>
      </c>
      <c r="P256" s="9">
        <v>14677.158515158701</v>
      </c>
      <c r="Q256" s="9">
        <v>14491.2412754448</v>
      </c>
      <c r="R256" s="9">
        <v>14304.436266066799</v>
      </c>
    </row>
    <row r="257" spans="1:18" ht="15.6">
      <c r="A257" s="7">
        <v>52</v>
      </c>
      <c r="B257" s="7">
        <v>5241</v>
      </c>
      <c r="C257" s="8" t="s">
        <v>275</v>
      </c>
      <c r="D257" s="9">
        <v>245789.93231350899</v>
      </c>
      <c r="E257" s="9">
        <v>244495.80873232</v>
      </c>
      <c r="F257" s="9">
        <v>243256.49786225101</v>
      </c>
      <c r="G257" s="9">
        <v>241760.71906353501</v>
      </c>
      <c r="H257" s="9">
        <v>239433.891681679</v>
      </c>
      <c r="I257" s="9">
        <v>236957.366823132</v>
      </c>
      <c r="J257" s="9">
        <v>234349.88726968699</v>
      </c>
      <c r="K257" s="9">
        <v>231739.47977856299</v>
      </c>
      <c r="L257" s="9">
        <v>229100.75629760401</v>
      </c>
      <c r="M257" s="9">
        <v>226547.09733871199</v>
      </c>
      <c r="N257" s="9">
        <v>223857.63418134401</v>
      </c>
      <c r="O257" s="9">
        <v>221141.14409245699</v>
      </c>
      <c r="P257" s="9">
        <v>218403.930504399</v>
      </c>
      <c r="Q257" s="9">
        <v>215637.38302583099</v>
      </c>
      <c r="R257" s="9">
        <v>212857.625061397</v>
      </c>
    </row>
    <row r="258" spans="1:18" ht="15.6">
      <c r="A258" s="7">
        <v>52</v>
      </c>
      <c r="B258" s="7">
        <v>5242</v>
      </c>
      <c r="C258" s="8" t="s">
        <v>276</v>
      </c>
      <c r="D258" s="9">
        <v>86021.100075212904</v>
      </c>
      <c r="E258" s="9">
        <v>85568.185128578596</v>
      </c>
      <c r="F258" s="9">
        <v>85134.453432496695</v>
      </c>
      <c r="G258" s="9">
        <v>84610.963571378394</v>
      </c>
      <c r="H258" s="9">
        <v>83796.624882995704</v>
      </c>
      <c r="I258" s="9">
        <v>82929.895352080493</v>
      </c>
      <c r="J258" s="9">
        <v>82017.334541883101</v>
      </c>
      <c r="K258" s="9">
        <v>81103.749017928902</v>
      </c>
      <c r="L258" s="9">
        <v>80180.253517101301</v>
      </c>
      <c r="M258" s="9">
        <v>79286.528738413705</v>
      </c>
      <c r="N258" s="9">
        <v>78345.275460764606</v>
      </c>
      <c r="O258" s="9">
        <v>77394.563348309995</v>
      </c>
      <c r="P258" s="9">
        <v>76436.598464598603</v>
      </c>
      <c r="Q258" s="9">
        <v>75468.367360780001</v>
      </c>
      <c r="R258" s="9">
        <v>74495.512875646993</v>
      </c>
    </row>
    <row r="259" spans="1:18" ht="15.6">
      <c r="A259" s="7">
        <v>52</v>
      </c>
      <c r="B259" s="7">
        <v>5243</v>
      </c>
      <c r="C259" s="8" t="s">
        <v>277</v>
      </c>
      <c r="D259" s="9">
        <v>6195.1800893802802</v>
      </c>
      <c r="E259" s="9">
        <v>6162.5614682961595</v>
      </c>
      <c r="F259" s="9">
        <v>6131.32441165412</v>
      </c>
      <c r="G259" s="9">
        <v>6093.6230347675701</v>
      </c>
      <c r="H259" s="9">
        <v>6034.9749258541297</v>
      </c>
      <c r="I259" s="9">
        <v>5972.55366473298</v>
      </c>
      <c r="J259" s="9">
        <v>5906.8316666683004</v>
      </c>
      <c r="K259" s="9">
        <v>5841.0358696413396</v>
      </c>
      <c r="L259" s="9">
        <v>5774.52636281784</v>
      </c>
      <c r="M259" s="9">
        <v>5710.1609227865001</v>
      </c>
      <c r="N259" s="9">
        <v>5642.3725132480904</v>
      </c>
      <c r="O259" s="9">
        <v>5573.9028849118804</v>
      </c>
      <c r="P259" s="9">
        <v>5504.9109169103103</v>
      </c>
      <c r="Q259" s="9">
        <v>5435.1795833126598</v>
      </c>
      <c r="R259" s="9">
        <v>5365.1152764394701</v>
      </c>
    </row>
    <row r="260" spans="1:18" ht="15.6">
      <c r="A260" s="7">
        <v>52</v>
      </c>
      <c r="B260" s="7">
        <v>5244</v>
      </c>
      <c r="C260" s="8" t="s">
        <v>278</v>
      </c>
      <c r="D260" s="9">
        <v>53583.134419646602</v>
      </c>
      <c r="E260" s="9">
        <v>53301.010586775199</v>
      </c>
      <c r="F260" s="9">
        <v>53030.836133018602</v>
      </c>
      <c r="G260" s="9">
        <v>52704.750701371602</v>
      </c>
      <c r="H260" s="9">
        <v>52197.493535801601</v>
      </c>
      <c r="I260" s="9">
        <v>51657.601754285999</v>
      </c>
      <c r="J260" s="9">
        <v>51089.161353444797</v>
      </c>
      <c r="K260" s="9">
        <v>50520.082651665398</v>
      </c>
      <c r="L260" s="9">
        <v>49944.830957403901</v>
      </c>
      <c r="M260" s="9">
        <v>49388.123650620102</v>
      </c>
      <c r="N260" s="9">
        <v>48801.810515190802</v>
      </c>
      <c r="O260" s="9">
        <v>48209.605406626702</v>
      </c>
      <c r="P260" s="9">
        <v>47612.882497183004</v>
      </c>
      <c r="Q260" s="9">
        <v>47009.764688500698</v>
      </c>
      <c r="R260" s="9">
        <v>46403.766943750197</v>
      </c>
    </row>
    <row r="261" spans="1:18" ht="15.6">
      <c r="A261" s="7">
        <v>52</v>
      </c>
      <c r="B261" s="7">
        <v>5245</v>
      </c>
      <c r="C261" s="8" t="s">
        <v>279</v>
      </c>
      <c r="D261" s="9">
        <v>20719.803817624299</v>
      </c>
      <c r="E261" s="9">
        <v>20610.710713353001</v>
      </c>
      <c r="F261" s="9">
        <v>20506.238256631699</v>
      </c>
      <c r="G261" s="9">
        <v>20380.1458534991</v>
      </c>
      <c r="H261" s="9">
        <v>20183.997026666399</v>
      </c>
      <c r="I261" s="9">
        <v>19975.2288776227</v>
      </c>
      <c r="J261" s="9">
        <v>19755.421400854601</v>
      </c>
      <c r="K261" s="9">
        <v>19535.367102431799</v>
      </c>
      <c r="L261" s="9">
        <v>19312.925799233799</v>
      </c>
      <c r="M261" s="9">
        <v>19097.655335769301</v>
      </c>
      <c r="N261" s="9">
        <v>18870.936737211501</v>
      </c>
      <c r="O261" s="9">
        <v>18641.939799960499</v>
      </c>
      <c r="P261" s="9">
        <v>18411.195896034402</v>
      </c>
      <c r="Q261" s="9">
        <v>18177.979179400601</v>
      </c>
      <c r="R261" s="9">
        <v>17943.648834227301</v>
      </c>
    </row>
    <row r="262" spans="1:18" ht="15.6">
      <c r="A262" s="7">
        <v>52</v>
      </c>
      <c r="B262" s="7">
        <v>5246</v>
      </c>
      <c r="C262" s="8" t="s">
        <v>280</v>
      </c>
      <c r="D262" s="9">
        <v>27204.083294965902</v>
      </c>
      <c r="E262" s="9">
        <v>27060.849414851102</v>
      </c>
      <c r="F262" s="9">
        <v>26923.682217536101</v>
      </c>
      <c r="G262" s="9">
        <v>26758.129093987602</v>
      </c>
      <c r="H262" s="9">
        <v>26500.595332073299</v>
      </c>
      <c r="I262" s="9">
        <v>26226.493020803598</v>
      </c>
      <c r="J262" s="9">
        <v>25937.896615365298</v>
      </c>
      <c r="K262" s="9">
        <v>25648.9761451423</v>
      </c>
      <c r="L262" s="9">
        <v>25356.921654981401</v>
      </c>
      <c r="M262" s="9">
        <v>25074.282124666701</v>
      </c>
      <c r="N262" s="9">
        <v>24776.611756059901</v>
      </c>
      <c r="O262" s="9">
        <v>24475.950040777399</v>
      </c>
      <c r="P262" s="9">
        <v>24172.994644086099</v>
      </c>
      <c r="Q262" s="9">
        <v>23866.792566024102</v>
      </c>
      <c r="R262" s="9">
        <v>23559.128348484701</v>
      </c>
    </row>
    <row r="263" spans="1:18" ht="15.6">
      <c r="A263" s="7">
        <v>52</v>
      </c>
      <c r="B263" s="7">
        <v>5249</v>
      </c>
      <c r="C263" s="8" t="s">
        <v>281</v>
      </c>
      <c r="D263" s="9">
        <v>21272.304869291002</v>
      </c>
      <c r="E263" s="9">
        <v>21160.302757944599</v>
      </c>
      <c r="F263" s="9">
        <v>21053.0445049523</v>
      </c>
      <c r="G263" s="9">
        <v>20923.589801843402</v>
      </c>
      <c r="H263" s="9">
        <v>20722.210595691398</v>
      </c>
      <c r="I263" s="9">
        <v>20507.875568599098</v>
      </c>
      <c r="J263" s="9">
        <v>20282.2068465837</v>
      </c>
      <c r="K263" s="9">
        <v>20056.284721067699</v>
      </c>
      <c r="L263" s="9">
        <v>19827.9119402213</v>
      </c>
      <c r="M263" s="9">
        <v>19606.901212074601</v>
      </c>
      <c r="N263" s="9">
        <v>19374.1370801751</v>
      </c>
      <c r="O263" s="9">
        <v>19139.033856749498</v>
      </c>
      <c r="P263" s="9">
        <v>18902.137082840902</v>
      </c>
      <c r="Q263" s="9">
        <v>18662.701558021799</v>
      </c>
      <c r="R263" s="9">
        <v>18422.122709462299</v>
      </c>
    </row>
    <row r="264" spans="1:18" ht="15.6">
      <c r="A264" s="7">
        <v>52</v>
      </c>
      <c r="B264" s="7">
        <v>5250</v>
      </c>
      <c r="C264" s="8" t="s">
        <v>282</v>
      </c>
      <c r="D264" s="9">
        <v>46740.439328006498</v>
      </c>
      <c r="E264" s="9">
        <v>46494.343386682398</v>
      </c>
      <c r="F264" s="9">
        <v>46258.670858249498</v>
      </c>
      <c r="G264" s="9">
        <v>45974.2273180583</v>
      </c>
      <c r="H264" s="9">
        <v>45531.748112150097</v>
      </c>
      <c r="I264" s="9">
        <v>45060.801809434903</v>
      </c>
      <c r="J264" s="9">
        <v>44564.9526164739</v>
      </c>
      <c r="K264" s="9">
        <v>44068.546634052997</v>
      </c>
      <c r="L264" s="9">
        <v>43566.755964339398</v>
      </c>
      <c r="M264" s="9">
        <v>43081.1415190072</v>
      </c>
      <c r="N264" s="9">
        <v>42569.701980508296</v>
      </c>
      <c r="O264" s="9">
        <v>42053.1228876694</v>
      </c>
      <c r="P264" s="9">
        <v>41532.602927038999</v>
      </c>
      <c r="Q264" s="9">
        <v>41006.504711907801</v>
      </c>
      <c r="R264" s="9">
        <v>40477.894335901001</v>
      </c>
    </row>
    <row r="265" spans="1:18" ht="15.6">
      <c r="A265" s="7">
        <v>53</v>
      </c>
      <c r="B265" s="7">
        <v>5311</v>
      </c>
      <c r="C265" s="8" t="s">
        <v>283</v>
      </c>
      <c r="D265" s="9">
        <v>6672.2007350681397</v>
      </c>
      <c r="E265" s="9">
        <v>6664.5593244155198</v>
      </c>
      <c r="F265" s="9">
        <v>6665.3532030889601</v>
      </c>
      <c r="G265" s="9">
        <v>6658.4314282838204</v>
      </c>
      <c r="H265" s="9">
        <v>6623.8146317851597</v>
      </c>
      <c r="I265" s="9">
        <v>6584.1066478645998</v>
      </c>
      <c r="J265" s="9">
        <v>6540.2382948838003</v>
      </c>
      <c r="K265" s="9">
        <v>6495.94092081911</v>
      </c>
      <c r="L265" s="9">
        <v>6450.2535719265898</v>
      </c>
      <c r="M265" s="9">
        <v>6406.5675700761503</v>
      </c>
      <c r="N265" s="9">
        <v>6357.8310639277397</v>
      </c>
      <c r="O265" s="9">
        <v>6307.70411310485</v>
      </c>
      <c r="P265" s="9">
        <v>6256.2617085043603</v>
      </c>
      <c r="Q265" s="9">
        <v>6203.3322684212799</v>
      </c>
      <c r="R265" s="9">
        <v>6149.3879820622396</v>
      </c>
    </row>
    <row r="266" spans="1:18" ht="15.6">
      <c r="A266" s="7">
        <v>53</v>
      </c>
      <c r="B266" s="7">
        <v>5312</v>
      </c>
      <c r="C266" s="8" t="s">
        <v>284</v>
      </c>
      <c r="D266" s="9">
        <v>13448.669927487501</v>
      </c>
      <c r="E266" s="9">
        <v>13433.2676930623</v>
      </c>
      <c r="F266" s="9">
        <v>13434.8678546422</v>
      </c>
      <c r="G266" s="9">
        <v>13420.916136456501</v>
      </c>
      <c r="H266" s="9">
        <v>13351.1415766585</v>
      </c>
      <c r="I266" s="9">
        <v>13271.105080614099</v>
      </c>
      <c r="J266" s="9">
        <v>13182.6828303823</v>
      </c>
      <c r="K266" s="9">
        <v>13093.3958345224</v>
      </c>
      <c r="L266" s="9">
        <v>13001.307166688201</v>
      </c>
      <c r="M266" s="9">
        <v>12913.252469368301</v>
      </c>
      <c r="N266" s="9">
        <v>12815.017837098099</v>
      </c>
      <c r="O266" s="9">
        <v>12713.9805865896</v>
      </c>
      <c r="P266" s="9">
        <v>12610.291871526701</v>
      </c>
      <c r="Q266" s="9">
        <v>12503.6058478245</v>
      </c>
      <c r="R266" s="9">
        <v>12394.8742716011</v>
      </c>
    </row>
    <row r="267" spans="1:18" ht="15.6">
      <c r="A267" s="7">
        <v>53</v>
      </c>
      <c r="B267" s="7">
        <v>5313</v>
      </c>
      <c r="C267" s="8" t="s">
        <v>285</v>
      </c>
      <c r="D267" s="9">
        <v>46344.224434160002</v>
      </c>
      <c r="E267" s="9">
        <v>46291.148210895699</v>
      </c>
      <c r="F267" s="9">
        <v>46296.662380604597</v>
      </c>
      <c r="G267" s="9">
        <v>46248.584647839001</v>
      </c>
      <c r="H267" s="9">
        <v>46008.140955132803</v>
      </c>
      <c r="I267" s="9">
        <v>45732.334547798397</v>
      </c>
      <c r="J267" s="9">
        <v>45427.630764510002</v>
      </c>
      <c r="K267" s="9">
        <v>45119.947060529397</v>
      </c>
      <c r="L267" s="9">
        <v>44802.6087727146</v>
      </c>
      <c r="M267" s="9">
        <v>44499.171579349699</v>
      </c>
      <c r="N267" s="9">
        <v>44160.654248732702</v>
      </c>
      <c r="O267" s="9">
        <v>43812.479073187598</v>
      </c>
      <c r="P267" s="9">
        <v>43455.166929528699</v>
      </c>
      <c r="Q267" s="9">
        <v>43087.526035977397</v>
      </c>
      <c r="R267" s="9">
        <v>42712.8361523071</v>
      </c>
    </row>
    <row r="268" spans="1:18" ht="15.6">
      <c r="A268" s="7">
        <v>53</v>
      </c>
      <c r="B268" s="7">
        <v>5314</v>
      </c>
      <c r="C268" s="8" t="s">
        <v>286</v>
      </c>
      <c r="D268" s="9">
        <v>33560.388498970999</v>
      </c>
      <c r="E268" s="9">
        <v>33521.953103102598</v>
      </c>
      <c r="F268" s="9">
        <v>33525.946213507697</v>
      </c>
      <c r="G268" s="9">
        <v>33491.130496790902</v>
      </c>
      <c r="H268" s="9">
        <v>33317.012063818001</v>
      </c>
      <c r="I268" s="9">
        <v>33117.285554476999</v>
      </c>
      <c r="J268" s="9">
        <v>32896.632873714399</v>
      </c>
      <c r="K268" s="9">
        <v>32673.8222699465</v>
      </c>
      <c r="L268" s="9">
        <v>32444.020253325401</v>
      </c>
      <c r="M268" s="9">
        <v>32224.284780239701</v>
      </c>
      <c r="N268" s="9">
        <v>31979.145860074801</v>
      </c>
      <c r="O268" s="9">
        <v>31727.0131659978</v>
      </c>
      <c r="P268" s="9">
        <v>31468.2638933989</v>
      </c>
      <c r="Q268" s="9">
        <v>31202.0350083167</v>
      </c>
      <c r="R268" s="9">
        <v>30930.701563405899</v>
      </c>
    </row>
    <row r="269" spans="1:18" ht="15.6">
      <c r="A269" s="7">
        <v>53</v>
      </c>
      <c r="B269" s="7">
        <v>5315</v>
      </c>
      <c r="C269" s="8" t="s">
        <v>287</v>
      </c>
      <c r="D269" s="9">
        <v>151207.24150547499</v>
      </c>
      <c r="E269" s="9">
        <v>151034.069786829</v>
      </c>
      <c r="F269" s="9">
        <v>151052.06085336101</v>
      </c>
      <c r="G269" s="9">
        <v>150895.19769644801</v>
      </c>
      <c r="H269" s="9">
        <v>150110.70236955199</v>
      </c>
      <c r="I269" s="9">
        <v>149210.829159349</v>
      </c>
      <c r="J269" s="9">
        <v>148216.67251573599</v>
      </c>
      <c r="K269" s="9">
        <v>147212.79329137999</v>
      </c>
      <c r="L269" s="9">
        <v>146177.41406664599</v>
      </c>
      <c r="M269" s="9">
        <v>145187.38992709</v>
      </c>
      <c r="N269" s="9">
        <v>144082.90986706101</v>
      </c>
      <c r="O269" s="9">
        <v>142946.91916879799</v>
      </c>
      <c r="P269" s="9">
        <v>141781.117296368</v>
      </c>
      <c r="Q269" s="9">
        <v>140581.615826844</v>
      </c>
      <c r="R269" s="9">
        <v>139359.11562442</v>
      </c>
    </row>
    <row r="270" spans="1:18" ht="15.6">
      <c r="A270" s="7">
        <v>53</v>
      </c>
      <c r="B270" s="7">
        <v>5316</v>
      </c>
      <c r="C270" s="8" t="s">
        <v>288</v>
      </c>
      <c r="D270" s="9">
        <v>203858.236781518</v>
      </c>
      <c r="E270" s="9">
        <v>203624.76593952099</v>
      </c>
      <c r="F270" s="9">
        <v>203649.02157677599</v>
      </c>
      <c r="G270" s="9">
        <v>203437.53801106199</v>
      </c>
      <c r="H270" s="9">
        <v>202379.87812284799</v>
      </c>
      <c r="I270" s="9">
        <v>201166.66528856099</v>
      </c>
      <c r="J270" s="9">
        <v>199826.33913569499</v>
      </c>
      <c r="K270" s="9">
        <v>198472.904956727</v>
      </c>
      <c r="L270" s="9">
        <v>197077.00234678001</v>
      </c>
      <c r="M270" s="9">
        <v>195742.24765119699</v>
      </c>
      <c r="N270" s="9">
        <v>194253.18300515099</v>
      </c>
      <c r="O270" s="9">
        <v>192721.63558455699</v>
      </c>
      <c r="P270" s="9">
        <v>191149.89661402599</v>
      </c>
      <c r="Q270" s="9">
        <v>189532.72370411601</v>
      </c>
      <c r="R270" s="9">
        <v>187884.543807432</v>
      </c>
    </row>
    <row r="271" spans="1:18" ht="15.6">
      <c r="A271" s="7">
        <v>53</v>
      </c>
      <c r="B271" s="7">
        <v>5317</v>
      </c>
      <c r="C271" s="8" t="s">
        <v>289</v>
      </c>
      <c r="D271" s="9">
        <v>34046.429868884697</v>
      </c>
      <c r="E271" s="9">
        <v>34007.437829246199</v>
      </c>
      <c r="F271" s="9">
        <v>34011.488769645897</v>
      </c>
      <c r="G271" s="9">
        <v>33976.168831250601</v>
      </c>
      <c r="H271" s="9">
        <v>33799.528712391097</v>
      </c>
      <c r="I271" s="9">
        <v>33596.909645893902</v>
      </c>
      <c r="J271" s="9">
        <v>33373.061342486399</v>
      </c>
      <c r="K271" s="9">
        <v>33147.023864135597</v>
      </c>
      <c r="L271" s="9">
        <v>32913.893718864703</v>
      </c>
      <c r="M271" s="9">
        <v>32690.975907040502</v>
      </c>
      <c r="N271" s="9">
        <v>32442.286740186901</v>
      </c>
      <c r="O271" s="9">
        <v>32186.502511458901</v>
      </c>
      <c r="P271" s="9">
        <v>31924.005879008098</v>
      </c>
      <c r="Q271" s="9">
        <v>31653.9213101192</v>
      </c>
      <c r="R271" s="9">
        <v>31378.6582539419</v>
      </c>
    </row>
    <row r="272" spans="1:18" ht="15.6">
      <c r="A272" s="7">
        <v>53</v>
      </c>
      <c r="B272" s="7">
        <v>5319</v>
      </c>
      <c r="C272" s="8" t="s">
        <v>290</v>
      </c>
      <c r="D272" s="9">
        <v>222247.07434102599</v>
      </c>
      <c r="E272" s="9">
        <v>221992.54348379499</v>
      </c>
      <c r="F272" s="9">
        <v>222018.98707737599</v>
      </c>
      <c r="G272" s="9">
        <v>221788.42683888599</v>
      </c>
      <c r="H272" s="9">
        <v>220635.36175091201</v>
      </c>
      <c r="I272" s="9">
        <v>219312.71221206099</v>
      </c>
      <c r="J272" s="9">
        <v>217851.48321768301</v>
      </c>
      <c r="K272" s="9">
        <v>216375.96380207399</v>
      </c>
      <c r="L272" s="9">
        <v>214854.145129804</v>
      </c>
      <c r="M272" s="9">
        <v>213398.990162495</v>
      </c>
      <c r="N272" s="9">
        <v>211775.605861916</v>
      </c>
      <c r="O272" s="9">
        <v>210105.90666870601</v>
      </c>
      <c r="P272" s="9">
        <v>208392.39048517201</v>
      </c>
      <c r="Q272" s="9">
        <v>206629.342038173</v>
      </c>
      <c r="R272" s="9">
        <v>204832.48964774801</v>
      </c>
    </row>
    <row r="273" spans="1:18" ht="15.6">
      <c r="A273" s="7">
        <v>53</v>
      </c>
      <c r="B273" s="7">
        <v>5321</v>
      </c>
      <c r="C273" s="8" t="s">
        <v>291</v>
      </c>
      <c r="D273" s="9">
        <v>54998.179592430497</v>
      </c>
      <c r="E273" s="9">
        <v>54935.192334709202</v>
      </c>
      <c r="F273" s="9">
        <v>54941.736175703001</v>
      </c>
      <c r="G273" s="9">
        <v>54884.680786090998</v>
      </c>
      <c r="H273" s="9">
        <v>54599.338533588903</v>
      </c>
      <c r="I273" s="9">
        <v>54272.0302119236</v>
      </c>
      <c r="J273" s="9">
        <v>53910.428445741403</v>
      </c>
      <c r="K273" s="9">
        <v>53545.290312445497</v>
      </c>
      <c r="L273" s="9">
        <v>53168.694774051699</v>
      </c>
      <c r="M273" s="9">
        <v>52808.596111301202</v>
      </c>
      <c r="N273" s="9">
        <v>52406.866722674502</v>
      </c>
      <c r="O273" s="9">
        <v>51993.676059286103</v>
      </c>
      <c r="P273" s="9">
        <v>51569.642262372698</v>
      </c>
      <c r="Q273" s="9">
        <v>51133.351006583202</v>
      </c>
      <c r="R273" s="9">
        <v>50688.694487471803</v>
      </c>
    </row>
    <row r="274" spans="1:18" ht="15.6">
      <c r="A274" s="7">
        <v>53</v>
      </c>
      <c r="B274" s="7">
        <v>5322</v>
      </c>
      <c r="C274" s="8" t="s">
        <v>292</v>
      </c>
      <c r="D274" s="9">
        <v>46079.4675337187</v>
      </c>
      <c r="E274" s="9">
        <v>46026.6945280402</v>
      </c>
      <c r="F274" s="9">
        <v>46032.177193918003</v>
      </c>
      <c r="G274" s="9">
        <v>45984.374121320703</v>
      </c>
      <c r="H274" s="9">
        <v>45745.304043838303</v>
      </c>
      <c r="I274" s="9">
        <v>45471.073273164599</v>
      </c>
      <c r="J274" s="9">
        <v>45168.1102117884</v>
      </c>
      <c r="K274" s="9">
        <v>44862.184254417203</v>
      </c>
      <c r="L274" s="9">
        <v>44546.658867547703</v>
      </c>
      <c r="M274" s="9">
        <v>44244.955161189799</v>
      </c>
      <c r="N274" s="9">
        <v>43908.371724037999</v>
      </c>
      <c r="O274" s="9">
        <v>43562.185615634102</v>
      </c>
      <c r="P274" s="9">
        <v>43206.914737098297</v>
      </c>
      <c r="Q274" s="9">
        <v>42841.374115712497</v>
      </c>
      <c r="R274" s="9">
        <v>42468.824773326</v>
      </c>
    </row>
    <row r="275" spans="1:18" ht="15.6">
      <c r="A275" s="7">
        <v>53</v>
      </c>
      <c r="B275" s="7">
        <v>5323</v>
      </c>
      <c r="C275" s="8" t="s">
        <v>293</v>
      </c>
      <c r="D275" s="9">
        <v>87119.4018816639</v>
      </c>
      <c r="E275" s="9">
        <v>87019.627449495296</v>
      </c>
      <c r="F275" s="9">
        <v>87029.993163845502</v>
      </c>
      <c r="G275" s="9">
        <v>86939.615055819799</v>
      </c>
      <c r="H275" s="9">
        <v>86487.621070752604</v>
      </c>
      <c r="I275" s="9">
        <v>85969.1510883218</v>
      </c>
      <c r="J275" s="9">
        <v>85396.358864267298</v>
      </c>
      <c r="K275" s="9">
        <v>84817.964888375805</v>
      </c>
      <c r="L275" s="9">
        <v>84221.421906217001</v>
      </c>
      <c r="M275" s="9">
        <v>83651.010661098102</v>
      </c>
      <c r="N275" s="9">
        <v>83014.6546158571</v>
      </c>
      <c r="O275" s="9">
        <v>82360.1434351309</v>
      </c>
      <c r="P275" s="9">
        <v>81688.456280316794</v>
      </c>
      <c r="Q275" s="9">
        <v>80997.352801717905</v>
      </c>
      <c r="R275" s="9">
        <v>80292.998397982694</v>
      </c>
    </row>
    <row r="276" spans="1:18" ht="15.6">
      <c r="A276" s="7">
        <v>53</v>
      </c>
      <c r="B276" s="7">
        <v>5330</v>
      </c>
      <c r="C276" s="8" t="s">
        <v>294</v>
      </c>
      <c r="D276" s="9">
        <v>62678.0908514658</v>
      </c>
      <c r="E276" s="9">
        <v>62606.308084823897</v>
      </c>
      <c r="F276" s="9">
        <v>62613.765713585701</v>
      </c>
      <c r="G276" s="9">
        <v>62548.743145057902</v>
      </c>
      <c r="H276" s="9">
        <v>62223.555879073698</v>
      </c>
      <c r="I276" s="9">
        <v>61850.542427880901</v>
      </c>
      <c r="J276" s="9">
        <v>61438.446820637597</v>
      </c>
      <c r="K276" s="9">
        <v>61022.321025547099</v>
      </c>
      <c r="L276" s="9">
        <v>60593.137924178001</v>
      </c>
      <c r="M276" s="9">
        <v>60182.755308061198</v>
      </c>
      <c r="N276" s="9">
        <v>59724.928680645899</v>
      </c>
      <c r="O276" s="9">
        <v>59254.040333263198</v>
      </c>
      <c r="P276" s="9">
        <v>58770.794724070802</v>
      </c>
      <c r="Q276" s="9">
        <v>58273.580028901197</v>
      </c>
      <c r="R276" s="9">
        <v>57766.831953544199</v>
      </c>
    </row>
    <row r="277" spans="1:18" ht="15.6">
      <c r="A277" s="7">
        <v>54</v>
      </c>
      <c r="B277" s="7">
        <v>5411</v>
      </c>
      <c r="C277" s="8" t="s">
        <v>295</v>
      </c>
      <c r="D277" s="9">
        <v>24632.213581016498</v>
      </c>
      <c r="E277" s="9">
        <v>24601.102884739299</v>
      </c>
      <c r="F277" s="9">
        <v>24569.7260716159</v>
      </c>
      <c r="G277" s="9">
        <v>24512.476025411001</v>
      </c>
      <c r="H277" s="9">
        <v>24370.533163469299</v>
      </c>
      <c r="I277" s="9">
        <v>24210.044234859</v>
      </c>
      <c r="J277" s="9">
        <v>24037.7245624108</v>
      </c>
      <c r="K277" s="9">
        <v>23862.7427693231</v>
      </c>
      <c r="L277" s="9">
        <v>23683.690578807102</v>
      </c>
      <c r="M277" s="9">
        <v>23510.023397143799</v>
      </c>
      <c r="N277" s="9">
        <v>23329.511973587101</v>
      </c>
      <c r="O277" s="9">
        <v>23145.5295077191</v>
      </c>
      <c r="P277" s="9">
        <v>22958.675542789799</v>
      </c>
      <c r="Q277" s="9">
        <v>22767.686141689599</v>
      </c>
      <c r="R277" s="9">
        <v>22574.0539257868</v>
      </c>
    </row>
    <row r="278" spans="1:18" ht="15.6">
      <c r="A278" s="7">
        <v>54</v>
      </c>
      <c r="B278" s="7">
        <v>5412</v>
      </c>
      <c r="C278" s="8" t="s">
        <v>296</v>
      </c>
      <c r="D278" s="9">
        <v>6064.1247870024199</v>
      </c>
      <c r="E278" s="9">
        <v>6056.4657455674896</v>
      </c>
      <c r="F278" s="9">
        <v>6048.7411896894901</v>
      </c>
      <c r="G278" s="9">
        <v>6034.6469864580204</v>
      </c>
      <c r="H278" s="9">
        <v>5999.7025335524804</v>
      </c>
      <c r="I278" s="9">
        <v>5960.1922846326497</v>
      </c>
      <c r="J278" s="9">
        <v>5917.7694632518396</v>
      </c>
      <c r="K278" s="9">
        <v>5874.6912630254101</v>
      </c>
      <c r="L278" s="9">
        <v>5830.6109848882797</v>
      </c>
      <c r="M278" s="9">
        <v>5787.8564245723801</v>
      </c>
      <c r="N278" s="9">
        <v>5743.4169025224301</v>
      </c>
      <c r="O278" s="9">
        <v>5698.1228558477997</v>
      </c>
      <c r="P278" s="9">
        <v>5652.12188413083</v>
      </c>
      <c r="Q278" s="9">
        <v>5605.1028227931702</v>
      </c>
      <c r="R278" s="9">
        <v>5557.4331354495098</v>
      </c>
    </row>
    <row r="279" spans="1:18" ht="15.6">
      <c r="A279" s="7">
        <v>54</v>
      </c>
      <c r="B279" s="7">
        <v>5413</v>
      </c>
      <c r="C279" s="8" t="s">
        <v>297</v>
      </c>
      <c r="D279" s="9">
        <v>12289.218485749299</v>
      </c>
      <c r="E279" s="9">
        <v>12273.6970977691</v>
      </c>
      <c r="F279" s="9">
        <v>12258.0429418567</v>
      </c>
      <c r="G279" s="9">
        <v>12229.480412394299</v>
      </c>
      <c r="H279" s="9">
        <v>12158.6639249858</v>
      </c>
      <c r="I279" s="9">
        <v>12078.594648964799</v>
      </c>
      <c r="J279" s="9">
        <v>11992.622915358301</v>
      </c>
      <c r="K279" s="9">
        <v>11905.3230273793</v>
      </c>
      <c r="L279" s="9">
        <v>11815.9923838909</v>
      </c>
      <c r="M279" s="9">
        <v>11729.348366603899</v>
      </c>
      <c r="N279" s="9">
        <v>11639.289699491999</v>
      </c>
      <c r="O279" s="9">
        <v>11547.4993001775</v>
      </c>
      <c r="P279" s="9">
        <v>11454.2762858353</v>
      </c>
      <c r="Q279" s="9">
        <v>11358.9900676128</v>
      </c>
      <c r="R279" s="9">
        <v>11262.3853268617</v>
      </c>
    </row>
    <row r="280" spans="1:18" ht="15.6">
      <c r="A280" s="7">
        <v>54</v>
      </c>
      <c r="B280" s="7">
        <v>5419</v>
      </c>
      <c r="C280" s="8" t="s">
        <v>298</v>
      </c>
      <c r="D280" s="9">
        <v>9941.8153423918593</v>
      </c>
      <c r="E280" s="9">
        <v>9929.2587446441503</v>
      </c>
      <c r="F280" s="9">
        <v>9916.5947393938895</v>
      </c>
      <c r="G280" s="9">
        <v>9893.4880305373099</v>
      </c>
      <c r="H280" s="9">
        <v>9836.1984281244404</v>
      </c>
      <c r="I280" s="9">
        <v>9771.4234420076209</v>
      </c>
      <c r="J280" s="9">
        <v>9701.8734457105693</v>
      </c>
      <c r="K280" s="9">
        <v>9631.2489900798992</v>
      </c>
      <c r="L280" s="9">
        <v>9558.9816800964109</v>
      </c>
      <c r="M280" s="9">
        <v>9488.8878151812496</v>
      </c>
      <c r="N280" s="9">
        <v>9416.0315436774799</v>
      </c>
      <c r="O280" s="9">
        <v>9341.7743237212308</v>
      </c>
      <c r="P280" s="9">
        <v>9266.3581371408709</v>
      </c>
      <c r="Q280" s="9">
        <v>9189.2728458885194</v>
      </c>
      <c r="R280" s="9">
        <v>9111.1208873362903</v>
      </c>
    </row>
    <row r="281" spans="1:18" ht="15.6">
      <c r="A281" s="7">
        <v>54</v>
      </c>
      <c r="B281" s="7">
        <v>5421</v>
      </c>
      <c r="C281" s="8" t="s">
        <v>299</v>
      </c>
      <c r="D281" s="9">
        <v>2047.12033043516</v>
      </c>
      <c r="E281" s="9">
        <v>2044.5347999611599</v>
      </c>
      <c r="F281" s="9">
        <v>2041.92715319626</v>
      </c>
      <c r="G281" s="9">
        <v>2037.1692481419</v>
      </c>
      <c r="H281" s="9">
        <v>2025.3727395784199</v>
      </c>
      <c r="I281" s="9">
        <v>2012.0349148037401</v>
      </c>
      <c r="J281" s="9">
        <v>1997.7138671379</v>
      </c>
      <c r="K281" s="9">
        <v>1983.1715774289</v>
      </c>
      <c r="L281" s="9">
        <v>1968.2910073985299</v>
      </c>
      <c r="M281" s="9">
        <v>1953.85797167382</v>
      </c>
      <c r="N281" s="9">
        <v>1938.85612850297</v>
      </c>
      <c r="O281" s="9">
        <v>1923.56581587716</v>
      </c>
      <c r="P281" s="9">
        <v>1908.03686030171</v>
      </c>
      <c r="Q281" s="9">
        <v>1892.16421919302</v>
      </c>
      <c r="R281" s="9">
        <v>1876.0719404992001</v>
      </c>
    </row>
    <row r="282" spans="1:18" ht="15.6">
      <c r="A282" s="7">
        <v>54</v>
      </c>
      <c r="B282" s="7">
        <v>5422</v>
      </c>
      <c r="C282" s="8" t="s">
        <v>300</v>
      </c>
      <c r="D282" s="9">
        <v>22519.4063852502</v>
      </c>
      <c r="E282" s="9">
        <v>22490.964182518401</v>
      </c>
      <c r="F282" s="9">
        <v>22462.278688887302</v>
      </c>
      <c r="G282" s="9">
        <v>22409.939216764302</v>
      </c>
      <c r="H282" s="9">
        <v>22280.171383230401</v>
      </c>
      <c r="I282" s="9">
        <v>22133.448256141601</v>
      </c>
      <c r="J282" s="9">
        <v>21975.909157220602</v>
      </c>
      <c r="K282" s="9">
        <v>21815.936278802299</v>
      </c>
      <c r="L282" s="9">
        <v>21652.242137925299</v>
      </c>
      <c r="M282" s="9">
        <v>21493.471111222199</v>
      </c>
      <c r="N282" s="9">
        <v>21328.442901610899</v>
      </c>
      <c r="O282" s="9">
        <v>21160.241375467001</v>
      </c>
      <c r="P282" s="9">
        <v>20989.414650654599</v>
      </c>
      <c r="Q282" s="9">
        <v>20814.8072031968</v>
      </c>
      <c r="R282" s="9">
        <v>20637.783626132299</v>
      </c>
    </row>
    <row r="283" spans="1:18" ht="15.6">
      <c r="A283" s="7">
        <v>54</v>
      </c>
      <c r="B283" s="7">
        <v>5423</v>
      </c>
      <c r="C283" s="8" t="s">
        <v>301</v>
      </c>
      <c r="D283" s="9">
        <v>11880.6606200776</v>
      </c>
      <c r="E283" s="9">
        <v>11865.6552441735</v>
      </c>
      <c r="F283" s="9">
        <v>11850.521514238</v>
      </c>
      <c r="G283" s="9">
        <v>11822.908552568901</v>
      </c>
      <c r="H283" s="9">
        <v>11754.4463754031</v>
      </c>
      <c r="I283" s="9">
        <v>11677.0390206873</v>
      </c>
      <c r="J283" s="9">
        <v>11593.9254369339</v>
      </c>
      <c r="K283" s="9">
        <v>11509.527853604999</v>
      </c>
      <c r="L283" s="9">
        <v>11423.167027741099</v>
      </c>
      <c r="M283" s="9">
        <v>11339.403510518499</v>
      </c>
      <c r="N283" s="9">
        <v>11252.3388642556</v>
      </c>
      <c r="O283" s="9">
        <v>11163.600057658799</v>
      </c>
      <c r="P283" s="9">
        <v>11073.4762636471</v>
      </c>
      <c r="Q283" s="9">
        <v>10981.357857438001</v>
      </c>
      <c r="R283" s="9">
        <v>10887.9647632829</v>
      </c>
    </row>
    <row r="284" spans="1:18" ht="15.6">
      <c r="A284" s="7">
        <v>54</v>
      </c>
      <c r="B284" s="7">
        <v>5431</v>
      </c>
      <c r="C284" s="8" t="s">
        <v>302</v>
      </c>
      <c r="D284" s="9">
        <v>30408.6876445815</v>
      </c>
      <c r="E284" s="9">
        <v>30370.281212192302</v>
      </c>
      <c r="F284" s="9">
        <v>30331.546256179099</v>
      </c>
      <c r="G284" s="9">
        <v>30260.8705628649</v>
      </c>
      <c r="H284" s="9">
        <v>30085.640832171601</v>
      </c>
      <c r="I284" s="9">
        <v>29887.515816549701</v>
      </c>
      <c r="J284" s="9">
        <v>29674.785642004001</v>
      </c>
      <c r="K284" s="9">
        <v>29458.769055750199</v>
      </c>
      <c r="L284" s="9">
        <v>29237.7275274407</v>
      </c>
      <c r="M284" s="9">
        <v>29023.3338407712</v>
      </c>
      <c r="N284" s="9">
        <v>28800.490876366599</v>
      </c>
      <c r="O284" s="9">
        <v>28573.362879181401</v>
      </c>
      <c r="P284" s="9">
        <v>28342.689990758801</v>
      </c>
      <c r="Q284" s="9">
        <v>28106.911869446099</v>
      </c>
      <c r="R284" s="9">
        <v>27867.871169651102</v>
      </c>
    </row>
    <row r="285" spans="1:18" ht="15.6">
      <c r="A285" s="7">
        <v>54</v>
      </c>
      <c r="B285" s="7">
        <v>5432</v>
      </c>
      <c r="C285" s="8" t="s">
        <v>303</v>
      </c>
      <c r="D285" s="9">
        <v>35134.893696604697</v>
      </c>
      <c r="E285" s="9">
        <v>35090.518025576399</v>
      </c>
      <c r="F285" s="9">
        <v>35045.7627708336</v>
      </c>
      <c r="G285" s="9">
        <v>34964.102457156398</v>
      </c>
      <c r="H285" s="9">
        <v>34761.638015666402</v>
      </c>
      <c r="I285" s="9">
        <v>34532.719837944998</v>
      </c>
      <c r="J285" s="9">
        <v>34286.926525318602</v>
      </c>
      <c r="K285" s="9">
        <v>34037.336017383102</v>
      </c>
      <c r="L285" s="9">
        <v>33781.939576351397</v>
      </c>
      <c r="M285" s="9">
        <v>33534.224203749502</v>
      </c>
      <c r="N285" s="9">
        <v>33276.746342292899</v>
      </c>
      <c r="O285" s="9">
        <v>33014.3174558553</v>
      </c>
      <c r="P285" s="9">
        <v>32747.792720946902</v>
      </c>
      <c r="Q285" s="9">
        <v>32475.369283109401</v>
      </c>
      <c r="R285" s="9">
        <v>32199.176187419002</v>
      </c>
    </row>
    <row r="286" spans="1:18" ht="15.6">
      <c r="A286" s="7">
        <v>54</v>
      </c>
      <c r="B286" s="7">
        <v>5433</v>
      </c>
      <c r="C286" s="8" t="s">
        <v>304</v>
      </c>
      <c r="D286" s="9">
        <v>4701.3027903000502</v>
      </c>
      <c r="E286" s="9">
        <v>4695.3650046933099</v>
      </c>
      <c r="F286" s="9">
        <v>4689.3764280361802</v>
      </c>
      <c r="G286" s="9">
        <v>4678.4496877137499</v>
      </c>
      <c r="H286" s="9">
        <v>4651.3584816626799</v>
      </c>
      <c r="I286" s="9">
        <v>4620.7275745180996</v>
      </c>
      <c r="J286" s="9">
        <v>4587.8386522535602</v>
      </c>
      <c r="K286" s="9">
        <v>4554.4416378468304</v>
      </c>
      <c r="L286" s="9">
        <v>4520.2677476468798</v>
      </c>
      <c r="M286" s="9">
        <v>4487.12163909025</v>
      </c>
      <c r="N286" s="9">
        <v>4452.6692396685603</v>
      </c>
      <c r="O286" s="9">
        <v>4417.5543573954801</v>
      </c>
      <c r="P286" s="9">
        <v>4381.8914209941004</v>
      </c>
      <c r="Q286" s="9">
        <v>4345.4391954839302</v>
      </c>
      <c r="R286" s="9">
        <v>4308.4825625191797</v>
      </c>
    </row>
    <row r="287" spans="1:18" ht="15.6">
      <c r="A287" s="7">
        <v>54</v>
      </c>
      <c r="B287" s="7">
        <v>5434</v>
      </c>
      <c r="C287" s="8" t="s">
        <v>305</v>
      </c>
      <c r="D287" s="9">
        <v>220200.05750300601</v>
      </c>
      <c r="E287" s="9">
        <v>219921.94294839399</v>
      </c>
      <c r="F287" s="9">
        <v>219641.44943809701</v>
      </c>
      <c r="G287" s="9">
        <v>219129.66175710299</v>
      </c>
      <c r="H287" s="9">
        <v>217860.761328864</v>
      </c>
      <c r="I287" s="9">
        <v>216426.068048324</v>
      </c>
      <c r="J287" s="9">
        <v>214885.61364884299</v>
      </c>
      <c r="K287" s="9">
        <v>213321.36118052501</v>
      </c>
      <c r="L287" s="9">
        <v>211720.72133334499</v>
      </c>
      <c r="M287" s="9">
        <v>210168.220853751</v>
      </c>
      <c r="N287" s="9">
        <v>208554.53616526301</v>
      </c>
      <c r="O287" s="9">
        <v>206909.822042021</v>
      </c>
      <c r="P287" s="9">
        <v>205239.438108142</v>
      </c>
      <c r="Q287" s="9">
        <v>203532.085378132</v>
      </c>
      <c r="R287" s="9">
        <v>201801.107164004</v>
      </c>
    </row>
    <row r="288" spans="1:18" ht="15.6">
      <c r="A288" s="7">
        <v>54</v>
      </c>
      <c r="B288" s="7">
        <v>5435</v>
      </c>
      <c r="C288" s="8" t="s">
        <v>306</v>
      </c>
      <c r="D288" s="9">
        <v>72404.249599333096</v>
      </c>
      <c r="E288" s="9">
        <v>72312.802413270998</v>
      </c>
      <c r="F288" s="9">
        <v>72220.572999887794</v>
      </c>
      <c r="G288" s="9">
        <v>72052.291468008101</v>
      </c>
      <c r="H288" s="9">
        <v>71635.062769865399</v>
      </c>
      <c r="I288" s="9">
        <v>71163.319521654994</v>
      </c>
      <c r="J288" s="9">
        <v>70656.800830871507</v>
      </c>
      <c r="K288" s="9">
        <v>70142.457068032701</v>
      </c>
      <c r="L288" s="9">
        <v>69616.148726703395</v>
      </c>
      <c r="M288" s="9">
        <v>69105.669149629597</v>
      </c>
      <c r="N288" s="9">
        <v>68575.071518202894</v>
      </c>
      <c r="O288" s="9">
        <v>68034.271060431507</v>
      </c>
      <c r="P288" s="9">
        <v>67485.030080902507</v>
      </c>
      <c r="Q288" s="9">
        <v>66923.633346406306</v>
      </c>
      <c r="R288" s="9">
        <v>66354.468287648298</v>
      </c>
    </row>
    <row r="289" spans="1:18" ht="15.6">
      <c r="A289" s="7">
        <v>54</v>
      </c>
      <c r="B289" s="7">
        <v>5436</v>
      </c>
      <c r="C289" s="8" t="s">
        <v>307</v>
      </c>
      <c r="D289" s="9">
        <v>69846.431936826804</v>
      </c>
      <c r="E289" s="9">
        <v>69758.215296333801</v>
      </c>
      <c r="F289" s="9">
        <v>69669.244062184298</v>
      </c>
      <c r="G289" s="9">
        <v>69506.907395100905</v>
      </c>
      <c r="H289" s="9">
        <v>69104.4180933233</v>
      </c>
      <c r="I289" s="9">
        <v>68649.340071521394</v>
      </c>
      <c r="J289" s="9">
        <v>68160.715115717496</v>
      </c>
      <c r="K289" s="9">
        <v>67664.541523394495</v>
      </c>
      <c r="L289" s="9">
        <v>67156.826024057198</v>
      </c>
      <c r="M289" s="9">
        <v>66664.380107790799</v>
      </c>
      <c r="N289" s="9">
        <v>66152.526845653105</v>
      </c>
      <c r="O289" s="9">
        <v>65630.831191404402</v>
      </c>
      <c r="P289" s="9">
        <v>65100.993192863301</v>
      </c>
      <c r="Q289" s="9">
        <v>64559.428864492198</v>
      </c>
      <c r="R289" s="9">
        <v>64010.370642671398</v>
      </c>
    </row>
    <row r="290" spans="1:18" ht="15.6">
      <c r="A290" s="7">
        <v>54</v>
      </c>
      <c r="B290" s="7">
        <v>5441</v>
      </c>
      <c r="C290" s="8" t="s">
        <v>308</v>
      </c>
      <c r="D290" s="9">
        <v>7829.3690634744999</v>
      </c>
      <c r="E290" s="9">
        <v>7819.4805034315696</v>
      </c>
      <c r="F290" s="9">
        <v>7809.5073579334003</v>
      </c>
      <c r="G290" s="9">
        <v>7791.3103843173403</v>
      </c>
      <c r="H290" s="9">
        <v>7746.1937305332403</v>
      </c>
      <c r="I290" s="9">
        <v>7695.1821944179801</v>
      </c>
      <c r="J290" s="9">
        <v>7640.4102467789198</v>
      </c>
      <c r="K290" s="9">
        <v>7584.7921419362801</v>
      </c>
      <c r="L290" s="9">
        <v>7527.8802579746298</v>
      </c>
      <c r="M290" s="9">
        <v>7472.6800034341804</v>
      </c>
      <c r="N290" s="9">
        <v>7415.3043010600104</v>
      </c>
      <c r="O290" s="9">
        <v>7356.8253250740299</v>
      </c>
      <c r="P290" s="9">
        <v>7297.4336407827504</v>
      </c>
      <c r="Q290" s="9">
        <v>7236.7275047507501</v>
      </c>
      <c r="R290" s="9">
        <v>7175.1813478905897</v>
      </c>
    </row>
    <row r="291" spans="1:18" ht="15.6">
      <c r="A291" s="7">
        <v>54</v>
      </c>
      <c r="B291" s="7">
        <v>5442</v>
      </c>
      <c r="C291" s="8" t="s">
        <v>309</v>
      </c>
      <c r="D291" s="9">
        <v>33742.115601548801</v>
      </c>
      <c r="E291" s="9">
        <v>33699.499021160002</v>
      </c>
      <c r="F291" s="9">
        <v>33656.517904089997</v>
      </c>
      <c r="G291" s="9">
        <v>33578.094677088397</v>
      </c>
      <c r="H291" s="9">
        <v>33383.656104171103</v>
      </c>
      <c r="I291" s="9">
        <v>33163.812444400901</v>
      </c>
      <c r="J291" s="9">
        <v>32927.762594918197</v>
      </c>
      <c r="K291" s="9">
        <v>32688.066074291899</v>
      </c>
      <c r="L291" s="9">
        <v>32442.793772898902</v>
      </c>
      <c r="M291" s="9">
        <v>32204.898055555201</v>
      </c>
      <c r="N291" s="9">
        <v>31957.626843040201</v>
      </c>
      <c r="O291" s="9">
        <v>31705.6008685345</v>
      </c>
      <c r="P291" s="9">
        <v>31449.641408597199</v>
      </c>
      <c r="Q291" s="9">
        <v>31188.017075508898</v>
      </c>
      <c r="R291" s="9">
        <v>30922.7725171286</v>
      </c>
    </row>
    <row r="292" spans="1:18" ht="15.6">
      <c r="A292" s="7">
        <v>54</v>
      </c>
      <c r="B292" s="7">
        <v>5443</v>
      </c>
      <c r="C292" s="8" t="s">
        <v>310</v>
      </c>
      <c r="D292" s="9">
        <v>15786.8636060428</v>
      </c>
      <c r="E292" s="9">
        <v>15766.9246623818</v>
      </c>
      <c r="F292" s="9">
        <v>15746.8151635915</v>
      </c>
      <c r="G292" s="9">
        <v>15710.123427872901</v>
      </c>
      <c r="H292" s="9">
        <v>15619.1517986296</v>
      </c>
      <c r="I292" s="9">
        <v>15516.293936592299</v>
      </c>
      <c r="J292" s="9">
        <v>15405.853713398201</v>
      </c>
      <c r="K292" s="9">
        <v>15293.7073286588</v>
      </c>
      <c r="L292" s="9">
        <v>15178.952213201899</v>
      </c>
      <c r="M292" s="9">
        <v>15067.6483670947</v>
      </c>
      <c r="N292" s="9">
        <v>14951.958024826299</v>
      </c>
      <c r="O292" s="9">
        <v>14834.0430804359</v>
      </c>
      <c r="P292" s="9">
        <v>14714.287783211301</v>
      </c>
      <c r="Q292" s="9">
        <v>14591.8820718566</v>
      </c>
      <c r="R292" s="9">
        <v>14467.7825720988</v>
      </c>
    </row>
    <row r="293" spans="1:18" ht="15.6">
      <c r="A293" s="7">
        <v>54</v>
      </c>
      <c r="B293" s="7">
        <v>5449</v>
      </c>
      <c r="C293" s="8" t="s">
        <v>311</v>
      </c>
      <c r="D293" s="9">
        <v>62605.357326701102</v>
      </c>
      <c r="E293" s="9">
        <v>62526.286225327</v>
      </c>
      <c r="F293" s="9">
        <v>62446.538760045201</v>
      </c>
      <c r="G293" s="9">
        <v>62301.031756063901</v>
      </c>
      <c r="H293" s="9">
        <v>61940.269067698202</v>
      </c>
      <c r="I293" s="9">
        <v>61532.369603462197</v>
      </c>
      <c r="J293" s="9">
        <v>61094.401061474397</v>
      </c>
      <c r="K293" s="9">
        <v>60649.666460346903</v>
      </c>
      <c r="L293" s="9">
        <v>60194.586516770898</v>
      </c>
      <c r="M293" s="9">
        <v>59753.193138609102</v>
      </c>
      <c r="N293" s="9">
        <v>59294.404400976797</v>
      </c>
      <c r="O293" s="9">
        <v>58826.7936448568</v>
      </c>
      <c r="P293" s="9">
        <v>58351.884672351298</v>
      </c>
      <c r="Q293" s="9">
        <v>57866.465054575201</v>
      </c>
      <c r="R293" s="9">
        <v>57374.328445470499</v>
      </c>
    </row>
    <row r="294" spans="1:18" ht="15.6">
      <c r="A294" s="7">
        <v>61</v>
      </c>
      <c r="B294" s="7">
        <v>6111</v>
      </c>
      <c r="C294" s="8" t="s">
        <v>312</v>
      </c>
      <c r="D294" s="9">
        <v>154899.51724433</v>
      </c>
      <c r="E294" s="9">
        <v>157987.47245418199</v>
      </c>
      <c r="F294" s="9">
        <v>160981.32084242601</v>
      </c>
      <c r="G294" s="9">
        <v>163863.59484201699</v>
      </c>
      <c r="H294" s="9">
        <v>166248.71304871401</v>
      </c>
      <c r="I294" s="9">
        <v>168521.37677934501</v>
      </c>
      <c r="J294" s="9">
        <v>170747.24368682201</v>
      </c>
      <c r="K294" s="9">
        <v>172972.82293774499</v>
      </c>
      <c r="L294" s="9">
        <v>175193.88288124901</v>
      </c>
      <c r="M294" s="9">
        <v>177465.80041337901</v>
      </c>
      <c r="N294" s="9">
        <v>179774.41064499499</v>
      </c>
      <c r="O294" s="9">
        <v>182085.77036610001</v>
      </c>
      <c r="P294" s="9">
        <v>184404.88060078101</v>
      </c>
      <c r="Q294" s="9">
        <v>186717.88857255099</v>
      </c>
      <c r="R294" s="9">
        <v>189034.42145436801</v>
      </c>
    </row>
    <row r="295" spans="1:18" ht="15.6">
      <c r="A295" s="7">
        <v>61</v>
      </c>
      <c r="B295" s="7">
        <v>6112</v>
      </c>
      <c r="C295" s="8" t="s">
        <v>313</v>
      </c>
      <c r="D295" s="9">
        <v>333437.373611213</v>
      </c>
      <c r="E295" s="9">
        <v>340084.51941143698</v>
      </c>
      <c r="F295" s="9">
        <v>346529.09045414301</v>
      </c>
      <c r="G295" s="9">
        <v>352733.48593725701</v>
      </c>
      <c r="H295" s="9">
        <v>357867.70174590399</v>
      </c>
      <c r="I295" s="9">
        <v>362759.84756388201</v>
      </c>
      <c r="J295" s="9">
        <v>367551.25833997998</v>
      </c>
      <c r="K295" s="9">
        <v>372342.04989825003</v>
      </c>
      <c r="L295" s="9">
        <v>377123.11317576002</v>
      </c>
      <c r="M295" s="9">
        <v>382013.65272655402</v>
      </c>
      <c r="N295" s="9">
        <v>386983.17713417299</v>
      </c>
      <c r="O295" s="9">
        <v>391958.620111742</v>
      </c>
      <c r="P295" s="9">
        <v>396950.74687233398</v>
      </c>
      <c r="Q295" s="9">
        <v>401929.73787517799</v>
      </c>
      <c r="R295" s="9">
        <v>406916.31662245601</v>
      </c>
    </row>
    <row r="296" spans="1:18" ht="15.6">
      <c r="A296" s="7">
        <v>61</v>
      </c>
      <c r="B296" s="7">
        <v>6113</v>
      </c>
      <c r="C296" s="8" t="s">
        <v>314</v>
      </c>
      <c r="D296" s="9">
        <v>164283.14544078399</v>
      </c>
      <c r="E296" s="9">
        <v>167558.16529945601</v>
      </c>
      <c r="F296" s="9">
        <v>170733.37745538499</v>
      </c>
      <c r="G296" s="9">
        <v>173790.25615943401</v>
      </c>
      <c r="H296" s="9">
        <v>176319.861984224</v>
      </c>
      <c r="I296" s="9">
        <v>178730.20097602499</v>
      </c>
      <c r="J296" s="9">
        <v>181090.90825010999</v>
      </c>
      <c r="K296" s="9">
        <v>183451.310438738</v>
      </c>
      <c r="L296" s="9">
        <v>185806.919545704</v>
      </c>
      <c r="M296" s="9">
        <v>188216.46713641001</v>
      </c>
      <c r="N296" s="9">
        <v>190664.930223495</v>
      </c>
      <c r="O296" s="9">
        <v>193116.30936377399</v>
      </c>
      <c r="P296" s="9">
        <v>195575.90853193199</v>
      </c>
      <c r="Q296" s="9">
        <v>198029.035769332</v>
      </c>
      <c r="R296" s="9">
        <v>200485.90145484201</v>
      </c>
    </row>
    <row r="297" spans="1:18" ht="15.6">
      <c r="A297" s="7">
        <v>61</v>
      </c>
      <c r="B297" s="7">
        <v>6114</v>
      </c>
      <c r="C297" s="8" t="s">
        <v>315</v>
      </c>
      <c r="D297" s="9">
        <v>63811.640456982903</v>
      </c>
      <c r="E297" s="9">
        <v>65083.739241365402</v>
      </c>
      <c r="F297" s="9">
        <v>66317.070244254195</v>
      </c>
      <c r="G297" s="9">
        <v>67504.437613886301</v>
      </c>
      <c r="H297" s="9">
        <v>68486.999136072496</v>
      </c>
      <c r="I297" s="9">
        <v>69423.234467372298</v>
      </c>
      <c r="J297" s="9">
        <v>70340.191610386799</v>
      </c>
      <c r="K297" s="9">
        <v>71257.030251946504</v>
      </c>
      <c r="L297" s="9">
        <v>72172.0071419218</v>
      </c>
      <c r="M297" s="9">
        <v>73107.935072978406</v>
      </c>
      <c r="N297" s="9">
        <v>74058.978747437897</v>
      </c>
      <c r="O297" s="9">
        <v>75011.1550879735</v>
      </c>
      <c r="P297" s="9">
        <v>75966.524291850801</v>
      </c>
      <c r="Q297" s="9">
        <v>76919.379637614096</v>
      </c>
      <c r="R297" s="9">
        <v>77873.687087919505</v>
      </c>
    </row>
    <row r="298" spans="1:18" ht="15.6">
      <c r="A298" s="7">
        <v>61</v>
      </c>
      <c r="B298" s="7">
        <v>6116</v>
      </c>
      <c r="C298" s="8" t="s">
        <v>316</v>
      </c>
      <c r="D298" s="9">
        <v>27204.3005074184</v>
      </c>
      <c r="E298" s="9">
        <v>27746.6240921018</v>
      </c>
      <c r="F298" s="9">
        <v>28272.420122265699</v>
      </c>
      <c r="G298" s="9">
        <v>28778.6208497554</v>
      </c>
      <c r="H298" s="9">
        <v>29197.5083556666</v>
      </c>
      <c r="I298" s="9">
        <v>29596.645991273701</v>
      </c>
      <c r="J298" s="9">
        <v>29987.564912742699</v>
      </c>
      <c r="K298" s="9">
        <v>30378.4333146346</v>
      </c>
      <c r="L298" s="9">
        <v>30768.5080110325</v>
      </c>
      <c r="M298" s="9">
        <v>31167.5145951298</v>
      </c>
      <c r="N298" s="9">
        <v>31572.965352016501</v>
      </c>
      <c r="O298" s="9">
        <v>31978.898989103302</v>
      </c>
      <c r="P298" s="9">
        <v>32386.193813936501</v>
      </c>
      <c r="Q298" s="9">
        <v>32792.4169259747</v>
      </c>
      <c r="R298" s="9">
        <v>33199.2591018233</v>
      </c>
    </row>
    <row r="299" spans="1:18" ht="15.6">
      <c r="A299" s="7">
        <v>61</v>
      </c>
      <c r="B299" s="7">
        <v>6117</v>
      </c>
      <c r="C299" s="8" t="s">
        <v>317</v>
      </c>
      <c r="D299" s="9">
        <v>25475.557130904399</v>
      </c>
      <c r="E299" s="9">
        <v>25983.417844535801</v>
      </c>
      <c r="F299" s="9">
        <v>26475.801274831902</v>
      </c>
      <c r="G299" s="9">
        <v>26949.834617151399</v>
      </c>
      <c r="H299" s="9">
        <v>27342.1032066056</v>
      </c>
      <c r="I299" s="9">
        <v>27715.876964848401</v>
      </c>
      <c r="J299" s="9">
        <v>28081.954281165101</v>
      </c>
      <c r="K299" s="9">
        <v>28447.984287980798</v>
      </c>
      <c r="L299" s="9">
        <v>28813.271026669299</v>
      </c>
      <c r="M299" s="9">
        <v>29186.922061355399</v>
      </c>
      <c r="N299" s="9">
        <v>29566.607762713898</v>
      </c>
      <c r="O299" s="9">
        <v>29946.7456590486</v>
      </c>
      <c r="P299" s="9">
        <v>30328.1582439626</v>
      </c>
      <c r="Q299" s="9">
        <v>30708.567219891302</v>
      </c>
      <c r="R299" s="9">
        <v>31089.555920375598</v>
      </c>
    </row>
    <row r="300" spans="1:18" ht="15.6">
      <c r="A300" s="7">
        <v>61</v>
      </c>
      <c r="B300" s="7">
        <v>6121</v>
      </c>
      <c r="C300" s="8" t="s">
        <v>318</v>
      </c>
      <c r="D300" s="9">
        <v>8940.5948783142394</v>
      </c>
      <c r="E300" s="9">
        <v>9118.8275611504105</v>
      </c>
      <c r="F300" s="9">
        <v>9291.6285230038193</v>
      </c>
      <c r="G300" s="9">
        <v>9457.9895592841694</v>
      </c>
      <c r="H300" s="9">
        <v>9595.65542164613</v>
      </c>
      <c r="I300" s="9">
        <v>9726.8305606491394</v>
      </c>
      <c r="J300" s="9">
        <v>9855.3046490245797</v>
      </c>
      <c r="K300" s="9">
        <v>9983.7621342762905</v>
      </c>
      <c r="L300" s="9">
        <v>10111.9587710901</v>
      </c>
      <c r="M300" s="9">
        <v>10243.090840514</v>
      </c>
      <c r="N300" s="9">
        <v>10376.340763939699</v>
      </c>
      <c r="O300" s="9">
        <v>10509.7493842479</v>
      </c>
      <c r="P300" s="9">
        <v>10643.605353933899</v>
      </c>
      <c r="Q300" s="9">
        <v>10777.1091090881</v>
      </c>
      <c r="R300" s="9">
        <v>10910.816317385101</v>
      </c>
    </row>
    <row r="301" spans="1:18" ht="15.6">
      <c r="A301" s="7">
        <v>61</v>
      </c>
      <c r="B301" s="7">
        <v>6129</v>
      </c>
      <c r="C301" s="8" t="s">
        <v>319</v>
      </c>
      <c r="D301" s="9">
        <v>109751.987089653</v>
      </c>
      <c r="E301" s="9">
        <v>111939.91657007299</v>
      </c>
      <c r="F301" s="9">
        <v>114061.167917625</v>
      </c>
      <c r="G301" s="9">
        <v>116103.364723455</v>
      </c>
      <c r="H301" s="9">
        <v>117793.308419101</v>
      </c>
      <c r="I301" s="9">
        <v>119403.57399531201</v>
      </c>
      <c r="J301" s="9">
        <v>120980.68230648999</v>
      </c>
      <c r="K301" s="9">
        <v>122557.586802861</v>
      </c>
      <c r="L301" s="9">
        <v>124131.289204228</v>
      </c>
      <c r="M301" s="9">
        <v>125741.02607146199</v>
      </c>
      <c r="N301" s="9">
        <v>127376.761061828</v>
      </c>
      <c r="O301" s="9">
        <v>129014.44416606201</v>
      </c>
      <c r="P301" s="9">
        <v>130657.618793537</v>
      </c>
      <c r="Q301" s="9">
        <v>132296.46974399901</v>
      </c>
      <c r="R301" s="9">
        <v>133937.81822226301</v>
      </c>
    </row>
    <row r="302" spans="1:18" ht="15.6">
      <c r="A302" s="7">
        <v>61</v>
      </c>
      <c r="B302" s="7">
        <v>6131</v>
      </c>
      <c r="C302" s="8" t="s">
        <v>320</v>
      </c>
      <c r="D302" s="9">
        <v>288993.21589168097</v>
      </c>
      <c r="E302" s="9">
        <v>294754.357837016</v>
      </c>
      <c r="F302" s="9">
        <v>300339.92639956501</v>
      </c>
      <c r="G302" s="9">
        <v>305717.33269014303</v>
      </c>
      <c r="H302" s="9">
        <v>310167.20440869097</v>
      </c>
      <c r="I302" s="9">
        <v>314407.27185151703</v>
      </c>
      <c r="J302" s="9">
        <v>318560.03130940202</v>
      </c>
      <c r="K302" s="9">
        <v>322712.25409712997</v>
      </c>
      <c r="L302" s="9">
        <v>326856.045294996</v>
      </c>
      <c r="M302" s="9">
        <v>331094.72056736599</v>
      </c>
      <c r="N302" s="9">
        <v>335401.85274759203</v>
      </c>
      <c r="O302" s="9">
        <v>339714.114595883</v>
      </c>
      <c r="P302" s="9">
        <v>344040.83644050098</v>
      </c>
      <c r="Q302" s="9">
        <v>348356.17340399302</v>
      </c>
      <c r="R302" s="9">
        <v>352678.08672361902</v>
      </c>
    </row>
    <row r="303" spans="1:18" ht="15.6">
      <c r="A303" s="7">
        <v>61</v>
      </c>
      <c r="B303" s="7">
        <v>6132</v>
      </c>
      <c r="C303" s="8" t="s">
        <v>321</v>
      </c>
      <c r="D303" s="9">
        <v>40663.5306501905</v>
      </c>
      <c r="E303" s="9">
        <v>41474.166883808903</v>
      </c>
      <c r="F303" s="9">
        <v>42260.098614910501</v>
      </c>
      <c r="G303" s="9">
        <v>43016.740340433302</v>
      </c>
      <c r="H303" s="9">
        <v>43642.870938205502</v>
      </c>
      <c r="I303" s="9">
        <v>44239.480487977999</v>
      </c>
      <c r="J303" s="9">
        <v>44823.805144097998</v>
      </c>
      <c r="K303" s="9">
        <v>45408.054286680897</v>
      </c>
      <c r="L303" s="9">
        <v>45991.117040816003</v>
      </c>
      <c r="M303" s="9">
        <v>46587.530701672003</v>
      </c>
      <c r="N303" s="9">
        <v>47193.5767671024</v>
      </c>
      <c r="O303" s="9">
        <v>47800.344615604597</v>
      </c>
      <c r="P303" s="9">
        <v>48409.147094936299</v>
      </c>
      <c r="Q303" s="9">
        <v>49016.347635409104</v>
      </c>
      <c r="R303" s="9">
        <v>49624.473518903702</v>
      </c>
    </row>
    <row r="304" spans="1:18" ht="15.6">
      <c r="A304" s="7">
        <v>61</v>
      </c>
      <c r="B304" s="7">
        <v>6133</v>
      </c>
      <c r="C304" s="8" t="s">
        <v>322</v>
      </c>
      <c r="D304" s="9">
        <v>57548.656685615701</v>
      </c>
      <c r="E304" s="9">
        <v>58695.901540166597</v>
      </c>
      <c r="F304" s="9">
        <v>59808.183593594797</v>
      </c>
      <c r="G304" s="9">
        <v>60879.013258126302</v>
      </c>
      <c r="H304" s="9">
        <v>61765.138349450397</v>
      </c>
      <c r="I304" s="9">
        <v>62609.484071683</v>
      </c>
      <c r="J304" s="9">
        <v>63436.443720566</v>
      </c>
      <c r="K304" s="9">
        <v>64263.296499627599</v>
      </c>
      <c r="L304" s="9">
        <v>65088.470254257103</v>
      </c>
      <c r="M304" s="9">
        <v>65932.538746667604</v>
      </c>
      <c r="N304" s="9">
        <v>66790.239403660104</v>
      </c>
      <c r="O304" s="9">
        <v>67648.961556992406</v>
      </c>
      <c r="P304" s="9">
        <v>68510.563201305806</v>
      </c>
      <c r="Q304" s="9">
        <v>69369.897717607004</v>
      </c>
      <c r="R304" s="9">
        <v>70230.541816439494</v>
      </c>
    </row>
    <row r="305" spans="1:18" ht="15.6">
      <c r="A305" s="7">
        <v>61</v>
      </c>
      <c r="B305" s="7">
        <v>6134</v>
      </c>
      <c r="C305" s="8" t="s">
        <v>323</v>
      </c>
      <c r="D305" s="9">
        <v>24392.333076050301</v>
      </c>
      <c r="E305" s="9">
        <v>24878.599484870301</v>
      </c>
      <c r="F305" s="9">
        <v>25350.046706759898</v>
      </c>
      <c r="G305" s="9">
        <v>25803.924091089099</v>
      </c>
      <c r="H305" s="9">
        <v>26179.513368375701</v>
      </c>
      <c r="I305" s="9">
        <v>26537.394216981502</v>
      </c>
      <c r="J305" s="9">
        <v>26887.905877267502</v>
      </c>
      <c r="K305" s="9">
        <v>27238.372239982</v>
      </c>
      <c r="L305" s="9">
        <v>27588.126938423498</v>
      </c>
      <c r="M305" s="9">
        <v>27945.890281595599</v>
      </c>
      <c r="N305" s="9">
        <v>28309.431696914799</v>
      </c>
      <c r="O305" s="9">
        <v>28673.406079537599</v>
      </c>
      <c r="P305" s="9">
        <v>29038.600951053701</v>
      </c>
      <c r="Q305" s="9">
        <v>29402.834887167799</v>
      </c>
      <c r="R305" s="9">
        <v>29767.623897593599</v>
      </c>
    </row>
    <row r="306" spans="1:18" ht="15.6">
      <c r="A306" s="7">
        <v>61</v>
      </c>
      <c r="B306" s="7">
        <v>6135</v>
      </c>
      <c r="C306" s="8" t="s">
        <v>324</v>
      </c>
      <c r="D306" s="9">
        <v>1025582.527546</v>
      </c>
      <c r="E306" s="9">
        <v>1046027.7359221301</v>
      </c>
      <c r="F306" s="9">
        <v>1065849.86740823</v>
      </c>
      <c r="G306" s="9">
        <v>1084933.2701576201</v>
      </c>
      <c r="H306" s="9">
        <v>1100725.0273106201</v>
      </c>
      <c r="I306" s="9">
        <v>1115772.22858033</v>
      </c>
      <c r="J306" s="9">
        <v>1130509.59024571</v>
      </c>
      <c r="K306" s="9">
        <v>1145245.0473676401</v>
      </c>
      <c r="L306" s="9">
        <v>1159950.5823642099</v>
      </c>
      <c r="M306" s="9">
        <v>1174992.84308359</v>
      </c>
      <c r="N306" s="9">
        <v>1190278.0444817799</v>
      </c>
      <c r="O306" s="9">
        <v>1205581.45010817</v>
      </c>
      <c r="P306" s="9">
        <v>1220936.17153823</v>
      </c>
      <c r="Q306" s="9">
        <v>1236250.49016812</v>
      </c>
      <c r="R306" s="9">
        <v>1251588.1470498601</v>
      </c>
    </row>
    <row r="307" spans="1:18" ht="15.6">
      <c r="A307" s="7">
        <v>61</v>
      </c>
      <c r="B307" s="7">
        <v>6136</v>
      </c>
      <c r="C307" s="8" t="s">
        <v>325</v>
      </c>
      <c r="D307" s="9">
        <v>87803.188242180302</v>
      </c>
      <c r="E307" s="9">
        <v>89553.563693695804</v>
      </c>
      <c r="F307" s="9">
        <v>91250.595668690003</v>
      </c>
      <c r="G307" s="9">
        <v>92884.3828665123</v>
      </c>
      <c r="H307" s="9">
        <v>94236.362437861593</v>
      </c>
      <c r="I307" s="9">
        <v>95524.598352683795</v>
      </c>
      <c r="J307" s="9">
        <v>96786.307972095106</v>
      </c>
      <c r="K307" s="9">
        <v>98047.854537822903</v>
      </c>
      <c r="L307" s="9">
        <v>99306.839380886202</v>
      </c>
      <c r="M307" s="9">
        <v>100594.65232042001</v>
      </c>
      <c r="N307" s="9">
        <v>101903.264138213</v>
      </c>
      <c r="O307" s="9">
        <v>103213.434474464</v>
      </c>
      <c r="P307" s="9">
        <v>104527.99811016</v>
      </c>
      <c r="Q307" s="9">
        <v>105839.102741265</v>
      </c>
      <c r="R307" s="9">
        <v>107152.20542995501</v>
      </c>
    </row>
    <row r="308" spans="1:18" ht="15.6">
      <c r="A308" s="7">
        <v>61</v>
      </c>
      <c r="B308" s="7">
        <v>6137</v>
      </c>
      <c r="C308" s="8" t="s">
        <v>326</v>
      </c>
      <c r="D308" s="9">
        <v>29970.9750157614</v>
      </c>
      <c r="E308" s="9">
        <v>30568.452852378199</v>
      </c>
      <c r="F308" s="9">
        <v>31147.722283531599</v>
      </c>
      <c r="G308" s="9">
        <v>31705.403568844398</v>
      </c>
      <c r="H308" s="9">
        <v>32166.891890103099</v>
      </c>
      <c r="I308" s="9">
        <v>32606.621781486101</v>
      </c>
      <c r="J308" s="9">
        <v>33037.297116507303</v>
      </c>
      <c r="K308" s="9">
        <v>33467.916793704302</v>
      </c>
      <c r="L308" s="9">
        <v>33897.662045648503</v>
      </c>
      <c r="M308" s="9">
        <v>34337.247557696799</v>
      </c>
      <c r="N308" s="9">
        <v>34783.932613871897</v>
      </c>
      <c r="O308" s="9">
        <v>35231.149659446397</v>
      </c>
      <c r="P308" s="9">
        <v>35679.8663251295</v>
      </c>
      <c r="Q308" s="9">
        <v>36127.4022849428</v>
      </c>
      <c r="R308" s="9">
        <v>36575.620267631501</v>
      </c>
    </row>
    <row r="309" spans="1:18" ht="15.6">
      <c r="A309" s="7">
        <v>61</v>
      </c>
      <c r="B309" s="7">
        <v>6138</v>
      </c>
      <c r="C309" s="8" t="s">
        <v>327</v>
      </c>
      <c r="D309" s="9">
        <v>33073.350018206504</v>
      </c>
      <c r="E309" s="9">
        <v>33732.6743677216</v>
      </c>
      <c r="F309" s="9">
        <v>34371.905512101497</v>
      </c>
      <c r="G309" s="9">
        <v>34987.313869020501</v>
      </c>
      <c r="H309" s="9">
        <v>35496.5720687801</v>
      </c>
      <c r="I309" s="9">
        <v>35981.819565702302</v>
      </c>
      <c r="J309" s="9">
        <v>36457.0752449297</v>
      </c>
      <c r="K309" s="9">
        <v>36932.269505677898</v>
      </c>
      <c r="L309" s="9">
        <v>37406.498827086099</v>
      </c>
      <c r="M309" s="9">
        <v>37891.586999426501</v>
      </c>
      <c r="N309" s="9">
        <v>38384.509609065397</v>
      </c>
      <c r="O309" s="9">
        <v>38878.019275220497</v>
      </c>
      <c r="P309" s="9">
        <v>39373.183791575597</v>
      </c>
      <c r="Q309" s="9">
        <v>39867.045384060897</v>
      </c>
      <c r="R309" s="9">
        <v>40361.659596901904</v>
      </c>
    </row>
    <row r="310" spans="1:18" ht="15.6">
      <c r="A310" s="7">
        <v>62</v>
      </c>
      <c r="B310" s="7">
        <v>6211</v>
      </c>
      <c r="C310" s="8" t="s">
        <v>328</v>
      </c>
      <c r="D310" s="9">
        <v>67410.835997452697</v>
      </c>
      <c r="E310" s="9">
        <v>67829.048375730199</v>
      </c>
      <c r="F310" s="9">
        <v>68261.133278040506</v>
      </c>
      <c r="G310" s="9">
        <v>68637.986803821099</v>
      </c>
      <c r="H310" s="9">
        <v>68780.535169213297</v>
      </c>
      <c r="I310" s="9">
        <v>68871.136487075593</v>
      </c>
      <c r="J310" s="9">
        <v>68939.174398032003</v>
      </c>
      <c r="K310" s="9">
        <v>69001.212745659301</v>
      </c>
      <c r="L310" s="9">
        <v>69055.171001340495</v>
      </c>
      <c r="M310" s="9">
        <v>69124.309427248401</v>
      </c>
      <c r="N310" s="9">
        <v>69192.859015116905</v>
      </c>
      <c r="O310" s="9">
        <v>69255.640073507893</v>
      </c>
      <c r="P310" s="9">
        <v>69313.597042804395</v>
      </c>
      <c r="Q310" s="9">
        <v>69362.431638277994</v>
      </c>
      <c r="R310" s="9">
        <v>69406.035128331001</v>
      </c>
    </row>
    <row r="311" spans="1:18" ht="15.6">
      <c r="A311" s="7">
        <v>62</v>
      </c>
      <c r="B311" s="7">
        <v>6212</v>
      </c>
      <c r="C311" s="8" t="s">
        <v>329</v>
      </c>
      <c r="D311" s="9">
        <v>39181.848846531902</v>
      </c>
      <c r="E311" s="9">
        <v>39424.930451228101</v>
      </c>
      <c r="F311" s="9">
        <v>39676.075316535302</v>
      </c>
      <c r="G311" s="9">
        <v>39895.117517448503</v>
      </c>
      <c r="H311" s="9">
        <v>39977.9722755943</v>
      </c>
      <c r="I311" s="9">
        <v>40030.633351468503</v>
      </c>
      <c r="J311" s="9">
        <v>40070.179681326801</v>
      </c>
      <c r="K311" s="9">
        <v>40106.238827762303</v>
      </c>
      <c r="L311" s="9">
        <v>40137.601504320301</v>
      </c>
      <c r="M311" s="9">
        <v>40177.787497327401</v>
      </c>
      <c r="N311" s="9">
        <v>40217.631233813598</v>
      </c>
      <c r="O311" s="9">
        <v>40254.122072605598</v>
      </c>
      <c r="P311" s="9">
        <v>40287.808959679998</v>
      </c>
      <c r="Q311" s="9">
        <v>40316.1935616583</v>
      </c>
      <c r="R311" s="9">
        <v>40341.537637376998</v>
      </c>
    </row>
    <row r="312" spans="1:18" ht="15.6">
      <c r="A312" s="7">
        <v>62</v>
      </c>
      <c r="B312" s="7">
        <v>6213</v>
      </c>
      <c r="C312" s="8" t="s">
        <v>330</v>
      </c>
      <c r="D312" s="9">
        <v>41355.539577047297</v>
      </c>
      <c r="E312" s="9">
        <v>41612.106614944401</v>
      </c>
      <c r="F312" s="9">
        <v>41877.184239091199</v>
      </c>
      <c r="G312" s="9">
        <v>42108.378240054801</v>
      </c>
      <c r="H312" s="9">
        <v>42195.829529921502</v>
      </c>
      <c r="I312" s="9">
        <v>42251.4120831076</v>
      </c>
      <c r="J312" s="9">
        <v>42293.152323632399</v>
      </c>
      <c r="K312" s="9">
        <v>42331.211921738199</v>
      </c>
      <c r="L312" s="9">
        <v>42364.314504347298</v>
      </c>
      <c r="M312" s="9">
        <v>42406.729894353099</v>
      </c>
      <c r="N312" s="9">
        <v>42448.784041200903</v>
      </c>
      <c r="O312" s="9">
        <v>42487.299281464198</v>
      </c>
      <c r="P312" s="9">
        <v>42522.855015241097</v>
      </c>
      <c r="Q312" s="9">
        <v>42552.814309137902</v>
      </c>
      <c r="R312" s="9">
        <v>42579.564398201299</v>
      </c>
    </row>
    <row r="313" spans="1:18" ht="15.6">
      <c r="A313" s="7">
        <v>62</v>
      </c>
      <c r="B313" s="7">
        <v>6214</v>
      </c>
      <c r="C313" s="8" t="s">
        <v>331</v>
      </c>
      <c r="D313" s="9">
        <v>25488.294536368499</v>
      </c>
      <c r="E313" s="9">
        <v>25646.422233239999</v>
      </c>
      <c r="F313" s="9">
        <v>25809.795184678202</v>
      </c>
      <c r="G313" s="9">
        <v>25952.284941833699</v>
      </c>
      <c r="H313" s="9">
        <v>26006.183023114401</v>
      </c>
      <c r="I313" s="9">
        <v>26040.439727314999</v>
      </c>
      <c r="J313" s="9">
        <v>26066.165121174599</v>
      </c>
      <c r="K313" s="9">
        <v>26089.622057150202</v>
      </c>
      <c r="L313" s="9">
        <v>26110.023879555301</v>
      </c>
      <c r="M313" s="9">
        <v>26136.165382318199</v>
      </c>
      <c r="N313" s="9">
        <v>26162.0842433043</v>
      </c>
      <c r="O313" s="9">
        <v>26185.822001239801</v>
      </c>
      <c r="P313" s="9">
        <v>26207.735752672601</v>
      </c>
      <c r="Q313" s="9">
        <v>26226.200299726799</v>
      </c>
      <c r="R313" s="9">
        <v>26242.686945934998</v>
      </c>
    </row>
    <row r="314" spans="1:18" ht="15.6">
      <c r="A314" s="7">
        <v>62</v>
      </c>
      <c r="B314" s="7">
        <v>6219</v>
      </c>
      <c r="C314" s="8" t="s">
        <v>332</v>
      </c>
      <c r="D314" s="9">
        <v>38243.818542944202</v>
      </c>
      <c r="E314" s="9">
        <v>38481.080669522198</v>
      </c>
      <c r="F314" s="9">
        <v>38726.213018793598</v>
      </c>
      <c r="G314" s="9">
        <v>38940.011255240199</v>
      </c>
      <c r="H314" s="9">
        <v>39020.882435196901</v>
      </c>
      <c r="I314" s="9">
        <v>39072.2827821104</v>
      </c>
      <c r="J314" s="9">
        <v>39110.882355074398</v>
      </c>
      <c r="K314" s="9">
        <v>39146.078228788698</v>
      </c>
      <c r="L314" s="9">
        <v>39176.6900674102</v>
      </c>
      <c r="M314" s="9">
        <v>39215.913989089699</v>
      </c>
      <c r="N314" s="9">
        <v>39254.803849055999</v>
      </c>
      <c r="O314" s="9">
        <v>39290.421081162</v>
      </c>
      <c r="P314" s="9">
        <v>39323.301489453101</v>
      </c>
      <c r="Q314" s="9">
        <v>39351.006551656501</v>
      </c>
      <c r="R314" s="9">
        <v>39375.743879791298</v>
      </c>
    </row>
    <row r="315" spans="1:18" ht="15.6">
      <c r="A315" s="7">
        <v>62</v>
      </c>
      <c r="B315" s="7">
        <v>6221</v>
      </c>
      <c r="C315" s="8" t="s">
        <v>333</v>
      </c>
      <c r="D315" s="9">
        <v>168212.39476503301</v>
      </c>
      <c r="E315" s="9">
        <v>169255.97336375801</v>
      </c>
      <c r="F315" s="9">
        <v>170334.168510761</v>
      </c>
      <c r="G315" s="9">
        <v>171274.54305356799</v>
      </c>
      <c r="H315" s="9">
        <v>171630.24850542701</v>
      </c>
      <c r="I315" s="9">
        <v>171856.32884366301</v>
      </c>
      <c r="J315" s="9">
        <v>172026.10599727399</v>
      </c>
      <c r="K315" s="9">
        <v>172180.912247509</v>
      </c>
      <c r="L315" s="9">
        <v>172315.55599103001</v>
      </c>
      <c r="M315" s="9">
        <v>172488.079294533</v>
      </c>
      <c r="N315" s="9">
        <v>172659.133254388</v>
      </c>
      <c r="O315" s="9">
        <v>172815.79281904601</v>
      </c>
      <c r="P315" s="9">
        <v>172960.41468123099</v>
      </c>
      <c r="Q315" s="9">
        <v>173082.27319486201</v>
      </c>
      <c r="R315" s="9">
        <v>173191.07836700199</v>
      </c>
    </row>
    <row r="316" spans="1:18" ht="15.6">
      <c r="A316" s="7">
        <v>62</v>
      </c>
      <c r="B316" s="7">
        <v>6222</v>
      </c>
      <c r="C316" s="8" t="s">
        <v>334</v>
      </c>
      <c r="D316" s="9">
        <v>100424.29149567201</v>
      </c>
      <c r="E316" s="9">
        <v>101047.317174182</v>
      </c>
      <c r="F316" s="9">
        <v>101691.009239042</v>
      </c>
      <c r="G316" s="9">
        <v>102252.42118093499</v>
      </c>
      <c r="H316" s="9">
        <v>102464.78049034999</v>
      </c>
      <c r="I316" s="9">
        <v>102599.75245731301</v>
      </c>
      <c r="J316" s="9">
        <v>102701.11092371801</v>
      </c>
      <c r="K316" s="9">
        <v>102793.53162812001</v>
      </c>
      <c r="L316" s="9">
        <v>102873.915137077</v>
      </c>
      <c r="M316" s="9">
        <v>102976.91307929999</v>
      </c>
      <c r="N316" s="9">
        <v>103079.033810284</v>
      </c>
      <c r="O316" s="9">
        <v>103172.560959706</v>
      </c>
      <c r="P316" s="9">
        <v>103258.901494002</v>
      </c>
      <c r="Q316" s="9">
        <v>103331.65210733601</v>
      </c>
      <c r="R316" s="9">
        <v>103396.60976001</v>
      </c>
    </row>
    <row r="317" spans="1:18" ht="15.6">
      <c r="A317" s="7">
        <v>62</v>
      </c>
      <c r="B317" s="7">
        <v>6231</v>
      </c>
      <c r="C317" s="8" t="s">
        <v>335</v>
      </c>
      <c r="D317" s="9">
        <v>51775.896583607799</v>
      </c>
      <c r="E317" s="9">
        <v>52097.110829743899</v>
      </c>
      <c r="F317" s="9">
        <v>52428.980074490901</v>
      </c>
      <c r="G317" s="9">
        <v>52718.428037798803</v>
      </c>
      <c r="H317" s="9">
        <v>52827.914432806203</v>
      </c>
      <c r="I317" s="9">
        <v>52897.502124239203</v>
      </c>
      <c r="J317" s="9">
        <v>52949.759654821202</v>
      </c>
      <c r="K317" s="9">
        <v>52997.409130781904</v>
      </c>
      <c r="L317" s="9">
        <v>53038.852572326803</v>
      </c>
      <c r="M317" s="9">
        <v>53091.955369769399</v>
      </c>
      <c r="N317" s="9">
        <v>53144.605901974399</v>
      </c>
      <c r="O317" s="9">
        <v>53192.825829024703</v>
      </c>
      <c r="P317" s="9">
        <v>53237.340542581704</v>
      </c>
      <c r="Q317" s="9">
        <v>53274.848681033603</v>
      </c>
      <c r="R317" s="9">
        <v>53308.338991439698</v>
      </c>
    </row>
    <row r="318" spans="1:18" ht="15.6">
      <c r="A318" s="7">
        <v>62</v>
      </c>
      <c r="B318" s="7">
        <v>6232</v>
      </c>
      <c r="C318" s="8" t="s">
        <v>336</v>
      </c>
      <c r="D318" s="9">
        <v>89213.434769621599</v>
      </c>
      <c r="E318" s="9">
        <v>89766.909032334195</v>
      </c>
      <c r="F318" s="9">
        <v>90338.742591325703</v>
      </c>
      <c r="G318" s="9">
        <v>90837.481361598097</v>
      </c>
      <c r="H318" s="9">
        <v>91026.133958781298</v>
      </c>
      <c r="I318" s="9">
        <v>91146.038342578599</v>
      </c>
      <c r="J318" s="9">
        <v>91236.081666067897</v>
      </c>
      <c r="K318" s="9">
        <v>91318.184994481606</v>
      </c>
      <c r="L318" s="9">
        <v>91389.594897975097</v>
      </c>
      <c r="M318" s="9">
        <v>91481.094674378604</v>
      </c>
      <c r="N318" s="9">
        <v>91571.815166339293</v>
      </c>
      <c r="O318" s="9">
        <v>91654.901420644499</v>
      </c>
      <c r="P318" s="9">
        <v>91731.603337001201</v>
      </c>
      <c r="Q318" s="9">
        <v>91796.232442046603</v>
      </c>
      <c r="R318" s="9">
        <v>91853.938552594904</v>
      </c>
    </row>
    <row r="319" spans="1:18" ht="15.6">
      <c r="A319" s="7">
        <v>62</v>
      </c>
      <c r="B319" s="7">
        <v>6240</v>
      </c>
      <c r="C319" s="8" t="s">
        <v>337</v>
      </c>
      <c r="D319" s="9">
        <v>94200.115442923096</v>
      </c>
      <c r="E319" s="9">
        <v>94784.526743568102</v>
      </c>
      <c r="F319" s="9">
        <v>95388.323553038994</v>
      </c>
      <c r="G319" s="9">
        <v>95914.939862106505</v>
      </c>
      <c r="H319" s="9">
        <v>96114.137398658495</v>
      </c>
      <c r="I319" s="9">
        <v>96240.743966661204</v>
      </c>
      <c r="J319" s="9">
        <v>96335.820358351106</v>
      </c>
      <c r="K319" s="9">
        <v>96422.512940436107</v>
      </c>
      <c r="L319" s="9">
        <v>96497.914377194</v>
      </c>
      <c r="M319" s="9">
        <v>96594.528631876194</v>
      </c>
      <c r="N319" s="9">
        <v>96690.320043142303</v>
      </c>
      <c r="O319" s="9">
        <v>96778.050492840906</v>
      </c>
      <c r="P319" s="9">
        <v>96859.039745163507</v>
      </c>
      <c r="Q319" s="9">
        <v>96927.281363423797</v>
      </c>
      <c r="R319" s="9">
        <v>96988.213018925104</v>
      </c>
    </row>
    <row r="320" spans="1:18" ht="15.6">
      <c r="A320" s="7">
        <v>62</v>
      </c>
      <c r="B320" s="7">
        <v>6250</v>
      </c>
      <c r="C320" s="8" t="s">
        <v>338</v>
      </c>
      <c r="D320" s="9">
        <v>13924.024980848701</v>
      </c>
      <c r="E320" s="9">
        <v>14010.4087129938</v>
      </c>
      <c r="F320" s="9">
        <v>14099.657880193699</v>
      </c>
      <c r="G320" s="9">
        <v>14177.4987469801</v>
      </c>
      <c r="H320" s="9">
        <v>14206.9427817667</v>
      </c>
      <c r="I320" s="9">
        <v>14225.6569097311</v>
      </c>
      <c r="J320" s="9">
        <v>14239.710459923401</v>
      </c>
      <c r="K320" s="9">
        <v>14252.524772024601</v>
      </c>
      <c r="L320" s="9">
        <v>14263.670103176801</v>
      </c>
      <c r="M320" s="9">
        <v>14277.950969867699</v>
      </c>
      <c r="N320" s="9">
        <v>14292.110209414101</v>
      </c>
      <c r="O320" s="9">
        <v>14305.0779320729</v>
      </c>
      <c r="P320" s="9">
        <v>14317.049216462799</v>
      </c>
      <c r="Q320" s="9">
        <v>14327.136231668601</v>
      </c>
      <c r="R320" s="9">
        <v>14336.1427375362</v>
      </c>
    </row>
    <row r="321" spans="1:18" ht="15.6">
      <c r="A321" s="7">
        <v>63</v>
      </c>
      <c r="B321" s="7">
        <v>6311</v>
      </c>
      <c r="C321" s="8" t="s">
        <v>339</v>
      </c>
      <c r="D321" s="9">
        <v>12959.8490692095</v>
      </c>
      <c r="E321" s="9">
        <v>13078.5655734792</v>
      </c>
      <c r="F321" s="9">
        <v>13189.843757937701</v>
      </c>
      <c r="G321" s="9">
        <v>13287.8542082074</v>
      </c>
      <c r="H321" s="9">
        <v>13343.841574735199</v>
      </c>
      <c r="I321" s="9">
        <v>13390.108711320599</v>
      </c>
      <c r="J321" s="9">
        <v>13428.766239307601</v>
      </c>
      <c r="K321" s="9">
        <v>13465.5283370261</v>
      </c>
      <c r="L321" s="9">
        <v>13499.520713141101</v>
      </c>
      <c r="M321" s="9">
        <v>13536.485681865501</v>
      </c>
      <c r="N321" s="9">
        <v>13567.876806550799</v>
      </c>
      <c r="O321" s="9">
        <v>13596.478243421099</v>
      </c>
      <c r="P321" s="9">
        <v>13622.659363827799</v>
      </c>
      <c r="Q321" s="9">
        <v>13645.6776783942</v>
      </c>
      <c r="R321" s="9">
        <v>13666.404075390799</v>
      </c>
    </row>
    <row r="322" spans="1:18" ht="15.6">
      <c r="A322" s="7">
        <v>63</v>
      </c>
      <c r="B322" s="7">
        <v>6312</v>
      </c>
      <c r="C322" s="8" t="s">
        <v>340</v>
      </c>
      <c r="D322" s="9">
        <v>17325.414915756901</v>
      </c>
      <c r="E322" s="9">
        <v>17484.1214481147</v>
      </c>
      <c r="F322" s="9">
        <v>17632.884040823999</v>
      </c>
      <c r="G322" s="9">
        <v>17763.909619915499</v>
      </c>
      <c r="H322" s="9">
        <v>17838.756507828799</v>
      </c>
      <c r="I322" s="9">
        <v>17900.608872556899</v>
      </c>
      <c r="J322" s="9">
        <v>17952.288310654701</v>
      </c>
      <c r="K322" s="9">
        <v>18001.433836975699</v>
      </c>
      <c r="L322" s="9">
        <v>18046.8766507078</v>
      </c>
      <c r="M322" s="9">
        <v>18096.293385461799</v>
      </c>
      <c r="N322" s="9">
        <v>18138.258709149399</v>
      </c>
      <c r="O322" s="9">
        <v>18176.4946299521</v>
      </c>
      <c r="P322" s="9">
        <v>18211.494942944599</v>
      </c>
      <c r="Q322" s="9">
        <v>18242.267048992999</v>
      </c>
      <c r="R322" s="9">
        <v>18269.9751978358</v>
      </c>
    </row>
    <row r="323" spans="1:18" ht="15.6">
      <c r="A323" s="7">
        <v>71</v>
      </c>
      <c r="B323" s="7">
        <v>7111</v>
      </c>
      <c r="C323" s="8" t="s">
        <v>341</v>
      </c>
      <c r="D323" s="9">
        <v>1233284.87316621</v>
      </c>
      <c r="E323" s="9">
        <v>1226742.96600715</v>
      </c>
      <c r="F323" s="9">
        <v>1219432.4329838201</v>
      </c>
      <c r="G323" s="9">
        <v>1210317.85402185</v>
      </c>
      <c r="H323" s="9">
        <v>1196807.6560549701</v>
      </c>
      <c r="I323" s="9">
        <v>1182121.03221552</v>
      </c>
      <c r="J323" s="9">
        <v>1166762.87085571</v>
      </c>
      <c r="K323" s="9">
        <v>1151149.4880031699</v>
      </c>
      <c r="L323" s="9">
        <v>1135248.8580046699</v>
      </c>
      <c r="M323" s="9">
        <v>1119434.47063905</v>
      </c>
      <c r="N323" s="9">
        <v>1103500.32241135</v>
      </c>
      <c r="O323" s="9">
        <v>1087325.3345349</v>
      </c>
      <c r="P323" s="9">
        <v>1070957.5595247</v>
      </c>
      <c r="Q323" s="9">
        <v>1054303.60760975</v>
      </c>
      <c r="R323" s="9">
        <v>1037429.10207657</v>
      </c>
    </row>
    <row r="324" spans="1:18" ht="15.6">
      <c r="A324" s="7">
        <v>71</v>
      </c>
      <c r="B324" s="7">
        <v>7112</v>
      </c>
      <c r="C324" s="8" t="s">
        <v>342</v>
      </c>
      <c r="D324" s="9">
        <v>151822.430910197</v>
      </c>
      <c r="E324" s="9">
        <v>151017.09528232901</v>
      </c>
      <c r="F324" s="9">
        <v>150117.13865511</v>
      </c>
      <c r="G324" s="9">
        <v>148995.096566672</v>
      </c>
      <c r="H324" s="9">
        <v>147331.93573332601</v>
      </c>
      <c r="I324" s="9">
        <v>145523.952045468</v>
      </c>
      <c r="J324" s="9">
        <v>143633.29933197299</v>
      </c>
      <c r="K324" s="9">
        <v>141711.227804967</v>
      </c>
      <c r="L324" s="9">
        <v>139753.79497505</v>
      </c>
      <c r="M324" s="9">
        <v>137806.978967292</v>
      </c>
      <c r="N324" s="9">
        <v>135845.41990576201</v>
      </c>
      <c r="O324" s="9">
        <v>133854.21249474399</v>
      </c>
      <c r="P324" s="9">
        <v>131839.272196109</v>
      </c>
      <c r="Q324" s="9">
        <v>129789.10234565601</v>
      </c>
      <c r="R324" s="9">
        <v>127711.781439347</v>
      </c>
    </row>
    <row r="325" spans="1:18" ht="15.6">
      <c r="A325" s="7">
        <v>71</v>
      </c>
      <c r="B325" s="7">
        <v>7113</v>
      </c>
      <c r="C325" s="8" t="s">
        <v>343</v>
      </c>
      <c r="D325" s="9">
        <v>23929.6909627641</v>
      </c>
      <c r="E325" s="9">
        <v>23802.756934773199</v>
      </c>
      <c r="F325" s="9">
        <v>23660.909094218001</v>
      </c>
      <c r="G325" s="9">
        <v>23484.0569633304</v>
      </c>
      <c r="H325" s="9">
        <v>23221.915693928098</v>
      </c>
      <c r="I325" s="9">
        <v>22936.947980938901</v>
      </c>
      <c r="J325" s="9">
        <v>22638.9502813666</v>
      </c>
      <c r="K325" s="9">
        <v>22336.000464455999</v>
      </c>
      <c r="L325" s="9">
        <v>22027.477129524799</v>
      </c>
      <c r="M325" s="9">
        <v>21720.627178914201</v>
      </c>
      <c r="N325" s="9">
        <v>21411.453482602199</v>
      </c>
      <c r="O325" s="9">
        <v>21097.6067229199</v>
      </c>
      <c r="P325" s="9">
        <v>20780.019273119098</v>
      </c>
      <c r="Q325" s="9">
        <v>20456.8790714553</v>
      </c>
      <c r="R325" s="9">
        <v>20129.4594205994</v>
      </c>
    </row>
    <row r="326" spans="1:18" ht="15.6">
      <c r="A326" s="7">
        <v>71</v>
      </c>
      <c r="B326" s="7">
        <v>7114</v>
      </c>
      <c r="C326" s="8" t="s">
        <v>344</v>
      </c>
      <c r="D326" s="9">
        <v>117603.79904511401</v>
      </c>
      <c r="E326" s="9">
        <v>116979.97469468199</v>
      </c>
      <c r="F326" s="9">
        <v>116282.855581896</v>
      </c>
      <c r="G326" s="9">
        <v>115413.705934524</v>
      </c>
      <c r="H326" s="9">
        <v>114125.398065578</v>
      </c>
      <c r="I326" s="9">
        <v>112724.908368309</v>
      </c>
      <c r="J326" s="9">
        <v>111260.382076316</v>
      </c>
      <c r="K326" s="9">
        <v>109771.518327682</v>
      </c>
      <c r="L326" s="9">
        <v>108255.263214427</v>
      </c>
      <c r="M326" s="9">
        <v>106747.232041553</v>
      </c>
      <c r="N326" s="9">
        <v>105227.78069102101</v>
      </c>
      <c r="O326" s="9">
        <v>103685.363310278</v>
      </c>
      <c r="P326" s="9">
        <v>102124.562099627</v>
      </c>
      <c r="Q326" s="9">
        <v>100536.471580621</v>
      </c>
      <c r="R326" s="9">
        <v>98927.349470315603</v>
      </c>
    </row>
    <row r="327" spans="1:18" ht="15.6">
      <c r="A327" s="7">
        <v>71</v>
      </c>
      <c r="B327" s="7">
        <v>7115</v>
      </c>
      <c r="C327" s="8" t="s">
        <v>345</v>
      </c>
      <c r="D327" s="9">
        <v>44926.331488455296</v>
      </c>
      <c r="E327" s="9">
        <v>44688.021673764997</v>
      </c>
      <c r="F327" s="9">
        <v>44421.712212636703</v>
      </c>
      <c r="G327" s="9">
        <v>44089.684629449097</v>
      </c>
      <c r="H327" s="9">
        <v>43597.532616938501</v>
      </c>
      <c r="I327" s="9">
        <v>43062.525543211697</v>
      </c>
      <c r="J327" s="9">
        <v>42503.055575371298</v>
      </c>
      <c r="K327" s="9">
        <v>41934.288351405899</v>
      </c>
      <c r="L327" s="9">
        <v>41355.057234779699</v>
      </c>
      <c r="M327" s="9">
        <v>40778.9677808915</v>
      </c>
      <c r="N327" s="9">
        <v>40198.515655970099</v>
      </c>
      <c r="O327" s="9">
        <v>39609.290179383999</v>
      </c>
      <c r="P327" s="9">
        <v>39013.041817113401</v>
      </c>
      <c r="Q327" s="9">
        <v>38406.368549169201</v>
      </c>
      <c r="R327" s="9">
        <v>37791.660912842002</v>
      </c>
    </row>
    <row r="328" spans="1:18" ht="15.6">
      <c r="A328" s="7">
        <v>71</v>
      </c>
      <c r="B328" s="7">
        <v>7121</v>
      </c>
      <c r="C328" s="8" t="s">
        <v>346</v>
      </c>
      <c r="D328" s="9">
        <v>8599.5560327370404</v>
      </c>
      <c r="E328" s="9">
        <v>8553.9400535005898</v>
      </c>
      <c r="F328" s="9">
        <v>8502.9645329662108</v>
      </c>
      <c r="G328" s="9">
        <v>8439.4096040120803</v>
      </c>
      <c r="H328" s="9">
        <v>8345.2045205381401</v>
      </c>
      <c r="I328" s="9">
        <v>8242.7963524095594</v>
      </c>
      <c r="J328" s="9">
        <v>8135.7056290411902</v>
      </c>
      <c r="K328" s="9">
        <v>8026.8352750702998</v>
      </c>
      <c r="L328" s="9">
        <v>7915.9619791999903</v>
      </c>
      <c r="M328" s="9">
        <v>7805.6900434694999</v>
      </c>
      <c r="N328" s="9">
        <v>7694.5830287813696</v>
      </c>
      <c r="O328" s="9">
        <v>7581.7966664427204</v>
      </c>
      <c r="P328" s="9">
        <v>7467.6660212065499</v>
      </c>
      <c r="Q328" s="9">
        <v>7351.5398967642304</v>
      </c>
      <c r="R328" s="9">
        <v>7233.87587685567</v>
      </c>
    </row>
    <row r="329" spans="1:18" ht="15.6">
      <c r="A329" s="7">
        <v>71</v>
      </c>
      <c r="B329" s="7">
        <v>7122</v>
      </c>
      <c r="C329" s="8" t="s">
        <v>347</v>
      </c>
      <c r="D329" s="9">
        <v>36651.172138690003</v>
      </c>
      <c r="E329" s="9">
        <v>36456.757554838201</v>
      </c>
      <c r="F329" s="9">
        <v>36239.500690574598</v>
      </c>
      <c r="G329" s="9">
        <v>35968.6305860551</v>
      </c>
      <c r="H329" s="9">
        <v>35567.130006528299</v>
      </c>
      <c r="I329" s="9">
        <v>35130.668009636203</v>
      </c>
      <c r="J329" s="9">
        <v>34674.2490362057</v>
      </c>
      <c r="K329" s="9">
        <v>34210.245305178301</v>
      </c>
      <c r="L329" s="9">
        <v>33737.705067410701</v>
      </c>
      <c r="M329" s="9">
        <v>33267.727817053601</v>
      </c>
      <c r="N329" s="9">
        <v>32794.191473359402</v>
      </c>
      <c r="O329" s="9">
        <v>32313.497776472799</v>
      </c>
      <c r="P329" s="9">
        <v>31827.074767091399</v>
      </c>
      <c r="Q329" s="9">
        <v>31332.147056802602</v>
      </c>
      <c r="R329" s="9">
        <v>30830.664860327201</v>
      </c>
    </row>
    <row r="330" spans="1:18" ht="15.6">
      <c r="A330" s="7">
        <v>71</v>
      </c>
      <c r="B330" s="7">
        <v>7123</v>
      </c>
      <c r="C330" s="8" t="s">
        <v>348</v>
      </c>
      <c r="D330" s="9">
        <v>7310.6662633386704</v>
      </c>
      <c r="E330" s="9">
        <v>7271.8871450710403</v>
      </c>
      <c r="F330" s="9">
        <v>7228.5517662555903</v>
      </c>
      <c r="G330" s="9">
        <v>7174.5223636666196</v>
      </c>
      <c r="H330" s="9">
        <v>7094.4366100581101</v>
      </c>
      <c r="I330" s="9">
        <v>7007.3772389690603</v>
      </c>
      <c r="J330" s="9">
        <v>6916.3371276500702</v>
      </c>
      <c r="K330" s="9">
        <v>6823.7841143570004</v>
      </c>
      <c r="L330" s="9">
        <v>6729.5283573648903</v>
      </c>
      <c r="M330" s="9">
        <v>6635.7838294768098</v>
      </c>
      <c r="N330" s="9">
        <v>6541.3293831293104</v>
      </c>
      <c r="O330" s="9">
        <v>6445.4472874745397</v>
      </c>
      <c r="P330" s="9">
        <v>6348.4223882143597</v>
      </c>
      <c r="Q330" s="9">
        <v>6249.7010894628002</v>
      </c>
      <c r="R330" s="9">
        <v>6149.6723929209402</v>
      </c>
    </row>
    <row r="331" spans="1:18" ht="15.6">
      <c r="A331" s="7">
        <v>71</v>
      </c>
      <c r="B331" s="7">
        <v>7124</v>
      </c>
      <c r="C331" s="8" t="s">
        <v>349</v>
      </c>
      <c r="D331" s="9">
        <v>25386.866946953502</v>
      </c>
      <c r="E331" s="9">
        <v>25252.203390922299</v>
      </c>
      <c r="F331" s="9">
        <v>25101.717859782901</v>
      </c>
      <c r="G331" s="9">
        <v>24914.096485016998</v>
      </c>
      <c r="H331" s="9">
        <v>24635.992370006599</v>
      </c>
      <c r="I331" s="9">
        <v>24333.671816640501</v>
      </c>
      <c r="J331" s="9">
        <v>24017.527827944101</v>
      </c>
      <c r="K331" s="9">
        <v>23696.130167368501</v>
      </c>
      <c r="L331" s="9">
        <v>23368.819594658598</v>
      </c>
      <c r="M331" s="9">
        <v>23043.2843054226</v>
      </c>
      <c r="N331" s="9">
        <v>22715.283768182901</v>
      </c>
      <c r="O331" s="9">
        <v>22382.325605781101</v>
      </c>
      <c r="P331" s="9">
        <v>22045.3989674638</v>
      </c>
      <c r="Q331" s="9">
        <v>21702.5814476837</v>
      </c>
      <c r="R331" s="9">
        <v>21355.223885699401</v>
      </c>
    </row>
    <row r="332" spans="1:18" ht="15.6">
      <c r="A332" s="7">
        <v>71</v>
      </c>
      <c r="B332" s="7">
        <v>7125</v>
      </c>
      <c r="C332" s="8" t="s">
        <v>350</v>
      </c>
      <c r="D332" s="9">
        <v>6263.1171894768904</v>
      </c>
      <c r="E332" s="9">
        <v>6229.8947507148196</v>
      </c>
      <c r="F332" s="9">
        <v>6192.7689203035698</v>
      </c>
      <c r="G332" s="9">
        <v>6146.4814181930196</v>
      </c>
      <c r="H332" s="9">
        <v>6077.8711928037201</v>
      </c>
      <c r="I332" s="9">
        <v>6003.2866031217</v>
      </c>
      <c r="J332" s="9">
        <v>5925.2916755002298</v>
      </c>
      <c r="K332" s="9">
        <v>5846.0006303796499</v>
      </c>
      <c r="L332" s="9">
        <v>5765.25082857907</v>
      </c>
      <c r="M332" s="9">
        <v>5684.9390015993504</v>
      </c>
      <c r="N332" s="9">
        <v>5604.01898073746</v>
      </c>
      <c r="O332" s="9">
        <v>5521.8758791609498</v>
      </c>
      <c r="P332" s="9">
        <v>5438.7537268890601</v>
      </c>
      <c r="Q332" s="9">
        <v>5354.1782530637101</v>
      </c>
      <c r="R332" s="9">
        <v>5268.4827191495897</v>
      </c>
    </row>
    <row r="333" spans="1:18" ht="15.6">
      <c r="A333" s="7">
        <v>71</v>
      </c>
      <c r="B333" s="7">
        <v>7129</v>
      </c>
      <c r="C333" s="8" t="s">
        <v>351</v>
      </c>
      <c r="D333" s="9">
        <v>40431.741526735001</v>
      </c>
      <c r="E333" s="9">
        <v>40217.273073635501</v>
      </c>
      <c r="F333" s="9">
        <v>39977.606157726499</v>
      </c>
      <c r="G333" s="9">
        <v>39678.795794751597</v>
      </c>
      <c r="H333" s="9">
        <v>39235.880419959198</v>
      </c>
      <c r="I333" s="9">
        <v>38754.397356381603</v>
      </c>
      <c r="J333" s="9">
        <v>38250.898753260903</v>
      </c>
      <c r="K333" s="9">
        <v>37739.033025279699</v>
      </c>
      <c r="L333" s="9">
        <v>37217.750249016899</v>
      </c>
      <c r="M333" s="9">
        <v>36699.2948327419</v>
      </c>
      <c r="N333" s="9">
        <v>36176.913202474701</v>
      </c>
      <c r="O333" s="9">
        <v>35646.635937897903</v>
      </c>
      <c r="P333" s="9">
        <v>35110.038382048297</v>
      </c>
      <c r="Q333" s="9">
        <v>34564.058865462503</v>
      </c>
      <c r="R333" s="9">
        <v>34010.848766749601</v>
      </c>
    </row>
    <row r="334" spans="1:18" ht="15.6">
      <c r="A334" s="7">
        <v>71</v>
      </c>
      <c r="B334" s="7">
        <v>7131</v>
      </c>
      <c r="C334" s="8" t="s">
        <v>352</v>
      </c>
      <c r="D334" s="9">
        <v>122491.491693244</v>
      </c>
      <c r="E334" s="9">
        <v>121841.740785035</v>
      </c>
      <c r="F334" s="9">
        <v>121115.64893503999</v>
      </c>
      <c r="G334" s="9">
        <v>120210.37684625101</v>
      </c>
      <c r="H334" s="9">
        <v>118868.526039485</v>
      </c>
      <c r="I334" s="9">
        <v>117409.83105247701</v>
      </c>
      <c r="J334" s="9">
        <v>115884.438066973</v>
      </c>
      <c r="K334" s="9">
        <v>114333.696143854</v>
      </c>
      <c r="L334" s="9">
        <v>112754.42445264199</v>
      </c>
      <c r="M334" s="9">
        <v>111183.71849428699</v>
      </c>
      <c r="N334" s="9">
        <v>109601.117728041</v>
      </c>
      <c r="O334" s="9">
        <v>107994.596447991</v>
      </c>
      <c r="P334" s="9">
        <v>106368.92729374301</v>
      </c>
      <c r="Q334" s="9">
        <v>104714.834669216</v>
      </c>
      <c r="R334" s="9">
        <v>103038.83636636</v>
      </c>
    </row>
    <row r="335" spans="1:18" ht="15.6">
      <c r="A335" s="7">
        <v>71</v>
      </c>
      <c r="B335" s="7">
        <v>7132</v>
      </c>
      <c r="C335" s="8" t="s">
        <v>353</v>
      </c>
      <c r="D335" s="9">
        <v>230851.72466898599</v>
      </c>
      <c r="E335" s="9">
        <v>229627.181513433</v>
      </c>
      <c r="F335" s="9">
        <v>228258.76356440701</v>
      </c>
      <c r="G335" s="9">
        <v>226552.65630664601</v>
      </c>
      <c r="H335" s="9">
        <v>224023.75761573599</v>
      </c>
      <c r="I335" s="9">
        <v>221274.65031970601</v>
      </c>
      <c r="J335" s="9">
        <v>218399.841656423</v>
      </c>
      <c r="K335" s="9">
        <v>215477.25950380499</v>
      </c>
      <c r="L335" s="9">
        <v>212500.909158194</v>
      </c>
      <c r="M335" s="9">
        <v>209540.702090573</v>
      </c>
      <c r="N335" s="9">
        <v>206558.07765438</v>
      </c>
      <c r="O335" s="9">
        <v>203530.371786075</v>
      </c>
      <c r="P335" s="9">
        <v>200466.57916823501</v>
      </c>
      <c r="Q335" s="9">
        <v>197349.21868992099</v>
      </c>
      <c r="R335" s="9">
        <v>194190.574008511</v>
      </c>
    </row>
    <row r="336" spans="1:18" ht="15.6">
      <c r="A336" s="7">
        <v>72</v>
      </c>
      <c r="B336" s="7">
        <v>7211</v>
      </c>
      <c r="C336" s="8" t="s">
        <v>354</v>
      </c>
      <c r="D336" s="9">
        <v>133233.99231041901</v>
      </c>
      <c r="E336" s="9">
        <v>135953.585667904</v>
      </c>
      <c r="F336" s="9">
        <v>138617.864582334</v>
      </c>
      <c r="G336" s="9">
        <v>141165.200229765</v>
      </c>
      <c r="H336" s="9">
        <v>143276.02708150601</v>
      </c>
      <c r="I336" s="9">
        <v>145287.255219535</v>
      </c>
      <c r="J336" s="9">
        <v>147241.96205319601</v>
      </c>
      <c r="K336" s="9">
        <v>149190.36692737299</v>
      </c>
      <c r="L336" s="9">
        <v>151126.163174805</v>
      </c>
      <c r="M336" s="9">
        <v>153101.42275176101</v>
      </c>
      <c r="N336" s="9">
        <v>155078.849728881</v>
      </c>
      <c r="O336" s="9">
        <v>157048.81891</v>
      </c>
      <c r="P336" s="9">
        <v>159016.634240543</v>
      </c>
      <c r="Q336" s="9">
        <v>160969.25859459999</v>
      </c>
      <c r="R336" s="9">
        <v>162915.164655417</v>
      </c>
    </row>
    <row r="337" spans="1:18" ht="15.6">
      <c r="A337" s="7">
        <v>72</v>
      </c>
      <c r="B337" s="7">
        <v>7212</v>
      </c>
      <c r="C337" s="8" t="s">
        <v>355</v>
      </c>
      <c r="D337" s="9">
        <v>7141.7230758599999</v>
      </c>
      <c r="E337" s="9">
        <v>7287.5010586733697</v>
      </c>
      <c r="F337" s="9">
        <v>7430.3140290661304</v>
      </c>
      <c r="G337" s="9">
        <v>7566.8585059229699</v>
      </c>
      <c r="H337" s="9">
        <v>7680.0048627377801</v>
      </c>
      <c r="I337" s="9">
        <v>7787.8124436279504</v>
      </c>
      <c r="J337" s="9">
        <v>7892.5903209580601</v>
      </c>
      <c r="K337" s="9">
        <v>7997.0303952241502</v>
      </c>
      <c r="L337" s="9">
        <v>8100.7946110309904</v>
      </c>
      <c r="M337" s="9">
        <v>8206.6741741706901</v>
      </c>
      <c r="N337" s="9">
        <v>8312.6699161613997</v>
      </c>
      <c r="O337" s="9">
        <v>8418.2658989566407</v>
      </c>
      <c r="P337" s="9">
        <v>8523.7464292072891</v>
      </c>
      <c r="Q337" s="9">
        <v>8628.4126796603796</v>
      </c>
      <c r="R337" s="9">
        <v>8732.7188102762302</v>
      </c>
    </row>
    <row r="338" spans="1:18" ht="15.6">
      <c r="A338" s="7">
        <v>72</v>
      </c>
      <c r="B338" s="7">
        <v>7213</v>
      </c>
      <c r="C338" s="8" t="s">
        <v>356</v>
      </c>
      <c r="D338" s="9">
        <v>35228.184771612301</v>
      </c>
      <c r="E338" s="9">
        <v>35947.268059888898</v>
      </c>
      <c r="F338" s="9">
        <v>36651.725745595599</v>
      </c>
      <c r="G338" s="9">
        <v>37325.262650905599</v>
      </c>
      <c r="H338" s="9">
        <v>37883.382970385603</v>
      </c>
      <c r="I338" s="9">
        <v>38415.168554797099</v>
      </c>
      <c r="J338" s="9">
        <v>38932.009432386199</v>
      </c>
      <c r="K338" s="9">
        <v>39447.184019044202</v>
      </c>
      <c r="L338" s="9">
        <v>39959.024779064603</v>
      </c>
      <c r="M338" s="9">
        <v>40481.299974321701</v>
      </c>
      <c r="N338" s="9">
        <v>41004.148248356702</v>
      </c>
      <c r="O338" s="9">
        <v>41525.024618593103</v>
      </c>
      <c r="P338" s="9">
        <v>42045.331492676502</v>
      </c>
      <c r="Q338" s="9">
        <v>42561.621745196397</v>
      </c>
      <c r="R338" s="9">
        <v>43076.135624733201</v>
      </c>
    </row>
    <row r="339" spans="1:18" ht="15.6">
      <c r="A339" s="7">
        <v>72</v>
      </c>
      <c r="B339" s="7">
        <v>7214</v>
      </c>
      <c r="C339" s="8" t="s">
        <v>357</v>
      </c>
      <c r="D339" s="9">
        <v>23816.736487537401</v>
      </c>
      <c r="E339" s="9">
        <v>24302.887485682</v>
      </c>
      <c r="F339" s="9">
        <v>24779.150545386099</v>
      </c>
      <c r="G339" s="9">
        <v>25234.5089776311</v>
      </c>
      <c r="H339" s="9">
        <v>25611.837661002101</v>
      </c>
      <c r="I339" s="9">
        <v>25971.362206872102</v>
      </c>
      <c r="J339" s="9">
        <v>26320.783077330201</v>
      </c>
      <c r="K339" s="9">
        <v>26669.077417645301</v>
      </c>
      <c r="L339" s="9">
        <v>27015.117856119301</v>
      </c>
      <c r="M339" s="9">
        <v>27368.212708438699</v>
      </c>
      <c r="N339" s="9">
        <v>27721.695002414701</v>
      </c>
      <c r="O339" s="9">
        <v>28073.844150403798</v>
      </c>
      <c r="P339" s="9">
        <v>28425.6082788442</v>
      </c>
      <c r="Q339" s="9">
        <v>28774.6568879365</v>
      </c>
      <c r="R339" s="9">
        <v>29122.504543641899</v>
      </c>
    </row>
    <row r="340" spans="1:18" ht="15.6">
      <c r="A340" s="7">
        <v>72</v>
      </c>
      <c r="B340" s="7">
        <v>7219</v>
      </c>
      <c r="C340" s="8" t="s">
        <v>358</v>
      </c>
      <c r="D340" s="9">
        <v>453555.80479720398</v>
      </c>
      <c r="E340" s="9">
        <v>462813.85773540998</v>
      </c>
      <c r="F340" s="9">
        <v>471883.60897745198</v>
      </c>
      <c r="G340" s="9">
        <v>480555.26138105697</v>
      </c>
      <c r="H340" s="9">
        <v>487740.948418785</v>
      </c>
      <c r="I340" s="9">
        <v>494587.58103076101</v>
      </c>
      <c r="J340" s="9">
        <v>501241.80354343099</v>
      </c>
      <c r="K340" s="9">
        <v>507874.57289495599</v>
      </c>
      <c r="L340" s="9">
        <v>514464.41989799199</v>
      </c>
      <c r="M340" s="9">
        <v>521188.60815935902</v>
      </c>
      <c r="N340" s="9">
        <v>527920.17469492601</v>
      </c>
      <c r="O340" s="9">
        <v>534626.35336506204</v>
      </c>
      <c r="P340" s="9">
        <v>541325.19988658605</v>
      </c>
      <c r="Q340" s="9">
        <v>547972.33321205899</v>
      </c>
      <c r="R340" s="9">
        <v>554596.59609071596</v>
      </c>
    </row>
    <row r="341" spans="1:18" ht="15.6">
      <c r="A341" s="7">
        <v>72</v>
      </c>
      <c r="B341" s="7">
        <v>7220</v>
      </c>
      <c r="C341" s="8" t="s">
        <v>359</v>
      </c>
      <c r="D341" s="9">
        <v>78075.266065963093</v>
      </c>
      <c r="E341" s="9">
        <v>79668.950765299596</v>
      </c>
      <c r="F341" s="9">
        <v>81230.221140155394</v>
      </c>
      <c r="G341" s="9">
        <v>82722.962631899602</v>
      </c>
      <c r="H341" s="9">
        <v>83959.909489160593</v>
      </c>
      <c r="I341" s="9">
        <v>85138.491390617506</v>
      </c>
      <c r="J341" s="9">
        <v>86283.951745535596</v>
      </c>
      <c r="K341" s="9">
        <v>87425.719145262206</v>
      </c>
      <c r="L341" s="9">
        <v>88560.097875847205</v>
      </c>
      <c r="M341" s="9">
        <v>89717.602160944705</v>
      </c>
      <c r="N341" s="9">
        <v>90876.3765449247</v>
      </c>
      <c r="O341" s="9">
        <v>92030.780652243004</v>
      </c>
      <c r="P341" s="9">
        <v>93183.922600753402</v>
      </c>
      <c r="Q341" s="9">
        <v>94328.162620331306</v>
      </c>
      <c r="R341" s="9">
        <v>95468.465712701494</v>
      </c>
    </row>
    <row r="342" spans="1:18" ht="15.6">
      <c r="A342" s="7">
        <v>81</v>
      </c>
      <c r="B342" s="7">
        <v>8111</v>
      </c>
      <c r="C342" s="8" t="s">
        <v>360</v>
      </c>
      <c r="D342" s="9">
        <v>188870.50671525701</v>
      </c>
      <c r="E342" s="9">
        <v>188057.16080540701</v>
      </c>
      <c r="F342" s="9">
        <v>187208.05091010401</v>
      </c>
      <c r="G342" s="9">
        <v>186154.09762561199</v>
      </c>
      <c r="H342" s="9">
        <v>184472.75553805899</v>
      </c>
      <c r="I342" s="9">
        <v>182660.012364133</v>
      </c>
      <c r="J342" s="9">
        <v>180744.23987194401</v>
      </c>
      <c r="K342" s="9">
        <v>178811.70633144301</v>
      </c>
      <c r="L342" s="9">
        <v>176847.665227519</v>
      </c>
      <c r="M342" s="9">
        <v>174931.2514601</v>
      </c>
      <c r="N342" s="9">
        <v>172930.66012931601</v>
      </c>
      <c r="O342" s="9">
        <v>170900.33222796599</v>
      </c>
      <c r="P342" s="9">
        <v>168845.495064844</v>
      </c>
      <c r="Q342" s="9">
        <v>166757.68659763801</v>
      </c>
      <c r="R342" s="9">
        <v>164648.57919130701</v>
      </c>
    </row>
    <row r="343" spans="1:18" ht="15.6">
      <c r="A343" s="7">
        <v>81</v>
      </c>
      <c r="B343" s="7">
        <v>8112</v>
      </c>
      <c r="C343" s="8" t="s">
        <v>361</v>
      </c>
      <c r="D343" s="9">
        <v>8579.73934353814</v>
      </c>
      <c r="E343" s="9">
        <v>8542.7918285432606</v>
      </c>
      <c r="F343" s="9">
        <v>8504.2196781128005</v>
      </c>
      <c r="G343" s="9">
        <v>8456.3421951576092</v>
      </c>
      <c r="H343" s="9">
        <v>8379.9645907180002</v>
      </c>
      <c r="I343" s="9">
        <v>8297.6178855718499</v>
      </c>
      <c r="J343" s="9">
        <v>8210.5909117257197</v>
      </c>
      <c r="K343" s="9">
        <v>8122.8025411505796</v>
      </c>
      <c r="L343" s="9">
        <v>8033.5828899268499</v>
      </c>
      <c r="M343" s="9">
        <v>7946.5267851746903</v>
      </c>
      <c r="N343" s="9">
        <v>7855.6467825528498</v>
      </c>
      <c r="O343" s="9">
        <v>7763.4159494543401</v>
      </c>
      <c r="P343" s="9">
        <v>7670.0717446816898</v>
      </c>
      <c r="Q343" s="9">
        <v>7575.2297666630502</v>
      </c>
      <c r="R343" s="9">
        <v>7479.4202508390299</v>
      </c>
    </row>
    <row r="344" spans="1:18" ht="15.6">
      <c r="A344" s="7">
        <v>81</v>
      </c>
      <c r="B344" s="7">
        <v>8113</v>
      </c>
      <c r="C344" s="8" t="s">
        <v>362</v>
      </c>
      <c r="D344" s="9">
        <v>29808.0155384481</v>
      </c>
      <c r="E344" s="9">
        <v>29679.651253882501</v>
      </c>
      <c r="F344" s="9">
        <v>29545.642607183399</v>
      </c>
      <c r="G344" s="9">
        <v>29379.305064913198</v>
      </c>
      <c r="H344" s="9">
        <v>29113.951453423801</v>
      </c>
      <c r="I344" s="9">
        <v>28827.859793928801</v>
      </c>
      <c r="J344" s="9">
        <v>28525.507789570001</v>
      </c>
      <c r="K344" s="9">
        <v>28220.510515111098</v>
      </c>
      <c r="L344" s="9">
        <v>27910.540638011</v>
      </c>
      <c r="M344" s="9">
        <v>27608.087426073602</v>
      </c>
      <c r="N344" s="9">
        <v>27292.349100896299</v>
      </c>
      <c r="O344" s="9">
        <v>26971.917675687801</v>
      </c>
      <c r="P344" s="9">
        <v>26647.6181375673</v>
      </c>
      <c r="Q344" s="9">
        <v>26318.1149858383</v>
      </c>
      <c r="R344" s="9">
        <v>25985.250382203601</v>
      </c>
    </row>
    <row r="345" spans="1:18" ht="15.6">
      <c r="A345" s="7">
        <v>81</v>
      </c>
      <c r="B345" s="7">
        <v>8114</v>
      </c>
      <c r="C345" s="8" t="s">
        <v>363</v>
      </c>
      <c r="D345" s="9">
        <v>32960.076705553402</v>
      </c>
      <c r="E345" s="9">
        <v>32818.138485689</v>
      </c>
      <c r="F345" s="9">
        <v>32669.959038102501</v>
      </c>
      <c r="G345" s="9">
        <v>32486.0320622953</v>
      </c>
      <c r="H345" s="9">
        <v>32192.618521335098</v>
      </c>
      <c r="I345" s="9">
        <v>31876.273978731999</v>
      </c>
      <c r="J345" s="9">
        <v>31541.949634167901</v>
      </c>
      <c r="K345" s="9">
        <v>31204.700294431299</v>
      </c>
      <c r="L345" s="9">
        <v>30861.952522024701</v>
      </c>
      <c r="M345" s="9">
        <v>30527.516267651801</v>
      </c>
      <c r="N345" s="9">
        <v>30178.3900602289</v>
      </c>
      <c r="O345" s="9">
        <v>29824.0744788876</v>
      </c>
      <c r="P345" s="9">
        <v>29465.4817494251</v>
      </c>
      <c r="Q345" s="9">
        <v>29101.135148052101</v>
      </c>
      <c r="R345" s="9">
        <v>28733.0716365798</v>
      </c>
    </row>
    <row r="346" spans="1:18" ht="15.6">
      <c r="A346" s="7">
        <v>81</v>
      </c>
      <c r="B346" s="7">
        <v>8115</v>
      </c>
      <c r="C346" s="8" t="s">
        <v>364</v>
      </c>
      <c r="D346" s="9">
        <v>22629.5884570868</v>
      </c>
      <c r="E346" s="9">
        <v>22532.137121624</v>
      </c>
      <c r="F346" s="9">
        <v>22430.400710301201</v>
      </c>
      <c r="G346" s="9">
        <v>22304.120914144401</v>
      </c>
      <c r="H346" s="9">
        <v>22102.670300606402</v>
      </c>
      <c r="I346" s="9">
        <v>21885.475818000501</v>
      </c>
      <c r="J346" s="9">
        <v>21655.936839549198</v>
      </c>
      <c r="K346" s="9">
        <v>21424.3896309376</v>
      </c>
      <c r="L346" s="9">
        <v>21189.067331673301</v>
      </c>
      <c r="M346" s="9">
        <v>20959.451518678699</v>
      </c>
      <c r="N346" s="9">
        <v>20719.749940938</v>
      </c>
      <c r="O346" s="9">
        <v>20476.485464860401</v>
      </c>
      <c r="P346" s="9">
        <v>20230.284402816102</v>
      </c>
      <c r="Q346" s="9">
        <v>19980.132872074901</v>
      </c>
      <c r="R346" s="9">
        <v>19727.429400910602</v>
      </c>
    </row>
    <row r="347" spans="1:18" ht="15.6">
      <c r="A347" s="7">
        <v>81</v>
      </c>
      <c r="B347" s="7">
        <v>8119</v>
      </c>
      <c r="C347" s="8" t="s">
        <v>365</v>
      </c>
      <c r="D347" s="9">
        <v>43248.489930845702</v>
      </c>
      <c r="E347" s="9">
        <v>43062.246017514997</v>
      </c>
      <c r="F347" s="9">
        <v>42867.812691186002</v>
      </c>
      <c r="G347" s="9">
        <v>42626.4733268278</v>
      </c>
      <c r="H347" s="9">
        <v>42241.4714142542</v>
      </c>
      <c r="I347" s="9">
        <v>41826.380639832103</v>
      </c>
      <c r="J347" s="9">
        <v>41387.697708895299</v>
      </c>
      <c r="K347" s="9">
        <v>40945.176752364299</v>
      </c>
      <c r="L347" s="9">
        <v>40495.441039766702</v>
      </c>
      <c r="M347" s="9">
        <v>40056.611266641703</v>
      </c>
      <c r="N347" s="9">
        <v>39598.506105045497</v>
      </c>
      <c r="O347" s="9">
        <v>39133.591718162403</v>
      </c>
      <c r="P347" s="9">
        <v>38663.065081093999</v>
      </c>
      <c r="Q347" s="9">
        <v>38184.988514053097</v>
      </c>
      <c r="R347" s="9">
        <v>37702.034811804602</v>
      </c>
    </row>
    <row r="348" spans="1:18" ht="15.6">
      <c r="A348" s="7">
        <v>81</v>
      </c>
      <c r="B348" s="7">
        <v>8120</v>
      </c>
      <c r="C348" s="8" t="s">
        <v>366</v>
      </c>
      <c r="D348" s="9">
        <v>45879.248673726099</v>
      </c>
      <c r="E348" s="9">
        <v>45681.6757451214</v>
      </c>
      <c r="F348" s="9">
        <v>45475.4152504925</v>
      </c>
      <c r="G348" s="9">
        <v>45219.395474371602</v>
      </c>
      <c r="H348" s="9">
        <v>44810.974312999097</v>
      </c>
      <c r="I348" s="9">
        <v>44370.634016944998</v>
      </c>
      <c r="J348" s="9">
        <v>43905.266479071703</v>
      </c>
      <c r="K348" s="9">
        <v>43435.827452689802</v>
      </c>
      <c r="L348" s="9">
        <v>42958.7348044393</v>
      </c>
      <c r="M348" s="9">
        <v>42493.211492099901</v>
      </c>
      <c r="N348" s="9">
        <v>42007.2402903662</v>
      </c>
      <c r="O348" s="9">
        <v>41514.045665523903</v>
      </c>
      <c r="P348" s="9">
        <v>41014.897403424096</v>
      </c>
      <c r="Q348" s="9">
        <v>40507.739957320497</v>
      </c>
      <c r="R348" s="9">
        <v>39995.408705106398</v>
      </c>
    </row>
    <row r="349" spans="1:18" ht="15.6">
      <c r="A349" s="7">
        <v>81</v>
      </c>
      <c r="B349" s="7">
        <v>8131</v>
      </c>
      <c r="C349" s="8" t="s">
        <v>367</v>
      </c>
      <c r="D349" s="9">
        <v>30164.940112777898</v>
      </c>
      <c r="E349" s="9">
        <v>30035.038779949598</v>
      </c>
      <c r="F349" s="9">
        <v>29899.425498299399</v>
      </c>
      <c r="G349" s="9">
        <v>29731.096211361601</v>
      </c>
      <c r="H349" s="9">
        <v>29462.565225648701</v>
      </c>
      <c r="I349" s="9">
        <v>29173.047872134401</v>
      </c>
      <c r="J349" s="9">
        <v>28867.075470186399</v>
      </c>
      <c r="K349" s="9">
        <v>28558.426123896501</v>
      </c>
      <c r="L349" s="9">
        <v>28244.744632167702</v>
      </c>
      <c r="M349" s="9">
        <v>27938.6698107716</v>
      </c>
      <c r="N349" s="9">
        <v>27619.150799063998</v>
      </c>
      <c r="O349" s="9">
        <v>27294.882491405999</v>
      </c>
      <c r="P349" s="9">
        <v>26966.699753704601</v>
      </c>
      <c r="Q349" s="9">
        <v>26633.251093791499</v>
      </c>
      <c r="R349" s="9">
        <v>26296.4007313683</v>
      </c>
    </row>
    <row r="350" spans="1:18" ht="15.6">
      <c r="A350" s="7">
        <v>81</v>
      </c>
      <c r="B350" s="7">
        <v>8132</v>
      </c>
      <c r="C350" s="8" t="s">
        <v>368</v>
      </c>
      <c r="D350" s="9">
        <v>6726.2988519874598</v>
      </c>
      <c r="E350" s="9">
        <v>6697.33293381556</v>
      </c>
      <c r="F350" s="9">
        <v>6667.0933425207804</v>
      </c>
      <c r="G350" s="9">
        <v>6629.5586056608399</v>
      </c>
      <c r="H350" s="9">
        <v>6569.6804936934896</v>
      </c>
      <c r="I350" s="9">
        <v>6505.1227576006104</v>
      </c>
      <c r="J350" s="9">
        <v>6436.8958091091899</v>
      </c>
      <c r="K350" s="9">
        <v>6368.0719448215596</v>
      </c>
      <c r="L350" s="9">
        <v>6298.1259926708499</v>
      </c>
      <c r="M350" s="9">
        <v>6229.8762062841397</v>
      </c>
      <c r="N350" s="9">
        <v>6158.6285805911402</v>
      </c>
      <c r="O350" s="9">
        <v>6086.3219379367301</v>
      </c>
      <c r="P350" s="9">
        <v>6013.1424400228398</v>
      </c>
      <c r="Q350" s="9">
        <v>5938.78872573022</v>
      </c>
      <c r="R350" s="9">
        <v>5863.6764862456503</v>
      </c>
    </row>
    <row r="351" spans="1:18" ht="15.6">
      <c r="A351" s="7">
        <v>81</v>
      </c>
      <c r="B351" s="7">
        <v>8133</v>
      </c>
      <c r="C351" s="8" t="s">
        <v>369</v>
      </c>
      <c r="D351" s="9">
        <v>7094.2770339050403</v>
      </c>
      <c r="E351" s="9">
        <v>7063.7264663926198</v>
      </c>
      <c r="F351" s="9">
        <v>7031.83254620976</v>
      </c>
      <c r="G351" s="9">
        <v>6992.2443822164796</v>
      </c>
      <c r="H351" s="9">
        <v>6929.0904956499198</v>
      </c>
      <c r="I351" s="9">
        <v>6861.0009749671699</v>
      </c>
      <c r="J351" s="9">
        <v>6789.0415088209202</v>
      </c>
      <c r="K351" s="9">
        <v>6716.4524713016099</v>
      </c>
      <c r="L351" s="9">
        <v>6642.6799593805999</v>
      </c>
      <c r="M351" s="9">
        <v>6570.6964059862703</v>
      </c>
      <c r="N351" s="9">
        <v>6495.5510093988996</v>
      </c>
      <c r="O351" s="9">
        <v>6419.2886597936404</v>
      </c>
      <c r="P351" s="9">
        <v>6342.1057033147099</v>
      </c>
      <c r="Q351" s="9">
        <v>6263.6842921597499</v>
      </c>
      <c r="R351" s="9">
        <v>6184.4628588934902</v>
      </c>
    </row>
    <row r="352" spans="1:18" ht="15.6">
      <c r="A352" s="7">
        <v>81</v>
      </c>
      <c r="B352" s="7">
        <v>8134</v>
      </c>
      <c r="C352" s="8" t="s">
        <v>370</v>
      </c>
      <c r="D352" s="9">
        <v>24686.985846926498</v>
      </c>
      <c r="E352" s="9">
        <v>24580.674600889299</v>
      </c>
      <c r="F352" s="9">
        <v>24469.688696298399</v>
      </c>
      <c r="G352" s="9">
        <v>24331.9280141577</v>
      </c>
      <c r="H352" s="9">
        <v>24112.1622654444</v>
      </c>
      <c r="I352" s="9">
        <v>23875.221274132498</v>
      </c>
      <c r="J352" s="9">
        <v>23624.8134720452</v>
      </c>
      <c r="K352" s="9">
        <v>23372.214858466101</v>
      </c>
      <c r="L352" s="9">
        <v>23115.4979374537</v>
      </c>
      <c r="M352" s="9">
        <v>22865.0063153468</v>
      </c>
      <c r="N352" s="9">
        <v>22603.511968088402</v>
      </c>
      <c r="O352" s="9">
        <v>22338.130797382699</v>
      </c>
      <c r="P352" s="9">
        <v>22069.5460572058</v>
      </c>
      <c r="Q352" s="9">
        <v>21796.651686450299</v>
      </c>
      <c r="R352" s="9">
        <v>21520.973362678</v>
      </c>
    </row>
    <row r="353" spans="1:18" ht="15.6">
      <c r="A353" s="7">
        <v>81</v>
      </c>
      <c r="B353" s="7">
        <v>8135</v>
      </c>
      <c r="C353" s="8" t="s">
        <v>371</v>
      </c>
      <c r="D353" s="9">
        <v>11946.811017305199</v>
      </c>
      <c r="E353" s="9">
        <v>11895.363652517901</v>
      </c>
      <c r="F353" s="9">
        <v>11841.6540731479</v>
      </c>
      <c r="G353" s="9">
        <v>11774.9873344756</v>
      </c>
      <c r="H353" s="9">
        <v>11668.635757839</v>
      </c>
      <c r="I353" s="9">
        <v>11553.9725396515</v>
      </c>
      <c r="J353" s="9">
        <v>11432.792307036199</v>
      </c>
      <c r="K353" s="9">
        <v>11310.551871614</v>
      </c>
      <c r="L353" s="9">
        <v>11186.318457354901</v>
      </c>
      <c r="M353" s="9">
        <v>11065.0976615606</v>
      </c>
      <c r="N353" s="9">
        <v>10938.5523000743</v>
      </c>
      <c r="O353" s="9">
        <v>10810.125982129601</v>
      </c>
      <c r="P353" s="9">
        <v>10680.149355886801</v>
      </c>
      <c r="Q353" s="9">
        <v>10548.08716349</v>
      </c>
      <c r="R353" s="9">
        <v>10414.677728405701</v>
      </c>
    </row>
    <row r="354" spans="1:18" ht="15.6">
      <c r="A354" s="7">
        <v>81</v>
      </c>
      <c r="B354" s="7">
        <v>8139</v>
      </c>
      <c r="C354" s="8" t="s">
        <v>372</v>
      </c>
      <c r="D354" s="9">
        <v>33952.405464731099</v>
      </c>
      <c r="E354" s="9">
        <v>33806.193912162104</v>
      </c>
      <c r="F354" s="9">
        <v>33653.553227086297</v>
      </c>
      <c r="G354" s="9">
        <v>33464.088763332897</v>
      </c>
      <c r="H354" s="9">
        <v>33161.841423334998</v>
      </c>
      <c r="I354" s="9">
        <v>32835.972698185098</v>
      </c>
      <c r="J354" s="9">
        <v>32491.582853200802</v>
      </c>
      <c r="K354" s="9">
        <v>32144.179950421702</v>
      </c>
      <c r="L354" s="9">
        <v>31791.113073609002</v>
      </c>
      <c r="M354" s="9">
        <v>31446.607949573099</v>
      </c>
      <c r="N354" s="9">
        <v>31086.970602293299</v>
      </c>
      <c r="O354" s="9">
        <v>30721.987644605098</v>
      </c>
      <c r="P354" s="9">
        <v>30352.598766753301</v>
      </c>
      <c r="Q354" s="9">
        <v>29977.282785225099</v>
      </c>
      <c r="R354" s="9">
        <v>29598.137988586001</v>
      </c>
    </row>
    <row r="355" spans="1:18" ht="15.6">
      <c r="A355" s="7">
        <v>81</v>
      </c>
      <c r="B355" s="7">
        <v>8141</v>
      </c>
      <c r="C355" s="8" t="s">
        <v>373</v>
      </c>
      <c r="D355" s="9">
        <v>31016.067941003901</v>
      </c>
      <c r="E355" s="9">
        <v>30882.5013383886</v>
      </c>
      <c r="F355" s="9">
        <v>30743.061619963399</v>
      </c>
      <c r="G355" s="9">
        <v>30569.982788003799</v>
      </c>
      <c r="H355" s="9">
        <v>30293.874986407402</v>
      </c>
      <c r="I355" s="9">
        <v>29996.188669927698</v>
      </c>
      <c r="J355" s="9">
        <v>29681.583012883799</v>
      </c>
      <c r="K355" s="9">
        <v>29364.2248791251</v>
      </c>
      <c r="L355" s="9">
        <v>29041.692614077099</v>
      </c>
      <c r="M355" s="9">
        <v>28726.981647751301</v>
      </c>
      <c r="N355" s="9">
        <v>28398.447152366301</v>
      </c>
      <c r="O355" s="9">
        <v>28065.029355970401</v>
      </c>
      <c r="P355" s="9">
        <v>27727.586680716598</v>
      </c>
      <c r="Q355" s="9">
        <v>27384.729501026701</v>
      </c>
      <c r="R355" s="9">
        <v>27038.374637188001</v>
      </c>
    </row>
    <row r="356" spans="1:18" ht="15.6">
      <c r="A356" s="7">
        <v>81</v>
      </c>
      <c r="B356" s="7">
        <v>8142</v>
      </c>
      <c r="C356" s="8" t="s">
        <v>374</v>
      </c>
      <c r="D356" s="9">
        <v>53071.938476499097</v>
      </c>
      <c r="E356" s="9">
        <v>52843.391178591803</v>
      </c>
      <c r="F356" s="9">
        <v>52604.794327093303</v>
      </c>
      <c r="G356" s="9">
        <v>52308.637214637798</v>
      </c>
      <c r="H356" s="9">
        <v>51836.186087413298</v>
      </c>
      <c r="I356" s="9">
        <v>51326.811723649298</v>
      </c>
      <c r="J356" s="9">
        <v>50788.486488356102</v>
      </c>
      <c r="K356" s="9">
        <v>50245.451459411299</v>
      </c>
      <c r="L356" s="9">
        <v>49693.5629170135</v>
      </c>
      <c r="M356" s="9">
        <v>49155.0574858287</v>
      </c>
      <c r="N356" s="9">
        <v>48592.8984603676</v>
      </c>
      <c r="O356" s="9">
        <v>48022.383564342003</v>
      </c>
      <c r="P356" s="9">
        <v>47444.981653358598</v>
      </c>
      <c r="Q356" s="9">
        <v>46858.314923655402</v>
      </c>
      <c r="R356" s="9">
        <v>46265.663267788601</v>
      </c>
    </row>
    <row r="357" spans="1:18" ht="15.6">
      <c r="A357" s="7">
        <v>81</v>
      </c>
      <c r="B357" s="7">
        <v>8143</v>
      </c>
      <c r="C357" s="8" t="s">
        <v>375</v>
      </c>
      <c r="D357" s="9">
        <v>83439.052647720906</v>
      </c>
      <c r="E357" s="9">
        <v>83079.733380957405</v>
      </c>
      <c r="F357" s="9">
        <v>82704.614328945696</v>
      </c>
      <c r="G357" s="9">
        <v>82238.999738574799</v>
      </c>
      <c r="H357" s="9">
        <v>81496.217854142102</v>
      </c>
      <c r="I357" s="9">
        <v>80695.385708741305</v>
      </c>
      <c r="J357" s="9">
        <v>79849.037357048801</v>
      </c>
      <c r="K357" s="9">
        <v>78995.284325584493</v>
      </c>
      <c r="L357" s="9">
        <v>78127.611908434701</v>
      </c>
      <c r="M357" s="9">
        <v>77280.980254944603</v>
      </c>
      <c r="N357" s="9">
        <v>76397.160710015494</v>
      </c>
      <c r="O357" s="9">
        <v>75500.204167457894</v>
      </c>
      <c r="P357" s="9">
        <v>74592.419944274807</v>
      </c>
      <c r="Q357" s="9">
        <v>73670.069686463001</v>
      </c>
      <c r="R357" s="9">
        <v>72738.310000761703</v>
      </c>
    </row>
    <row r="358" spans="1:18" ht="15.6">
      <c r="A358" s="7">
        <v>81</v>
      </c>
      <c r="B358" s="7">
        <v>8144</v>
      </c>
      <c r="C358" s="8" t="s">
        <v>376</v>
      </c>
      <c r="D358" s="9">
        <v>18815.737070811701</v>
      </c>
      <c r="E358" s="9">
        <v>18734.709582493899</v>
      </c>
      <c r="F358" s="9">
        <v>18650.1191992366</v>
      </c>
      <c r="G358" s="9">
        <v>18545.1218217489</v>
      </c>
      <c r="H358" s="9">
        <v>18377.622453030199</v>
      </c>
      <c r="I358" s="9">
        <v>18197.0325899979</v>
      </c>
      <c r="J358" s="9">
        <v>18006.1786968132</v>
      </c>
      <c r="K358" s="9">
        <v>17813.655027523499</v>
      </c>
      <c r="L358" s="9">
        <v>17617.992498449501</v>
      </c>
      <c r="M358" s="9">
        <v>17427.074719896598</v>
      </c>
      <c r="N358" s="9">
        <v>17227.7709687682</v>
      </c>
      <c r="O358" s="9">
        <v>17025.5047884749</v>
      </c>
      <c r="P358" s="9">
        <v>16820.796936205701</v>
      </c>
      <c r="Q358" s="9">
        <v>16612.804402817499</v>
      </c>
      <c r="R358" s="9">
        <v>16402.690017542402</v>
      </c>
    </row>
    <row r="359" spans="1:18" ht="15.6">
      <c r="A359" s="7">
        <v>81</v>
      </c>
      <c r="B359" s="7">
        <v>8145</v>
      </c>
      <c r="C359" s="8" t="s">
        <v>377</v>
      </c>
      <c r="D359" s="9">
        <v>10029.188285329999</v>
      </c>
      <c r="E359" s="9">
        <v>9985.9989098522692</v>
      </c>
      <c r="F359" s="9">
        <v>9940.9104352353097</v>
      </c>
      <c r="G359" s="9">
        <v>9884.94459851184</v>
      </c>
      <c r="H359" s="9">
        <v>9795.6638704137295</v>
      </c>
      <c r="I359" s="9">
        <v>9699.40563022075</v>
      </c>
      <c r="J359" s="9">
        <v>9597.6764433346507</v>
      </c>
      <c r="K359" s="9">
        <v>9495.0572305469905</v>
      </c>
      <c r="L359" s="9">
        <v>9390.7649385446093</v>
      </c>
      <c r="M359" s="9">
        <v>9289.0016994310899</v>
      </c>
      <c r="N359" s="9">
        <v>9182.7685586593907</v>
      </c>
      <c r="O359" s="9">
        <v>9074.9563800001506</v>
      </c>
      <c r="P359" s="9">
        <v>8965.8427382587106</v>
      </c>
      <c r="Q359" s="9">
        <v>8854.9782916038293</v>
      </c>
      <c r="R359" s="9">
        <v>8742.9828526537694</v>
      </c>
    </row>
    <row r="360" spans="1:18" ht="15.6">
      <c r="A360" s="7">
        <v>81</v>
      </c>
      <c r="B360" s="7">
        <v>8146</v>
      </c>
      <c r="C360" s="8" t="s">
        <v>378</v>
      </c>
      <c r="D360" s="9">
        <v>30514.376756380501</v>
      </c>
      <c r="E360" s="9">
        <v>30382.970620361699</v>
      </c>
      <c r="F360" s="9">
        <v>30245.786367865901</v>
      </c>
      <c r="G360" s="9">
        <v>30075.507121139901</v>
      </c>
      <c r="H360" s="9">
        <v>29803.865419101399</v>
      </c>
      <c r="I360" s="9">
        <v>29510.994239080999</v>
      </c>
      <c r="J360" s="9">
        <v>29201.4773925478</v>
      </c>
      <c r="K360" s="9">
        <v>28889.252590716202</v>
      </c>
      <c r="L360" s="9">
        <v>28571.937350455901</v>
      </c>
      <c r="M360" s="9">
        <v>28262.316898004399</v>
      </c>
      <c r="N360" s="9">
        <v>27939.096514580699</v>
      </c>
      <c r="O360" s="9">
        <v>27611.071818679498</v>
      </c>
      <c r="P360" s="9">
        <v>27279.087347086501</v>
      </c>
      <c r="Q360" s="9">
        <v>26941.7759517251</v>
      </c>
      <c r="R360" s="9">
        <v>26601.023448091601</v>
      </c>
    </row>
    <row r="361" spans="1:18" ht="15.6">
      <c r="A361" s="7">
        <v>81</v>
      </c>
      <c r="B361" s="7">
        <v>8149</v>
      </c>
      <c r="C361" s="8" t="s">
        <v>379</v>
      </c>
      <c r="D361" s="9">
        <v>25054.964028460101</v>
      </c>
      <c r="E361" s="9">
        <v>24947.0681330261</v>
      </c>
      <c r="F361" s="9">
        <v>24834.427899706399</v>
      </c>
      <c r="G361" s="9">
        <v>24694.613790555399</v>
      </c>
      <c r="H361" s="9">
        <v>24471.572267377302</v>
      </c>
      <c r="I361" s="9">
        <v>24231.0994916237</v>
      </c>
      <c r="J361" s="9">
        <v>23976.959171974198</v>
      </c>
      <c r="K361" s="9">
        <v>23720.595385316399</v>
      </c>
      <c r="L361" s="9">
        <v>23460.051904628901</v>
      </c>
      <c r="M361" s="9">
        <v>23205.826515515499</v>
      </c>
      <c r="N361" s="9">
        <v>22940.4343975019</v>
      </c>
      <c r="O361" s="9">
        <v>22671.097519888201</v>
      </c>
      <c r="P361" s="9">
        <v>22398.5093212213</v>
      </c>
      <c r="Q361" s="9">
        <v>22121.547253696201</v>
      </c>
      <c r="R361" s="9">
        <v>21841.759736104501</v>
      </c>
    </row>
    <row r="362" spans="1:18" ht="15.6">
      <c r="A362" s="7">
        <v>81</v>
      </c>
      <c r="B362" s="7">
        <v>8151</v>
      </c>
      <c r="C362" s="8" t="s">
        <v>380</v>
      </c>
      <c r="D362" s="9">
        <v>28886.6438153206</v>
      </c>
      <c r="E362" s="9">
        <v>28762.247297190101</v>
      </c>
      <c r="F362" s="9">
        <v>28632.380884140101</v>
      </c>
      <c r="G362" s="9">
        <v>28471.1848685433</v>
      </c>
      <c r="H362" s="9">
        <v>28214.033390569999</v>
      </c>
      <c r="I362" s="9">
        <v>27936.7848816732</v>
      </c>
      <c r="J362" s="9">
        <v>27643.778637677799</v>
      </c>
      <c r="K362" s="9">
        <v>27348.208890592799</v>
      </c>
      <c r="L362" s="9">
        <v>27047.820244381401</v>
      </c>
      <c r="M362" s="9">
        <v>26754.715921198</v>
      </c>
      <c r="N362" s="9">
        <v>26448.737131130201</v>
      </c>
      <c r="O362" s="9">
        <v>26138.210305254201</v>
      </c>
      <c r="P362" s="9">
        <v>25823.934930812899</v>
      </c>
      <c r="Q362" s="9">
        <v>25504.616787631901</v>
      </c>
      <c r="R362" s="9">
        <v>25182.041095283399</v>
      </c>
    </row>
    <row r="363" spans="1:18" ht="15.6">
      <c r="A363" s="7">
        <v>81</v>
      </c>
      <c r="B363" s="7">
        <v>8152</v>
      </c>
      <c r="C363" s="8" t="s">
        <v>381</v>
      </c>
      <c r="D363" s="9">
        <v>19627.9989880705</v>
      </c>
      <c r="E363" s="9">
        <v>19543.473601280799</v>
      </c>
      <c r="F363" s="9">
        <v>19455.2315113818</v>
      </c>
      <c r="G363" s="9">
        <v>19345.701472102901</v>
      </c>
      <c r="H363" s="9">
        <v>19170.971275443801</v>
      </c>
      <c r="I363" s="9">
        <v>18982.585477132801</v>
      </c>
      <c r="J363" s="9">
        <v>18783.4925575583</v>
      </c>
      <c r="K363" s="9">
        <v>18582.6577792686</v>
      </c>
      <c r="L363" s="9">
        <v>18378.5486386505</v>
      </c>
      <c r="M363" s="9">
        <v>18179.389075894302</v>
      </c>
      <c r="N363" s="9">
        <v>17971.481524368501</v>
      </c>
      <c r="O363" s="9">
        <v>17760.483657605</v>
      </c>
      <c r="P363" s="9">
        <v>17546.938713686399</v>
      </c>
      <c r="Q363" s="9">
        <v>17329.967291341902</v>
      </c>
      <c r="R363" s="9">
        <v>17110.782418192299</v>
      </c>
    </row>
    <row r="364" spans="1:18" ht="15.6">
      <c r="A364" s="7">
        <v>81</v>
      </c>
      <c r="B364" s="7">
        <v>8153</v>
      </c>
      <c r="C364" s="8" t="s">
        <v>382</v>
      </c>
      <c r="D364" s="9">
        <v>7191.2635308917297</v>
      </c>
      <c r="E364" s="9">
        <v>7160.2953036890103</v>
      </c>
      <c r="F364" s="9">
        <v>7127.9653589555201</v>
      </c>
      <c r="G364" s="9">
        <v>7087.8359816654602</v>
      </c>
      <c r="H364" s="9">
        <v>7023.8187126657604</v>
      </c>
      <c r="I364" s="9">
        <v>6954.7983340744604</v>
      </c>
      <c r="J364" s="9">
        <v>6881.85510373749</v>
      </c>
      <c r="K364" s="9">
        <v>6808.2736949501204</v>
      </c>
      <c r="L364" s="9">
        <v>6733.4926324459802</v>
      </c>
      <c r="M364" s="9">
        <v>6660.5249855188404</v>
      </c>
      <c r="N364" s="9">
        <v>6584.3522694861904</v>
      </c>
      <c r="O364" s="9">
        <v>6507.0473304998604</v>
      </c>
      <c r="P364" s="9">
        <v>6428.8091989250897</v>
      </c>
      <c r="Q364" s="9">
        <v>6349.3156816416604</v>
      </c>
      <c r="R364" s="9">
        <v>6269.01120508227</v>
      </c>
    </row>
    <row r="365" spans="1:18" ht="15.6">
      <c r="A365" s="7">
        <v>81</v>
      </c>
      <c r="B365" s="7">
        <v>8159</v>
      </c>
      <c r="C365" s="8" t="s">
        <v>383</v>
      </c>
      <c r="D365" s="9">
        <v>79598.102099950003</v>
      </c>
      <c r="E365" s="9">
        <v>79255.323381141803</v>
      </c>
      <c r="F365" s="9">
        <v>78897.472186341096</v>
      </c>
      <c r="G365" s="9">
        <v>78453.291235832294</v>
      </c>
      <c r="H365" s="9">
        <v>77744.7018361183</v>
      </c>
      <c r="I365" s="9">
        <v>76980.734403285896</v>
      </c>
      <c r="J365" s="9">
        <v>76173.346010571695</v>
      </c>
      <c r="K365" s="9">
        <v>75358.893800068603</v>
      </c>
      <c r="L365" s="9">
        <v>74531.162953864798</v>
      </c>
      <c r="M365" s="9">
        <v>73723.504300714601</v>
      </c>
      <c r="N365" s="9">
        <v>72880.369628248096</v>
      </c>
      <c r="O365" s="9">
        <v>72024.702692844701</v>
      </c>
      <c r="P365" s="9">
        <v>71158.706507940995</v>
      </c>
      <c r="Q365" s="9">
        <v>70278.814807105504</v>
      </c>
      <c r="R365" s="9">
        <v>69389.946821863807</v>
      </c>
    </row>
    <row r="366" spans="1:18" ht="15.6">
      <c r="A366" s="7">
        <v>81</v>
      </c>
      <c r="B366" s="7">
        <v>8160</v>
      </c>
      <c r="C366" s="8" t="s">
        <v>384</v>
      </c>
      <c r="D366" s="9">
        <v>47460.984344365497</v>
      </c>
      <c r="E366" s="9">
        <v>47256.599879591398</v>
      </c>
      <c r="F366" s="9">
        <v>47043.228336160202</v>
      </c>
      <c r="G366" s="9">
        <v>46778.3820072081</v>
      </c>
      <c r="H366" s="9">
        <v>46355.880093782798</v>
      </c>
      <c r="I366" s="9">
        <v>45900.358599759304</v>
      </c>
      <c r="J366" s="9">
        <v>45418.947023542198</v>
      </c>
      <c r="K366" s="9">
        <v>44933.323589487998</v>
      </c>
      <c r="L366" s="9">
        <v>44439.782667080101</v>
      </c>
      <c r="M366" s="9">
        <v>43958.209945886301</v>
      </c>
      <c r="N366" s="9">
        <v>43455.484372339</v>
      </c>
      <c r="O366" s="9">
        <v>42945.286340693703</v>
      </c>
      <c r="P366" s="9">
        <v>42428.9294137658</v>
      </c>
      <c r="Q366" s="9">
        <v>41904.287177685197</v>
      </c>
      <c r="R366" s="9">
        <v>41374.292763219397</v>
      </c>
    </row>
    <row r="367" spans="1:18" ht="15.6">
      <c r="A367" s="7">
        <v>82</v>
      </c>
      <c r="B367" s="7">
        <v>8211</v>
      </c>
      <c r="C367" s="8" t="s">
        <v>385</v>
      </c>
      <c r="D367" s="9">
        <v>312827.37964196602</v>
      </c>
      <c r="E367" s="9">
        <v>314716.42722380999</v>
      </c>
      <c r="F367" s="9">
        <v>316816.590970486</v>
      </c>
      <c r="G367" s="9">
        <v>318576.76876080898</v>
      </c>
      <c r="H367" s="9">
        <v>319206.66133219498</v>
      </c>
      <c r="I367" s="9">
        <v>319628.021834429</v>
      </c>
      <c r="J367" s="9">
        <v>319888.41513375001</v>
      </c>
      <c r="K367" s="9">
        <v>320146.32632639102</v>
      </c>
      <c r="L367" s="9">
        <v>320370.06934283499</v>
      </c>
      <c r="M367" s="9">
        <v>320705.842300508</v>
      </c>
      <c r="N367" s="9">
        <v>320897.618377943</v>
      </c>
      <c r="O367" s="9">
        <v>321060.41214153898</v>
      </c>
      <c r="P367" s="9">
        <v>321203.298523181</v>
      </c>
      <c r="Q367" s="9">
        <v>321307.8580834</v>
      </c>
      <c r="R367" s="9">
        <v>321395.524395441</v>
      </c>
    </row>
    <row r="368" spans="1:18" ht="15.6">
      <c r="A368" s="7">
        <v>82</v>
      </c>
      <c r="B368" s="7">
        <v>8212</v>
      </c>
      <c r="C368" s="8" t="s">
        <v>386</v>
      </c>
      <c r="D368" s="9">
        <v>117863.14488446301</v>
      </c>
      <c r="E368" s="9">
        <v>118574.876348277</v>
      </c>
      <c r="F368" s="9">
        <v>119366.149491437</v>
      </c>
      <c r="G368" s="9">
        <v>120029.32702455801</v>
      </c>
      <c r="H368" s="9">
        <v>120266.64998359101</v>
      </c>
      <c r="I368" s="9">
        <v>120425.404866175</v>
      </c>
      <c r="J368" s="9">
        <v>120523.512561225</v>
      </c>
      <c r="K368" s="9">
        <v>120620.685079503</v>
      </c>
      <c r="L368" s="9">
        <v>120704.984144357</v>
      </c>
      <c r="M368" s="9">
        <v>120831.492434018</v>
      </c>
      <c r="N368" s="9">
        <v>120903.74739976499</v>
      </c>
      <c r="O368" s="9">
        <v>120965.082775737</v>
      </c>
      <c r="P368" s="9">
        <v>121018.91770003601</v>
      </c>
      <c r="Q368" s="9">
        <v>121058.312329141</v>
      </c>
      <c r="R368" s="9">
        <v>121091.342133785</v>
      </c>
    </row>
    <row r="369" spans="1:18" ht="15.6">
      <c r="A369" s="7">
        <v>82</v>
      </c>
      <c r="B369" s="7">
        <v>8213</v>
      </c>
      <c r="C369" s="8" t="s">
        <v>387</v>
      </c>
      <c r="D369" s="9">
        <v>177251.611624393</v>
      </c>
      <c r="E369" s="9">
        <v>178321.96783396901</v>
      </c>
      <c r="F369" s="9">
        <v>179511.944904406</v>
      </c>
      <c r="G369" s="9">
        <v>180509.281999492</v>
      </c>
      <c r="H369" s="9">
        <v>180866.18641611401</v>
      </c>
      <c r="I369" s="9">
        <v>181104.93415034001</v>
      </c>
      <c r="J369" s="9">
        <v>181252.47600559201</v>
      </c>
      <c r="K369" s="9">
        <v>181398.61147045999</v>
      </c>
      <c r="L369" s="9">
        <v>181525.38685150901</v>
      </c>
      <c r="M369" s="9">
        <v>181715.63969306901</v>
      </c>
      <c r="N369" s="9">
        <v>181824.30223672901</v>
      </c>
      <c r="O369" s="9">
        <v>181916.54306614801</v>
      </c>
      <c r="P369" s="9">
        <v>181997.50414269199</v>
      </c>
      <c r="Q369" s="9">
        <v>182056.74879891099</v>
      </c>
      <c r="R369" s="9">
        <v>182106.42154532301</v>
      </c>
    </row>
    <row r="370" spans="1:18" ht="15.6">
      <c r="A370" s="7">
        <v>82</v>
      </c>
      <c r="B370" s="7">
        <v>8214</v>
      </c>
      <c r="C370" s="8" t="s">
        <v>388</v>
      </c>
      <c r="D370" s="9">
        <v>347900.569371872</v>
      </c>
      <c r="E370" s="9">
        <v>350001.410832892</v>
      </c>
      <c r="F370" s="9">
        <v>352337.03811740002</v>
      </c>
      <c r="G370" s="9">
        <v>354294.56132451299</v>
      </c>
      <c r="H370" s="9">
        <v>354995.07540504402</v>
      </c>
      <c r="I370" s="9">
        <v>355463.67747823597</v>
      </c>
      <c r="J370" s="9">
        <v>355753.26522847399</v>
      </c>
      <c r="K370" s="9">
        <v>356040.09258639801</v>
      </c>
      <c r="L370" s="9">
        <v>356288.920943134</v>
      </c>
      <c r="M370" s="9">
        <v>356662.33967415598</v>
      </c>
      <c r="N370" s="9">
        <v>356875.61706251203</v>
      </c>
      <c r="O370" s="9">
        <v>357056.66273410199</v>
      </c>
      <c r="P370" s="9">
        <v>357215.56907274399</v>
      </c>
      <c r="Q370" s="9">
        <v>357331.85151122703</v>
      </c>
      <c r="R370" s="9">
        <v>357429.34668536898</v>
      </c>
    </row>
    <row r="371" spans="1:18" ht="15.6">
      <c r="A371" s="7">
        <v>82</v>
      </c>
      <c r="B371" s="7">
        <v>8215</v>
      </c>
      <c r="C371" s="8" t="s">
        <v>389</v>
      </c>
      <c r="D371" s="9">
        <v>46510.422811256802</v>
      </c>
      <c r="E371" s="9">
        <v>46791.281864893499</v>
      </c>
      <c r="F371" s="9">
        <v>47103.5291619864</v>
      </c>
      <c r="G371" s="9">
        <v>47365.228164990003</v>
      </c>
      <c r="H371" s="9">
        <v>47458.879078002101</v>
      </c>
      <c r="I371" s="9">
        <v>47521.525944822897</v>
      </c>
      <c r="J371" s="9">
        <v>47560.240594299597</v>
      </c>
      <c r="K371" s="9">
        <v>47598.586210849397</v>
      </c>
      <c r="L371" s="9">
        <v>47631.8517847275</v>
      </c>
      <c r="M371" s="9">
        <v>47681.773700551901</v>
      </c>
      <c r="N371" s="9">
        <v>47710.286506871897</v>
      </c>
      <c r="O371" s="9">
        <v>47734.490292298899</v>
      </c>
      <c r="P371" s="9">
        <v>47755.734296091898</v>
      </c>
      <c r="Q371" s="9">
        <v>47771.279960277003</v>
      </c>
      <c r="R371" s="9">
        <v>47784.3139766979</v>
      </c>
    </row>
    <row r="372" spans="1:18" ht="15.6">
      <c r="A372" s="7">
        <v>82</v>
      </c>
      <c r="B372" s="7">
        <v>8219</v>
      </c>
      <c r="C372" s="8" t="s">
        <v>390</v>
      </c>
      <c r="D372" s="9">
        <v>37550.690205405903</v>
      </c>
      <c r="E372" s="9">
        <v>37777.444783634099</v>
      </c>
      <c r="F372" s="9">
        <v>38029.540998237302</v>
      </c>
      <c r="G372" s="9">
        <v>38240.826503318101</v>
      </c>
      <c r="H372" s="9">
        <v>38316.436575677202</v>
      </c>
      <c r="I372" s="9">
        <v>38367.0151973506</v>
      </c>
      <c r="J372" s="9">
        <v>38398.271886344897</v>
      </c>
      <c r="K372" s="9">
        <v>38429.230632047998</v>
      </c>
      <c r="L372" s="9">
        <v>38456.087950949499</v>
      </c>
      <c r="M372" s="9">
        <v>38496.392947038301</v>
      </c>
      <c r="N372" s="9">
        <v>38519.413067850903</v>
      </c>
      <c r="O372" s="9">
        <v>38538.954254403303</v>
      </c>
      <c r="P372" s="9">
        <v>38556.1058293639</v>
      </c>
      <c r="Q372" s="9">
        <v>38568.656788484899</v>
      </c>
      <c r="R372" s="9">
        <v>38579.179941952199</v>
      </c>
    </row>
    <row r="373" spans="1:18" ht="15.6">
      <c r="A373" s="7">
        <v>82</v>
      </c>
      <c r="B373" s="7">
        <v>8221</v>
      </c>
      <c r="C373" s="8" t="s">
        <v>391</v>
      </c>
      <c r="D373" s="9">
        <v>13039.550755059599</v>
      </c>
      <c r="E373" s="9">
        <v>13118.291726678901</v>
      </c>
      <c r="F373" s="9">
        <v>13205.8326311869</v>
      </c>
      <c r="G373" s="9">
        <v>13279.2019368439</v>
      </c>
      <c r="H373" s="9">
        <v>13305.45768263</v>
      </c>
      <c r="I373" s="9">
        <v>13323.021208115901</v>
      </c>
      <c r="J373" s="9">
        <v>13333.875154617301</v>
      </c>
      <c r="K373" s="9">
        <v>13344.625639726901</v>
      </c>
      <c r="L373" s="9">
        <v>13353.9518963427</v>
      </c>
      <c r="M373" s="9">
        <v>13367.9478852129</v>
      </c>
      <c r="N373" s="9">
        <v>13375.9416672732</v>
      </c>
      <c r="O373" s="9">
        <v>13382.727382594599</v>
      </c>
      <c r="P373" s="9">
        <v>13388.6833006085</v>
      </c>
      <c r="Q373" s="9">
        <v>13393.041645757099</v>
      </c>
      <c r="R373" s="9">
        <v>13396.695831419</v>
      </c>
    </row>
    <row r="374" spans="1:18" ht="15.6">
      <c r="A374" s="7">
        <v>82</v>
      </c>
      <c r="B374" s="7">
        <v>8222</v>
      </c>
      <c r="C374" s="8" t="s">
        <v>392</v>
      </c>
      <c r="D374" s="9">
        <v>69529.395065361707</v>
      </c>
      <c r="E374" s="9">
        <v>69949.257085639707</v>
      </c>
      <c r="F374" s="9">
        <v>70416.042042287605</v>
      </c>
      <c r="G374" s="9">
        <v>70807.261305476597</v>
      </c>
      <c r="H374" s="9">
        <v>70947.261996894202</v>
      </c>
      <c r="I374" s="9">
        <v>71040.914096203094</v>
      </c>
      <c r="J374" s="9">
        <v>71098.789428603297</v>
      </c>
      <c r="K374" s="9">
        <v>71156.113084946104</v>
      </c>
      <c r="L374" s="9">
        <v>71205.842480758802</v>
      </c>
      <c r="M374" s="9">
        <v>71280.471787991293</v>
      </c>
      <c r="N374" s="9">
        <v>71323.096172938996</v>
      </c>
      <c r="O374" s="9">
        <v>71359.278913450995</v>
      </c>
      <c r="P374" s="9">
        <v>71391.037014963906</v>
      </c>
      <c r="Q374" s="9">
        <v>71414.276550385795</v>
      </c>
      <c r="R374" s="9">
        <v>71433.761371855799</v>
      </c>
    </row>
    <row r="375" spans="1:18" ht="15.6">
      <c r="A375" s="7">
        <v>82</v>
      </c>
      <c r="B375" s="7">
        <v>8229</v>
      </c>
      <c r="C375" s="8" t="s">
        <v>393</v>
      </c>
      <c r="D375" s="9">
        <v>69143.337092635105</v>
      </c>
      <c r="E375" s="9">
        <v>69560.867853159201</v>
      </c>
      <c r="F375" s="9">
        <v>70025.061013147104</v>
      </c>
      <c r="G375" s="9">
        <v>70414.108053846503</v>
      </c>
      <c r="H375" s="9">
        <v>70553.331399468094</v>
      </c>
      <c r="I375" s="9">
        <v>70646.463500875194</v>
      </c>
      <c r="J375" s="9">
        <v>70704.017483818796</v>
      </c>
      <c r="K375" s="9">
        <v>70761.022853851493</v>
      </c>
      <c r="L375" s="9">
        <v>70810.4761300518</v>
      </c>
      <c r="M375" s="9">
        <v>70884.691062344806</v>
      </c>
      <c r="N375" s="9">
        <v>70927.078777844799</v>
      </c>
      <c r="O375" s="9">
        <v>70963.060615771305</v>
      </c>
      <c r="P375" s="9">
        <v>70994.642382250604</v>
      </c>
      <c r="Q375" s="9">
        <v>71017.752881488894</v>
      </c>
      <c r="R375" s="9">
        <v>71037.129514608998</v>
      </c>
    </row>
    <row r="376" spans="1:18" ht="15.6">
      <c r="A376" s="7">
        <v>82</v>
      </c>
      <c r="B376" s="7">
        <v>8231</v>
      </c>
      <c r="C376" s="8" t="s">
        <v>394</v>
      </c>
      <c r="D376" s="9">
        <v>25490.0974655256</v>
      </c>
      <c r="E376" s="9">
        <v>25644.022633563502</v>
      </c>
      <c r="F376" s="9">
        <v>25815.150169323599</v>
      </c>
      <c r="G376" s="9">
        <v>25958.574646692701</v>
      </c>
      <c r="H376" s="9">
        <v>26009.900151051999</v>
      </c>
      <c r="I376" s="9">
        <v>26044.233847425599</v>
      </c>
      <c r="J376" s="9">
        <v>26065.451461391502</v>
      </c>
      <c r="K376" s="9">
        <v>26086.4668259842</v>
      </c>
      <c r="L376" s="9">
        <v>26104.6980668139</v>
      </c>
      <c r="M376" s="9">
        <v>26132.057837647299</v>
      </c>
      <c r="N376" s="9">
        <v>26147.684318011801</v>
      </c>
      <c r="O376" s="9">
        <v>26160.949233971201</v>
      </c>
      <c r="P376" s="9">
        <v>26172.5920377396</v>
      </c>
      <c r="Q376" s="9">
        <v>26181.111859067401</v>
      </c>
      <c r="R376" s="9">
        <v>26188.2551687128</v>
      </c>
    </row>
    <row r="377" spans="1:18" ht="15.6">
      <c r="A377" s="7">
        <v>82</v>
      </c>
      <c r="B377" s="7">
        <v>8232</v>
      </c>
      <c r="C377" s="8" t="s">
        <v>395</v>
      </c>
      <c r="D377" s="9">
        <v>4013.9403712263802</v>
      </c>
      <c r="E377" s="9">
        <v>4038.1790563459599</v>
      </c>
      <c r="F377" s="9">
        <v>4065.1266082469801</v>
      </c>
      <c r="G377" s="9">
        <v>4087.7117435415998</v>
      </c>
      <c r="H377" s="9">
        <v>4095.7940003590902</v>
      </c>
      <c r="I377" s="9">
        <v>4101.2005473584404</v>
      </c>
      <c r="J377" s="9">
        <v>4104.5416972850498</v>
      </c>
      <c r="K377" s="9">
        <v>4107.8509988860396</v>
      </c>
      <c r="L377" s="9">
        <v>4110.7218829099902</v>
      </c>
      <c r="M377" s="9">
        <v>4115.03024182644</v>
      </c>
      <c r="N377" s="9">
        <v>4117.4909527154296</v>
      </c>
      <c r="O377" s="9">
        <v>4119.57978669357</v>
      </c>
      <c r="P377" s="9">
        <v>4121.4131857280399</v>
      </c>
      <c r="Q377" s="9">
        <v>4122.7548069137101</v>
      </c>
      <c r="R377" s="9">
        <v>4123.8796680097103</v>
      </c>
    </row>
    <row r="378" spans="1:18" ht="15.6">
      <c r="A378" s="7">
        <v>82</v>
      </c>
      <c r="B378" s="7">
        <v>8233</v>
      </c>
      <c r="C378" s="8" t="s">
        <v>396</v>
      </c>
      <c r="D378" s="9">
        <v>8524.7975642003003</v>
      </c>
      <c r="E378" s="9">
        <v>8576.2756293323291</v>
      </c>
      <c r="F378" s="9">
        <v>8633.5067796637504</v>
      </c>
      <c r="G378" s="9">
        <v>8681.47303938398</v>
      </c>
      <c r="H378" s="9">
        <v>8698.6381182986297</v>
      </c>
      <c r="I378" s="9">
        <v>8710.1205306987704</v>
      </c>
      <c r="J378" s="9">
        <v>8717.2164574245307</v>
      </c>
      <c r="K378" s="9">
        <v>8724.2447447482191</v>
      </c>
      <c r="L378" s="9">
        <v>8730.3419218039999</v>
      </c>
      <c r="M378" s="9">
        <v>8739.4920048144995</v>
      </c>
      <c r="N378" s="9">
        <v>8744.7180570855508</v>
      </c>
      <c r="O378" s="9">
        <v>8749.1543180066492</v>
      </c>
      <c r="P378" s="9">
        <v>8753.0480867669194</v>
      </c>
      <c r="Q378" s="9">
        <v>8755.8974188340399</v>
      </c>
      <c r="R378" s="9">
        <v>8758.2863963083601</v>
      </c>
    </row>
    <row r="379" spans="1:18" ht="15.6">
      <c r="A379" s="7">
        <v>82</v>
      </c>
      <c r="B379" s="7">
        <v>8234</v>
      </c>
      <c r="C379" s="8" t="s">
        <v>397</v>
      </c>
      <c r="D379" s="9">
        <v>15372.899309336701</v>
      </c>
      <c r="E379" s="9">
        <v>15465.730500453999</v>
      </c>
      <c r="F379" s="9">
        <v>15568.936319099999</v>
      </c>
      <c r="G379" s="9">
        <v>15655.434617196601</v>
      </c>
      <c r="H379" s="9">
        <v>15686.388669513801</v>
      </c>
      <c r="I379" s="9">
        <v>15707.095081405199</v>
      </c>
      <c r="J379" s="9">
        <v>15719.891275829999</v>
      </c>
      <c r="K379" s="9">
        <v>15732.565495074101</v>
      </c>
      <c r="L379" s="9">
        <v>15743.560628770299</v>
      </c>
      <c r="M379" s="9">
        <v>15760.061114997099</v>
      </c>
      <c r="N379" s="9">
        <v>15769.4853358941</v>
      </c>
      <c r="O379" s="9">
        <v>15777.4853138335</v>
      </c>
      <c r="P379" s="9">
        <v>15784.507007267801</v>
      </c>
      <c r="Q379" s="9">
        <v>15789.645251857901</v>
      </c>
      <c r="R379" s="9">
        <v>15793.9533318904</v>
      </c>
    </row>
    <row r="380" spans="1:18" ht="15.6">
      <c r="A380" s="7">
        <v>82</v>
      </c>
      <c r="B380" s="7">
        <v>8239</v>
      </c>
      <c r="C380" s="8" t="s">
        <v>398</v>
      </c>
      <c r="D380" s="9">
        <v>29120.813317258999</v>
      </c>
      <c r="E380" s="9">
        <v>29296.663020817701</v>
      </c>
      <c r="F380" s="9">
        <v>29492.165334172401</v>
      </c>
      <c r="G380" s="9">
        <v>29656.018667288099</v>
      </c>
      <c r="H380" s="9">
        <v>29714.654787952699</v>
      </c>
      <c r="I380" s="9">
        <v>29753.8788499441</v>
      </c>
      <c r="J380" s="9">
        <v>29778.118622903999</v>
      </c>
      <c r="K380" s="9">
        <v>29802.127338864499</v>
      </c>
      <c r="L380" s="9">
        <v>29822.955370681899</v>
      </c>
      <c r="M380" s="9">
        <v>29854.212166759498</v>
      </c>
      <c r="N380" s="9">
        <v>29872.064425592798</v>
      </c>
      <c r="O380" s="9">
        <v>29887.2187474538</v>
      </c>
      <c r="P380" s="9">
        <v>29900.519909424602</v>
      </c>
      <c r="Q380" s="9">
        <v>29910.253262808299</v>
      </c>
      <c r="R380" s="9">
        <v>29918.4140392267</v>
      </c>
    </row>
    <row r="381" spans="1:18" ht="15.6">
      <c r="A381" s="7">
        <v>91</v>
      </c>
      <c r="B381" s="7">
        <v>9111</v>
      </c>
      <c r="C381" s="8" t="s">
        <v>399</v>
      </c>
      <c r="D381" s="9">
        <v>28317.384114519198</v>
      </c>
      <c r="E381" s="9">
        <v>28023.666929081399</v>
      </c>
      <c r="F381" s="9">
        <v>27731.071809734702</v>
      </c>
      <c r="G381" s="9">
        <v>27402.441583895801</v>
      </c>
      <c r="H381" s="9">
        <v>26972.907598601701</v>
      </c>
      <c r="I381" s="9">
        <v>26521.632534839198</v>
      </c>
      <c r="J381" s="9">
        <v>26054.129290474801</v>
      </c>
      <c r="K381" s="9">
        <v>25583.281399293999</v>
      </c>
      <c r="L381" s="9">
        <v>25106.7584604818</v>
      </c>
      <c r="M381" s="9">
        <v>24635.9173926486</v>
      </c>
      <c r="N381" s="9">
        <v>24151.217779345301</v>
      </c>
      <c r="O381" s="9">
        <v>23660.975564398599</v>
      </c>
      <c r="P381" s="9">
        <v>23165.808767973998</v>
      </c>
      <c r="Q381" s="9">
        <v>22664.5686705386</v>
      </c>
      <c r="R381" s="9">
        <v>22158.879475869799</v>
      </c>
    </row>
    <row r="382" spans="1:18" ht="15.6">
      <c r="A382" s="7">
        <v>91</v>
      </c>
      <c r="B382" s="7">
        <v>9112</v>
      </c>
      <c r="C382" s="8" t="s">
        <v>400</v>
      </c>
      <c r="D382" s="9">
        <v>7844.5705298255398</v>
      </c>
      <c r="E382" s="9">
        <v>7763.2040742275603</v>
      </c>
      <c r="F382" s="9">
        <v>7682.1484568976703</v>
      </c>
      <c r="G382" s="9">
        <v>7591.11028129858</v>
      </c>
      <c r="H382" s="9">
        <v>7472.1194300029701</v>
      </c>
      <c r="I382" s="9">
        <v>7347.1057969858202</v>
      </c>
      <c r="J382" s="9">
        <v>7217.5965824983004</v>
      </c>
      <c r="K382" s="9">
        <v>7087.1608234614696</v>
      </c>
      <c r="L382" s="9">
        <v>6955.1529449352402</v>
      </c>
      <c r="M382" s="9">
        <v>6824.7190761213396</v>
      </c>
      <c r="N382" s="9">
        <v>6690.4460695849302</v>
      </c>
      <c r="O382" s="9">
        <v>6554.6376341658897</v>
      </c>
      <c r="P382" s="9">
        <v>6417.4649757463903</v>
      </c>
      <c r="Q382" s="9">
        <v>6278.6098724391704</v>
      </c>
      <c r="R382" s="9">
        <v>6138.5222662668202</v>
      </c>
    </row>
    <row r="383" spans="1:18" ht="15.6">
      <c r="A383" s="7">
        <v>91</v>
      </c>
      <c r="B383" s="7">
        <v>9119</v>
      </c>
      <c r="C383" s="8" t="s">
        <v>401</v>
      </c>
      <c r="D383" s="9">
        <v>27290.515356788201</v>
      </c>
      <c r="E383" s="9">
        <v>27007.449190526899</v>
      </c>
      <c r="F383" s="9">
        <v>26725.464401051599</v>
      </c>
      <c r="G383" s="9">
        <v>26408.751240406102</v>
      </c>
      <c r="H383" s="9">
        <v>25994.793377125101</v>
      </c>
      <c r="I383" s="9">
        <v>25559.882828618101</v>
      </c>
      <c r="J383" s="9">
        <v>25109.332579420199</v>
      </c>
      <c r="K383" s="9">
        <v>24655.558969795002</v>
      </c>
      <c r="L383" s="9">
        <v>24196.316105876002</v>
      </c>
      <c r="M383" s="9">
        <v>23742.5490721635</v>
      </c>
      <c r="N383" s="9">
        <v>23275.4260431156</v>
      </c>
      <c r="O383" s="9">
        <v>22802.961402979701</v>
      </c>
      <c r="P383" s="9">
        <v>22325.750760676201</v>
      </c>
      <c r="Q383" s="9">
        <v>21842.687052503501</v>
      </c>
      <c r="R383" s="9">
        <v>21355.3355839951</v>
      </c>
    </row>
    <row r="384" spans="1:18" ht="15.6">
      <c r="A384" s="7">
        <v>91</v>
      </c>
      <c r="B384" s="7">
        <v>9121</v>
      </c>
      <c r="C384" s="8" t="s">
        <v>402</v>
      </c>
      <c r="D384" s="9">
        <v>40303.409448396502</v>
      </c>
      <c r="E384" s="9">
        <v>39885.369281336702</v>
      </c>
      <c r="F384" s="9">
        <v>39468.926122248202</v>
      </c>
      <c r="G384" s="9">
        <v>39001.195117272197</v>
      </c>
      <c r="H384" s="9">
        <v>38389.850368334999</v>
      </c>
      <c r="I384" s="9">
        <v>37747.562097791699</v>
      </c>
      <c r="J384" s="9">
        <v>37082.1766723443</v>
      </c>
      <c r="K384" s="9">
        <v>36412.030896536096</v>
      </c>
      <c r="L384" s="9">
        <v>35733.807970391499</v>
      </c>
      <c r="M384" s="9">
        <v>35063.671906087497</v>
      </c>
      <c r="N384" s="9">
        <v>34373.811327900803</v>
      </c>
      <c r="O384" s="9">
        <v>33676.062106516198</v>
      </c>
      <c r="P384" s="9">
        <v>32971.303854111698</v>
      </c>
      <c r="Q384" s="9">
        <v>32257.901627512401</v>
      </c>
      <c r="R384" s="9">
        <v>31538.167114460499</v>
      </c>
    </row>
    <row r="385" spans="1:18" ht="15.6">
      <c r="A385" s="7">
        <v>91</v>
      </c>
      <c r="B385" s="7">
        <v>9129</v>
      </c>
      <c r="C385" s="8" t="s">
        <v>403</v>
      </c>
      <c r="D385" s="9">
        <v>131017.85179518101</v>
      </c>
      <c r="E385" s="9">
        <v>129658.89171216601</v>
      </c>
      <c r="F385" s="9">
        <v>128305.12316397201</v>
      </c>
      <c r="G385" s="9">
        <v>126784.62868696</v>
      </c>
      <c r="H385" s="9">
        <v>124797.276331146</v>
      </c>
      <c r="I385" s="9">
        <v>122709.333137408</v>
      </c>
      <c r="J385" s="9">
        <v>120546.305982801</v>
      </c>
      <c r="K385" s="9">
        <v>118367.80393695099</v>
      </c>
      <c r="L385" s="9">
        <v>116163.044785312</v>
      </c>
      <c r="M385" s="9">
        <v>113984.574309509</v>
      </c>
      <c r="N385" s="9">
        <v>111741.983614786</v>
      </c>
      <c r="O385" s="9">
        <v>109473.74861109001</v>
      </c>
      <c r="P385" s="9">
        <v>107182.728731369</v>
      </c>
      <c r="Q385" s="9">
        <v>104863.609121494</v>
      </c>
      <c r="R385" s="9">
        <v>102523.904588937</v>
      </c>
    </row>
    <row r="386" spans="1:18" ht="15.6">
      <c r="A386" s="7">
        <v>91</v>
      </c>
      <c r="B386" s="7">
        <v>9131</v>
      </c>
      <c r="C386" s="8" t="s">
        <v>404</v>
      </c>
      <c r="D386" s="9">
        <v>23489.1980888258</v>
      </c>
      <c r="E386" s="9">
        <v>23245.560430596801</v>
      </c>
      <c r="F386" s="9">
        <v>23002.853523576501</v>
      </c>
      <c r="G386" s="9">
        <v>22730.255581252</v>
      </c>
      <c r="H386" s="9">
        <v>22373.958233274101</v>
      </c>
      <c r="I386" s="9">
        <v>21999.6267160151</v>
      </c>
      <c r="J386" s="9">
        <v>21611.833964305901</v>
      </c>
      <c r="K386" s="9">
        <v>21221.266836477698</v>
      </c>
      <c r="L386" s="9">
        <v>20825.992271203799</v>
      </c>
      <c r="M386" s="9">
        <v>20435.430803360399</v>
      </c>
      <c r="N386" s="9">
        <v>20033.373707319901</v>
      </c>
      <c r="O386" s="9">
        <v>19626.719037252598</v>
      </c>
      <c r="P386" s="9">
        <v>19215.979439348499</v>
      </c>
      <c r="Q386" s="9">
        <v>18800.202053747202</v>
      </c>
      <c r="R386" s="9">
        <v>18380.734153290799</v>
      </c>
    </row>
    <row r="387" spans="1:18" ht="15.6">
      <c r="A387" s="7">
        <v>91</v>
      </c>
      <c r="B387" s="7">
        <v>9132</v>
      </c>
      <c r="C387" s="8" t="s">
        <v>405</v>
      </c>
      <c r="D387" s="9">
        <v>90432.750034989804</v>
      </c>
      <c r="E387" s="9">
        <v>89494.751923862903</v>
      </c>
      <c r="F387" s="9">
        <v>88560.337178633999</v>
      </c>
      <c r="G387" s="9">
        <v>87510.842791505595</v>
      </c>
      <c r="H387" s="9">
        <v>86139.1080521392</v>
      </c>
      <c r="I387" s="9">
        <v>84697.942269759194</v>
      </c>
      <c r="J387" s="9">
        <v>83204.951114570606</v>
      </c>
      <c r="K387" s="9">
        <v>81701.278689526895</v>
      </c>
      <c r="L387" s="9">
        <v>80179.482763234802</v>
      </c>
      <c r="M387" s="9">
        <v>78675.832129066999</v>
      </c>
      <c r="N387" s="9">
        <v>77127.923650022101</v>
      </c>
      <c r="O387" s="9">
        <v>75562.314641397898</v>
      </c>
      <c r="P387" s="9">
        <v>73980.978775868498</v>
      </c>
      <c r="Q387" s="9">
        <v>72380.247569962696</v>
      </c>
      <c r="R387" s="9">
        <v>70765.307985952793</v>
      </c>
    </row>
    <row r="388" spans="1:18" ht="15.6">
      <c r="A388" s="7">
        <v>91</v>
      </c>
      <c r="B388" s="7">
        <v>9139</v>
      </c>
      <c r="C388" s="8" t="s">
        <v>406</v>
      </c>
      <c r="D388" s="9">
        <v>47055.870055356201</v>
      </c>
      <c r="E388" s="9">
        <v>46567.7911546342</v>
      </c>
      <c r="F388" s="9">
        <v>46081.576825710399</v>
      </c>
      <c r="G388" s="9">
        <v>45535.481849707503</v>
      </c>
      <c r="H388" s="9">
        <v>44821.711986117502</v>
      </c>
      <c r="I388" s="9">
        <v>44071.814302290397</v>
      </c>
      <c r="J388" s="9">
        <v>43294.94975054</v>
      </c>
      <c r="K388" s="9">
        <v>42512.527296083797</v>
      </c>
      <c r="L388" s="9">
        <v>41720.674440044699</v>
      </c>
      <c r="M388" s="9">
        <v>40938.263324166102</v>
      </c>
      <c r="N388" s="9">
        <v>40132.823035526897</v>
      </c>
      <c r="O388" s="9">
        <v>39318.1724353838</v>
      </c>
      <c r="P388" s="9">
        <v>38495.338506393397</v>
      </c>
      <c r="Q388" s="9">
        <v>37662.412385914897</v>
      </c>
      <c r="R388" s="9">
        <v>36822.093063419903</v>
      </c>
    </row>
    <row r="389" spans="1:18" ht="15.6">
      <c r="A389" s="7">
        <v>92</v>
      </c>
      <c r="B389" s="7">
        <v>9211</v>
      </c>
      <c r="C389" s="8" t="s">
        <v>407</v>
      </c>
      <c r="D389" s="9">
        <v>183090.81908730001</v>
      </c>
      <c r="E389" s="9">
        <v>183293.87994798899</v>
      </c>
      <c r="F389" s="9">
        <v>183428.918021138</v>
      </c>
      <c r="G389" s="9">
        <v>183320.274986237</v>
      </c>
      <c r="H389" s="9">
        <v>182573.406804628</v>
      </c>
      <c r="I389" s="9">
        <v>181669.06193100201</v>
      </c>
      <c r="J389" s="9">
        <v>180673.56628726001</v>
      </c>
      <c r="K389" s="9">
        <v>179653.468914369</v>
      </c>
      <c r="L389" s="9">
        <v>178602.30286904899</v>
      </c>
      <c r="M389" s="9">
        <v>177582.22177129399</v>
      </c>
      <c r="N389" s="9">
        <v>176543.884057369</v>
      </c>
      <c r="O389" s="9">
        <v>175481.41595701201</v>
      </c>
      <c r="P389" s="9">
        <v>174401.89681770399</v>
      </c>
      <c r="Q389" s="9">
        <v>173290.909684168</v>
      </c>
      <c r="R389" s="9">
        <v>172159.05092850499</v>
      </c>
    </row>
    <row r="390" spans="1:18" ht="15.6">
      <c r="A390" s="7">
        <v>92</v>
      </c>
      <c r="B390" s="7">
        <v>9219</v>
      </c>
      <c r="C390" s="8" t="s">
        <v>408</v>
      </c>
      <c r="D390" s="9">
        <v>25511.0903585704</v>
      </c>
      <c r="E390" s="9">
        <v>25539.383988679201</v>
      </c>
      <c r="F390" s="9">
        <v>25558.199615356301</v>
      </c>
      <c r="G390" s="9">
        <v>25543.061760230099</v>
      </c>
      <c r="H390" s="9">
        <v>25438.996347740998</v>
      </c>
      <c r="I390" s="9">
        <v>25312.988807218298</v>
      </c>
      <c r="J390" s="9">
        <v>25174.280708885399</v>
      </c>
      <c r="K390" s="9">
        <v>25032.144711188499</v>
      </c>
      <c r="L390" s="9">
        <v>24885.679737478</v>
      </c>
      <c r="M390" s="9">
        <v>24743.5460074566</v>
      </c>
      <c r="N390" s="9">
        <v>24598.868478699998</v>
      </c>
      <c r="O390" s="9">
        <v>24450.828725048901</v>
      </c>
      <c r="P390" s="9">
        <v>24300.413152923298</v>
      </c>
      <c r="Q390" s="9">
        <v>24145.6129653114</v>
      </c>
      <c r="R390" s="9">
        <v>23987.904615414998</v>
      </c>
    </row>
    <row r="391" spans="1:18" ht="15.6">
      <c r="A391" s="7">
        <v>92</v>
      </c>
      <c r="B391" s="7">
        <v>9221</v>
      </c>
      <c r="C391" s="8" t="s">
        <v>409</v>
      </c>
      <c r="D391" s="9">
        <v>48710.9585360079</v>
      </c>
      <c r="E391" s="9">
        <v>48764.9824847489</v>
      </c>
      <c r="F391" s="9">
        <v>48800.909103219703</v>
      </c>
      <c r="G391" s="9">
        <v>48772.0048336318</v>
      </c>
      <c r="H391" s="9">
        <v>48573.301998069401</v>
      </c>
      <c r="I391" s="9">
        <v>48332.702791992102</v>
      </c>
      <c r="J391" s="9">
        <v>48067.853099857697</v>
      </c>
      <c r="K391" s="9">
        <v>47796.458165663302</v>
      </c>
      <c r="L391" s="9">
        <v>47516.797470449201</v>
      </c>
      <c r="M391" s="9">
        <v>47245.406866178702</v>
      </c>
      <c r="N391" s="9">
        <v>46969.159124320897</v>
      </c>
      <c r="O391" s="9">
        <v>46686.491539161798</v>
      </c>
      <c r="P391" s="9">
        <v>46399.287558682998</v>
      </c>
      <c r="Q391" s="9">
        <v>46103.711579137896</v>
      </c>
      <c r="R391" s="9">
        <v>45802.582745019499</v>
      </c>
    </row>
    <row r="392" spans="1:18" ht="15.6">
      <c r="A392" s="7">
        <v>92</v>
      </c>
      <c r="B392" s="7">
        <v>9222</v>
      </c>
      <c r="C392" s="8" t="s">
        <v>410</v>
      </c>
      <c r="D392" s="9">
        <v>13145.351309948101</v>
      </c>
      <c r="E392" s="9">
        <v>13159.930447983301</v>
      </c>
      <c r="F392" s="9">
        <v>13169.625761548599</v>
      </c>
      <c r="G392" s="9">
        <v>13161.8255294875</v>
      </c>
      <c r="H392" s="9">
        <v>13108.2027171804</v>
      </c>
      <c r="I392" s="9">
        <v>13043.273568152699</v>
      </c>
      <c r="J392" s="9">
        <v>12971.800077370001</v>
      </c>
      <c r="K392" s="9">
        <v>12898.5602589883</v>
      </c>
      <c r="L392" s="9">
        <v>12823.0898065198</v>
      </c>
      <c r="M392" s="9">
        <v>12749.8511566414</v>
      </c>
      <c r="N392" s="9">
        <v>12675.301738493799</v>
      </c>
      <c r="O392" s="9">
        <v>12599.0198336301</v>
      </c>
      <c r="P392" s="9">
        <v>12521.5137172382</v>
      </c>
      <c r="Q392" s="9">
        <v>12441.748296739899</v>
      </c>
      <c r="R392" s="9">
        <v>12360.484358690301</v>
      </c>
    </row>
    <row r="393" spans="1:18" ht="15.6">
      <c r="A393" s="7">
        <v>92</v>
      </c>
      <c r="B393" s="7">
        <v>9223</v>
      </c>
      <c r="C393" s="8" t="s">
        <v>411</v>
      </c>
      <c r="D393" s="9">
        <v>596089.61440499895</v>
      </c>
      <c r="E393" s="9">
        <v>596750.72056531301</v>
      </c>
      <c r="F393" s="9">
        <v>597190.36463677604</v>
      </c>
      <c r="G393" s="9">
        <v>596836.65501077997</v>
      </c>
      <c r="H393" s="9">
        <v>594405.07287401799</v>
      </c>
      <c r="I393" s="9">
        <v>591460.793141325</v>
      </c>
      <c r="J393" s="9">
        <v>588219.75343276002</v>
      </c>
      <c r="K393" s="9">
        <v>584898.61776763794</v>
      </c>
      <c r="L393" s="9">
        <v>581476.331674763</v>
      </c>
      <c r="M393" s="9">
        <v>578155.248996165</v>
      </c>
      <c r="N393" s="9">
        <v>574774.72816734004</v>
      </c>
      <c r="O393" s="9">
        <v>571315.645921755</v>
      </c>
      <c r="P393" s="9">
        <v>567801.05053864699</v>
      </c>
      <c r="Q393" s="9">
        <v>564184.00466297998</v>
      </c>
      <c r="R393" s="9">
        <v>560499.00695386995</v>
      </c>
    </row>
    <row r="394" spans="1:18" ht="15.6">
      <c r="A394" s="7">
        <v>92</v>
      </c>
      <c r="B394" s="7">
        <v>9224</v>
      </c>
      <c r="C394" s="8" t="s">
        <v>412</v>
      </c>
      <c r="D394" s="9">
        <v>19704.4197701259</v>
      </c>
      <c r="E394" s="9">
        <v>19726.273385743501</v>
      </c>
      <c r="F394" s="9">
        <v>19740.806320237301</v>
      </c>
      <c r="G394" s="9">
        <v>19729.114046495</v>
      </c>
      <c r="H394" s="9">
        <v>19648.7353349683</v>
      </c>
      <c r="I394" s="9">
        <v>19551.408821712201</v>
      </c>
      <c r="J394" s="9">
        <v>19444.272570117599</v>
      </c>
      <c r="K394" s="9">
        <v>19334.488655601399</v>
      </c>
      <c r="L394" s="9">
        <v>19221.361098784899</v>
      </c>
      <c r="M394" s="9">
        <v>19111.5789357992</v>
      </c>
      <c r="N394" s="9">
        <v>18999.831977203201</v>
      </c>
      <c r="O394" s="9">
        <v>18885.488081736101</v>
      </c>
      <c r="P394" s="9">
        <v>18769.3091363452</v>
      </c>
      <c r="Q394" s="9">
        <v>18649.743573468801</v>
      </c>
      <c r="R394" s="9">
        <v>18527.931785473</v>
      </c>
    </row>
    <row r="395" spans="1:18" ht="15.6">
      <c r="A395" s="7">
        <v>92</v>
      </c>
      <c r="B395" s="7">
        <v>9225</v>
      </c>
      <c r="C395" s="8" t="s">
        <v>413</v>
      </c>
      <c r="D395" s="9">
        <v>52504.164391632301</v>
      </c>
      <c r="E395" s="9">
        <v>52562.395278519201</v>
      </c>
      <c r="F395" s="9">
        <v>52601.119564024499</v>
      </c>
      <c r="G395" s="9">
        <v>52569.9644693835</v>
      </c>
      <c r="H395" s="9">
        <v>52355.788302445697</v>
      </c>
      <c r="I395" s="9">
        <v>52096.453224093297</v>
      </c>
      <c r="J395" s="9">
        <v>51810.979232562197</v>
      </c>
      <c r="K395" s="9">
        <v>51518.450309168198</v>
      </c>
      <c r="L395" s="9">
        <v>51217.0119568757</v>
      </c>
      <c r="M395" s="9">
        <v>50924.487700656202</v>
      </c>
      <c r="N395" s="9">
        <v>50626.728073386599</v>
      </c>
      <c r="O395" s="9">
        <v>50322.048679581298</v>
      </c>
      <c r="P395" s="9">
        <v>50012.479632628398</v>
      </c>
      <c r="Q395" s="9">
        <v>49693.886644726401</v>
      </c>
      <c r="R395" s="9">
        <v>49369.308391657498</v>
      </c>
    </row>
    <row r="396" spans="1:18" ht="15.6">
      <c r="A396" s="7">
        <v>92</v>
      </c>
      <c r="B396" s="7">
        <v>9226</v>
      </c>
      <c r="C396" s="8" t="s">
        <v>414</v>
      </c>
      <c r="D396" s="9">
        <v>21300.863975158099</v>
      </c>
      <c r="E396" s="9">
        <v>21324.488162103</v>
      </c>
      <c r="F396" s="9">
        <v>21340.198549197099</v>
      </c>
      <c r="G396" s="9">
        <v>21327.558972163501</v>
      </c>
      <c r="H396" s="9">
        <v>21240.668009589899</v>
      </c>
      <c r="I396" s="9">
        <v>21135.456141237399</v>
      </c>
      <c r="J396" s="9">
        <v>21019.639753455798</v>
      </c>
      <c r="K396" s="9">
        <v>20900.961190135298</v>
      </c>
      <c r="L396" s="9">
        <v>20778.668083987301</v>
      </c>
      <c r="M396" s="9">
        <v>20659.991414109201</v>
      </c>
      <c r="N396" s="9">
        <v>20539.190761673701</v>
      </c>
      <c r="O396" s="9">
        <v>20415.582769590401</v>
      </c>
      <c r="P396" s="9">
        <v>20289.991052562102</v>
      </c>
      <c r="Q396" s="9">
        <v>20160.7383356559</v>
      </c>
      <c r="R396" s="9">
        <v>20029.057405379201</v>
      </c>
    </row>
    <row r="397" spans="1:18" ht="15.6">
      <c r="A397" s="7">
        <v>92</v>
      </c>
      <c r="B397" s="7">
        <v>9229</v>
      </c>
      <c r="C397" s="8" t="s">
        <v>415</v>
      </c>
      <c r="D397" s="9">
        <v>7060.5336361130903</v>
      </c>
      <c r="E397" s="9">
        <v>7068.3642746383503</v>
      </c>
      <c r="F397" s="9">
        <v>7073.5717495955396</v>
      </c>
      <c r="G397" s="9">
        <v>7069.3821468039296</v>
      </c>
      <c r="H397" s="9">
        <v>7040.5806594362703</v>
      </c>
      <c r="I397" s="9">
        <v>7005.7063962866696</v>
      </c>
      <c r="J397" s="9">
        <v>6967.3170848152804</v>
      </c>
      <c r="K397" s="9">
        <v>6927.9790565714402</v>
      </c>
      <c r="L397" s="9">
        <v>6887.4429266669204</v>
      </c>
      <c r="M397" s="9">
        <v>6848.1055260392304</v>
      </c>
      <c r="N397" s="9">
        <v>6808.0640952754202</v>
      </c>
      <c r="O397" s="9">
        <v>6767.09212407619</v>
      </c>
      <c r="P397" s="9">
        <v>6725.4626134724604</v>
      </c>
      <c r="Q397" s="9">
        <v>6682.61960219715</v>
      </c>
      <c r="R397" s="9">
        <v>6638.9717182915201</v>
      </c>
    </row>
    <row r="398" spans="1:18" ht="15.6">
      <c r="A398" s="7">
        <v>92</v>
      </c>
      <c r="B398" s="7">
        <v>9231</v>
      </c>
      <c r="C398" s="8" t="s">
        <v>416</v>
      </c>
      <c r="D398" s="9">
        <v>176989.59273306301</v>
      </c>
      <c r="E398" s="9">
        <v>177185.88689575499</v>
      </c>
      <c r="F398" s="9">
        <v>177316.425027547</v>
      </c>
      <c r="G398" s="9">
        <v>177211.40235812101</v>
      </c>
      <c r="H398" s="9">
        <v>176489.42243500601</v>
      </c>
      <c r="I398" s="9">
        <v>175615.21349499401</v>
      </c>
      <c r="J398" s="9">
        <v>174652.89124708</v>
      </c>
      <c r="K398" s="9">
        <v>173666.78708508</v>
      </c>
      <c r="L398" s="9">
        <v>172650.649568705</v>
      </c>
      <c r="M398" s="9">
        <v>171664.561139525</v>
      </c>
      <c r="N398" s="9">
        <v>170660.824468526</v>
      </c>
      <c r="O398" s="9">
        <v>169633.761521401</v>
      </c>
      <c r="P398" s="9">
        <v>168590.21573425501</v>
      </c>
      <c r="Q398" s="9">
        <v>167516.25057653399</v>
      </c>
      <c r="R398" s="9">
        <v>166422.10931154899</v>
      </c>
    </row>
    <row r="399" spans="1:18" ht="15.6">
      <c r="A399" s="7">
        <v>92</v>
      </c>
      <c r="B399" s="7">
        <v>9232</v>
      </c>
      <c r="C399" s="8" t="s">
        <v>417</v>
      </c>
      <c r="D399" s="9">
        <v>78089.293910353706</v>
      </c>
      <c r="E399" s="9">
        <v>78175.900541141804</v>
      </c>
      <c r="F399" s="9">
        <v>78233.495061029695</v>
      </c>
      <c r="G399" s="9">
        <v>78187.158177636302</v>
      </c>
      <c r="H399" s="9">
        <v>77868.614577074695</v>
      </c>
      <c r="I399" s="9">
        <v>77482.906254215603</v>
      </c>
      <c r="J399" s="9">
        <v>77058.321600685696</v>
      </c>
      <c r="K399" s="9">
        <v>76623.244168109901</v>
      </c>
      <c r="L399" s="9">
        <v>76174.915765486803</v>
      </c>
      <c r="M399" s="9">
        <v>75739.845274264706</v>
      </c>
      <c r="N399" s="9">
        <v>75296.988230328105</v>
      </c>
      <c r="O399" s="9">
        <v>74843.839435721195</v>
      </c>
      <c r="P399" s="9">
        <v>74383.418275543896</v>
      </c>
      <c r="Q399" s="9">
        <v>73909.575833675393</v>
      </c>
      <c r="R399" s="9">
        <v>73426.8315244892</v>
      </c>
    </row>
    <row r="400" spans="1:18" ht="15.6">
      <c r="A400" s="7">
        <v>92</v>
      </c>
      <c r="B400" s="7">
        <v>9233</v>
      </c>
      <c r="C400" s="8" t="s">
        <v>418</v>
      </c>
      <c r="D400" s="9">
        <v>32306.283683278001</v>
      </c>
      <c r="E400" s="9">
        <v>32342.1136702652</v>
      </c>
      <c r="F400" s="9">
        <v>32365.941070974201</v>
      </c>
      <c r="G400" s="9">
        <v>32346.771061567099</v>
      </c>
      <c r="H400" s="9">
        <v>32214.9865439803</v>
      </c>
      <c r="I400" s="9">
        <v>32055.415341941502</v>
      </c>
      <c r="J400" s="9">
        <v>31879.760632097001</v>
      </c>
      <c r="K400" s="9">
        <v>31699.764959732402</v>
      </c>
      <c r="L400" s="9">
        <v>31514.287235048301</v>
      </c>
      <c r="M400" s="9">
        <v>31334.294434386</v>
      </c>
      <c r="N400" s="9">
        <v>31151.080262807602</v>
      </c>
      <c r="O400" s="9">
        <v>30963.608296115399</v>
      </c>
      <c r="P400" s="9">
        <v>30773.127682579001</v>
      </c>
      <c r="Q400" s="9">
        <v>30577.094557145399</v>
      </c>
      <c r="R400" s="9">
        <v>30377.378644516499</v>
      </c>
    </row>
    <row r="401" spans="1:18" ht="15.6">
      <c r="A401" s="7">
        <v>92</v>
      </c>
      <c r="B401" s="7">
        <v>9241</v>
      </c>
      <c r="C401" s="8" t="s">
        <v>419</v>
      </c>
      <c r="D401" s="9">
        <v>68979.676703576901</v>
      </c>
      <c r="E401" s="9">
        <v>69056.180115862604</v>
      </c>
      <c r="F401" s="9">
        <v>69107.055864915907</v>
      </c>
      <c r="G401" s="9">
        <v>69066.124476205194</v>
      </c>
      <c r="H401" s="9">
        <v>68784.741029395096</v>
      </c>
      <c r="I401" s="9">
        <v>68444.028057811302</v>
      </c>
      <c r="J401" s="9">
        <v>68068.973928733903</v>
      </c>
      <c r="K401" s="9">
        <v>67684.651069889194</v>
      </c>
      <c r="L401" s="9">
        <v>67288.623053162795</v>
      </c>
      <c r="M401" s="9">
        <v>66904.306326028003</v>
      </c>
      <c r="N401" s="9">
        <v>66513.111397766697</v>
      </c>
      <c r="O401" s="9">
        <v>66112.825318893607</v>
      </c>
      <c r="P401" s="9">
        <v>65706.115241286199</v>
      </c>
      <c r="Q401" s="9">
        <v>65287.549560673702</v>
      </c>
      <c r="R401" s="9">
        <v>64861.120472301198</v>
      </c>
    </row>
    <row r="402" spans="1:18" ht="15.6">
      <c r="A402" s="7">
        <v>92</v>
      </c>
      <c r="B402" s="7">
        <v>9249</v>
      </c>
      <c r="C402" s="8" t="s">
        <v>420</v>
      </c>
      <c r="D402" s="9">
        <v>46660.674334732401</v>
      </c>
      <c r="E402" s="9">
        <v>46712.424371458401</v>
      </c>
      <c r="F402" s="9">
        <v>46746.8388088149</v>
      </c>
      <c r="G402" s="9">
        <v>46719.151143576397</v>
      </c>
      <c r="H402" s="9">
        <v>46528.811872747901</v>
      </c>
      <c r="I402" s="9">
        <v>46298.3396848423</v>
      </c>
      <c r="J402" s="9">
        <v>46044.637733607102</v>
      </c>
      <c r="K402" s="9">
        <v>45784.666034576199</v>
      </c>
      <c r="L402" s="9">
        <v>45516.776487895702</v>
      </c>
      <c r="M402" s="9">
        <v>45256.808936593101</v>
      </c>
      <c r="N402" s="9">
        <v>44992.188688727998</v>
      </c>
      <c r="O402" s="9">
        <v>44721.418814650096</v>
      </c>
      <c r="P402" s="9">
        <v>44446.303485254997</v>
      </c>
      <c r="Q402" s="9">
        <v>44163.168541134801</v>
      </c>
      <c r="R402" s="9">
        <v>43874.714466474201</v>
      </c>
    </row>
    <row r="403" spans="1:18" ht="15.6">
      <c r="A403" s="7">
        <v>92</v>
      </c>
      <c r="B403" s="7">
        <v>9251</v>
      </c>
      <c r="C403" s="8" t="s">
        <v>421</v>
      </c>
      <c r="D403" s="9">
        <v>46079.166829815702</v>
      </c>
      <c r="E403" s="9">
        <v>46130.271933421602</v>
      </c>
      <c r="F403" s="9">
        <v>46164.257481887696</v>
      </c>
      <c r="G403" s="9">
        <v>46136.914873710899</v>
      </c>
      <c r="H403" s="9">
        <v>45948.947701349403</v>
      </c>
      <c r="I403" s="9">
        <v>45721.347767544998</v>
      </c>
      <c r="J403" s="9">
        <v>45470.807570695899</v>
      </c>
      <c r="K403" s="9">
        <v>45214.075762545297</v>
      </c>
      <c r="L403" s="9">
        <v>44949.5247828223</v>
      </c>
      <c r="M403" s="9">
        <v>44692.7970706954</v>
      </c>
      <c r="N403" s="9">
        <v>44431.474646135801</v>
      </c>
      <c r="O403" s="9">
        <v>44164.079235012803</v>
      </c>
      <c r="P403" s="9">
        <v>43892.392523606599</v>
      </c>
      <c r="Q403" s="9">
        <v>43612.786141719102</v>
      </c>
      <c r="R403" s="9">
        <v>43327.926918774203</v>
      </c>
    </row>
    <row r="404" spans="1:18" ht="15.6">
      <c r="A404" s="7">
        <v>92</v>
      </c>
      <c r="B404" s="7">
        <v>9252</v>
      </c>
      <c r="C404" s="8" t="s">
        <v>422</v>
      </c>
      <c r="D404" s="9">
        <v>532642.86347706197</v>
      </c>
      <c r="E404" s="9">
        <v>533233.602643552</v>
      </c>
      <c r="F404" s="9">
        <v>533626.451755955</v>
      </c>
      <c r="G404" s="9">
        <v>533310.39037325105</v>
      </c>
      <c r="H404" s="9">
        <v>531137.62164015905</v>
      </c>
      <c r="I404" s="9">
        <v>528506.72597002995</v>
      </c>
      <c r="J404" s="9">
        <v>525610.65694246197</v>
      </c>
      <c r="K404" s="9">
        <v>522643.01722933201</v>
      </c>
      <c r="L404" s="9">
        <v>519584.99337452499</v>
      </c>
      <c r="M404" s="9">
        <v>516617.40100870602</v>
      </c>
      <c r="N404" s="9">
        <v>513596.696988385</v>
      </c>
      <c r="O404" s="9">
        <v>510505.79350073799</v>
      </c>
      <c r="P404" s="9">
        <v>507365.28559068101</v>
      </c>
      <c r="Q404" s="9">
        <v>504133.23184219899</v>
      </c>
      <c r="R404" s="9">
        <v>500840.45893400599</v>
      </c>
    </row>
    <row r="405" spans="1:18" ht="15.6">
      <c r="A405" s="7">
        <v>92</v>
      </c>
      <c r="B405" s="7">
        <v>9253</v>
      </c>
      <c r="C405" s="8" t="s">
        <v>423</v>
      </c>
      <c r="D405" s="9">
        <v>19095.6978745165</v>
      </c>
      <c r="E405" s="9">
        <v>19116.876374100699</v>
      </c>
      <c r="F405" s="9">
        <v>19130.9603476622</v>
      </c>
      <c r="G405" s="9">
        <v>19119.629279378802</v>
      </c>
      <c r="H405" s="9">
        <v>19041.733679745499</v>
      </c>
      <c r="I405" s="9">
        <v>18947.4138412227</v>
      </c>
      <c r="J405" s="9">
        <v>18843.5873132122</v>
      </c>
      <c r="K405" s="9">
        <v>18737.1949155394</v>
      </c>
      <c r="L405" s="9">
        <v>18627.562169736801</v>
      </c>
      <c r="M405" s="9">
        <v>18521.171469495399</v>
      </c>
      <c r="N405" s="9">
        <v>18412.876671435199</v>
      </c>
      <c r="O405" s="9">
        <v>18302.0651629319</v>
      </c>
      <c r="P405" s="9">
        <v>18189.475293928699</v>
      </c>
      <c r="Q405" s="9">
        <v>18073.603429061099</v>
      </c>
      <c r="R405" s="9">
        <v>17955.554730887299</v>
      </c>
    </row>
    <row r="406" spans="1:18" ht="15.6">
      <c r="A406" s="7">
        <v>92</v>
      </c>
      <c r="B406" s="7">
        <v>9259</v>
      </c>
      <c r="C406" s="8" t="s">
        <v>424</v>
      </c>
      <c r="D406" s="9">
        <v>18837.561370470699</v>
      </c>
      <c r="E406" s="9">
        <v>18858.453578137502</v>
      </c>
      <c r="F406" s="9">
        <v>18872.3471638027</v>
      </c>
      <c r="G406" s="9">
        <v>18861.1692693812</v>
      </c>
      <c r="H406" s="9">
        <v>18784.326665860299</v>
      </c>
      <c r="I406" s="9">
        <v>18691.281847216302</v>
      </c>
      <c r="J406" s="9">
        <v>18588.858850920999</v>
      </c>
      <c r="K406" s="9">
        <v>18483.9046704297</v>
      </c>
      <c r="L406" s="9">
        <v>18375.753945114699</v>
      </c>
      <c r="M406" s="9">
        <v>18270.8014391215</v>
      </c>
      <c r="N406" s="9">
        <v>18163.9705750098</v>
      </c>
      <c r="O406" s="9">
        <v>18054.657021576499</v>
      </c>
      <c r="P406" s="9">
        <v>17943.589147491599</v>
      </c>
      <c r="Q406" s="9">
        <v>17829.283643716801</v>
      </c>
      <c r="R406" s="9">
        <v>17712.830733147301</v>
      </c>
    </row>
    <row r="407" spans="1:18" ht="15.6">
      <c r="A407" s="7">
        <v>92</v>
      </c>
      <c r="B407" s="7">
        <v>9261</v>
      </c>
      <c r="C407" s="8" t="s">
        <v>425</v>
      </c>
      <c r="D407" s="9">
        <v>61869.516832237103</v>
      </c>
      <c r="E407" s="9">
        <v>61938.134566158296</v>
      </c>
      <c r="F407" s="9">
        <v>61983.766238984797</v>
      </c>
      <c r="G407" s="9">
        <v>61947.053900434301</v>
      </c>
      <c r="H407" s="9">
        <v>61694.674378561103</v>
      </c>
      <c r="I407" s="9">
        <v>61389.080789677799</v>
      </c>
      <c r="J407" s="9">
        <v>61052.685798050603</v>
      </c>
      <c r="K407" s="9">
        <v>60707.977462365103</v>
      </c>
      <c r="L407" s="9">
        <v>60352.770490131799</v>
      </c>
      <c r="M407" s="9">
        <v>60008.067654042599</v>
      </c>
      <c r="N407" s="9">
        <v>59657.195595130797</v>
      </c>
      <c r="O407" s="9">
        <v>59298.169465275103</v>
      </c>
      <c r="P407" s="9">
        <v>58933.381498935698</v>
      </c>
      <c r="Q407" s="9">
        <v>58557.959959514599</v>
      </c>
      <c r="R407" s="9">
        <v>58175.485542520597</v>
      </c>
    </row>
    <row r="408" spans="1:18" ht="15.6">
      <c r="A408" s="7">
        <v>92</v>
      </c>
      <c r="B408" s="7">
        <v>9262</v>
      </c>
      <c r="C408" s="8" t="s">
        <v>426</v>
      </c>
      <c r="D408" s="9">
        <v>19294.202846067699</v>
      </c>
      <c r="E408" s="9">
        <v>19315.6015017112</v>
      </c>
      <c r="F408" s="9">
        <v>19329.831882025799</v>
      </c>
      <c r="G408" s="9">
        <v>19318.383024171799</v>
      </c>
      <c r="H408" s="9">
        <v>19239.677678789099</v>
      </c>
      <c r="I408" s="9">
        <v>19144.377359815699</v>
      </c>
      <c r="J408" s="9">
        <v>19039.471526780999</v>
      </c>
      <c r="K408" s="9">
        <v>18931.973151289701</v>
      </c>
      <c r="L408" s="9">
        <v>18821.2007431313</v>
      </c>
      <c r="M408" s="9">
        <v>18713.7040827071</v>
      </c>
      <c r="N408" s="9">
        <v>18604.2835308092</v>
      </c>
      <c r="O408" s="9">
        <v>18492.3201063657</v>
      </c>
      <c r="P408" s="9">
        <v>18378.559835094598</v>
      </c>
      <c r="Q408" s="9">
        <v>18261.483450713102</v>
      </c>
      <c r="R408" s="9">
        <v>18142.207604328101</v>
      </c>
    </row>
    <row r="409" spans="1:18" ht="15.6">
      <c r="A409" s="7">
        <v>92</v>
      </c>
      <c r="B409" s="7">
        <v>9263</v>
      </c>
      <c r="C409" s="8" t="s">
        <v>427</v>
      </c>
      <c r="D409" s="9">
        <v>509598.67768892599</v>
      </c>
      <c r="E409" s="9">
        <v>510163.85919138597</v>
      </c>
      <c r="F409" s="9">
        <v>510539.71213673498</v>
      </c>
      <c r="G409" s="9">
        <v>510237.32478760299</v>
      </c>
      <c r="H409" s="9">
        <v>508158.55842218199</v>
      </c>
      <c r="I409" s="9">
        <v>505641.48544693901</v>
      </c>
      <c r="J409" s="9">
        <v>502870.71153922298</v>
      </c>
      <c r="K409" s="9">
        <v>500031.46337531699</v>
      </c>
      <c r="L409" s="9">
        <v>497105.74142655003</v>
      </c>
      <c r="M409" s="9">
        <v>494266.53856098501</v>
      </c>
      <c r="N409" s="9">
        <v>491376.52185442502</v>
      </c>
      <c r="O409" s="9">
        <v>488419.34277187497</v>
      </c>
      <c r="P409" s="9">
        <v>485414.70535408799</v>
      </c>
      <c r="Q409" s="9">
        <v>482322.48272378597</v>
      </c>
      <c r="R409" s="9">
        <v>479172.16788146802</v>
      </c>
    </row>
    <row r="410" spans="1:18" ht="15.6">
      <c r="A410" s="7">
        <v>92</v>
      </c>
      <c r="B410" s="7">
        <v>9264</v>
      </c>
      <c r="C410" s="8" t="s">
        <v>428</v>
      </c>
      <c r="D410" s="9">
        <v>307688.70694086398</v>
      </c>
      <c r="E410" s="9">
        <v>308029.95579665998</v>
      </c>
      <c r="F410" s="9">
        <v>308256.89066108601</v>
      </c>
      <c r="G410" s="9">
        <v>308074.31331844197</v>
      </c>
      <c r="H410" s="9">
        <v>306819.18263838498</v>
      </c>
      <c r="I410" s="9">
        <v>305299.40842601599</v>
      </c>
      <c r="J410" s="9">
        <v>303626.45306293498</v>
      </c>
      <c r="K410" s="9">
        <v>301912.15388126601</v>
      </c>
      <c r="L410" s="9">
        <v>300145.64301158697</v>
      </c>
      <c r="M410" s="9">
        <v>298431.371180441</v>
      </c>
      <c r="N410" s="9">
        <v>296686.41864754999</v>
      </c>
      <c r="O410" s="9">
        <v>294900.91439096798</v>
      </c>
      <c r="P410" s="9">
        <v>293086.75544139399</v>
      </c>
      <c r="Q410" s="9">
        <v>291219.71373922698</v>
      </c>
      <c r="R410" s="9">
        <v>289317.59675461397</v>
      </c>
    </row>
    <row r="411" spans="1:18" ht="15.6">
      <c r="A411" s="7">
        <v>92</v>
      </c>
      <c r="B411" s="7">
        <v>9265</v>
      </c>
      <c r="C411" s="8" t="s">
        <v>429</v>
      </c>
      <c r="D411" s="9">
        <v>211136.84995768301</v>
      </c>
      <c r="E411" s="9">
        <v>211371.01587532999</v>
      </c>
      <c r="F411" s="9">
        <v>211526.73921287601</v>
      </c>
      <c r="G411" s="9">
        <v>211401.45413034101</v>
      </c>
      <c r="H411" s="9">
        <v>210540.17995247201</v>
      </c>
      <c r="I411" s="9">
        <v>209497.30664371201</v>
      </c>
      <c r="J411" s="9">
        <v>208349.32000156699</v>
      </c>
      <c r="K411" s="9">
        <v>207172.96311561801</v>
      </c>
      <c r="L411" s="9">
        <v>205960.778423635</v>
      </c>
      <c r="M411" s="9">
        <v>204784.44030569299</v>
      </c>
      <c r="N411" s="9">
        <v>203587.04900453999</v>
      </c>
      <c r="O411" s="9">
        <v>202361.830997476</v>
      </c>
      <c r="P411" s="9">
        <v>201116.95005993699</v>
      </c>
      <c r="Q411" s="9">
        <v>199835.780829895</v>
      </c>
      <c r="R411" s="9">
        <v>198530.542843048</v>
      </c>
    </row>
    <row r="412" spans="1:18" ht="15.6">
      <c r="A412" s="7">
        <v>92</v>
      </c>
      <c r="B412" s="7">
        <v>9266</v>
      </c>
      <c r="C412" s="8" t="s">
        <v>430</v>
      </c>
      <c r="D412" s="9">
        <v>60073.767233202001</v>
      </c>
      <c r="E412" s="9">
        <v>60140.393352042098</v>
      </c>
      <c r="F412" s="9">
        <v>60184.700575358896</v>
      </c>
      <c r="G412" s="9">
        <v>60149.053804715397</v>
      </c>
      <c r="H412" s="9">
        <v>59903.999545029597</v>
      </c>
      <c r="I412" s="9">
        <v>59607.2757452484</v>
      </c>
      <c r="J412" s="9">
        <v>59280.644546912197</v>
      </c>
      <c r="K412" s="9">
        <v>58945.941297626799</v>
      </c>
      <c r="L412" s="9">
        <v>58601.044132379699</v>
      </c>
      <c r="M412" s="9">
        <v>58266.346223066597</v>
      </c>
      <c r="N412" s="9">
        <v>57925.658151301301</v>
      </c>
      <c r="O412" s="9">
        <v>57577.0526786302</v>
      </c>
      <c r="P412" s="9">
        <v>57222.852605687702</v>
      </c>
      <c r="Q412" s="9">
        <v>56858.327596859497</v>
      </c>
      <c r="R412" s="9">
        <v>56486.954418775298</v>
      </c>
    </row>
    <row r="413" spans="1:18" ht="15.6">
      <c r="A413" s="7">
        <v>92</v>
      </c>
      <c r="B413" s="7">
        <v>9267</v>
      </c>
      <c r="C413" s="8" t="s">
        <v>431</v>
      </c>
      <c r="D413" s="9">
        <v>40656.699414999799</v>
      </c>
      <c r="E413" s="9">
        <v>40701.790612232602</v>
      </c>
      <c r="F413" s="9">
        <v>40731.776836566103</v>
      </c>
      <c r="G413" s="9">
        <v>40707.651829803297</v>
      </c>
      <c r="H413" s="9">
        <v>40541.804108999102</v>
      </c>
      <c r="I413" s="9">
        <v>40340.9874981299</v>
      </c>
      <c r="J413" s="9">
        <v>40119.930170392297</v>
      </c>
      <c r="K413" s="9">
        <v>39893.409843347697</v>
      </c>
      <c r="L413" s="9">
        <v>39659.990482071997</v>
      </c>
      <c r="M413" s="9">
        <v>39433.473769010699</v>
      </c>
      <c r="N413" s="9">
        <v>39202.903036276002</v>
      </c>
      <c r="O413" s="9">
        <v>38966.973968238701</v>
      </c>
      <c r="P413" s="9">
        <v>38727.258588921402</v>
      </c>
      <c r="Q413" s="9">
        <v>38480.555503755801</v>
      </c>
      <c r="R413" s="9">
        <v>38229.217717442298</v>
      </c>
    </row>
    <row r="414" spans="1:18" ht="15.6">
      <c r="A414" s="7">
        <v>92</v>
      </c>
      <c r="B414" s="7">
        <v>9269</v>
      </c>
      <c r="C414" s="8" t="s">
        <v>432</v>
      </c>
      <c r="D414" s="9">
        <v>30849.9135493047</v>
      </c>
      <c r="E414" s="9">
        <v>30884.128317327701</v>
      </c>
      <c r="F414" s="9">
        <v>30906.881576697499</v>
      </c>
      <c r="G414" s="9">
        <v>30888.5757530029</v>
      </c>
      <c r="H414" s="9">
        <v>30762.732093135401</v>
      </c>
      <c r="I414" s="9">
        <v>30610.354375029201</v>
      </c>
      <c r="J414" s="9">
        <v>30442.618195085801</v>
      </c>
      <c r="K414" s="9">
        <v>30270.736743597099</v>
      </c>
      <c r="L414" s="9">
        <v>30093.620371204601</v>
      </c>
      <c r="M414" s="9">
        <v>29921.741661970798</v>
      </c>
      <c r="N414" s="9">
        <v>29746.7868015075</v>
      </c>
      <c r="O414" s="9">
        <v>29567.766087709901</v>
      </c>
      <c r="P414" s="9">
        <v>29385.872357134002</v>
      </c>
      <c r="Q414" s="9">
        <v>29198.676422386801</v>
      </c>
      <c r="R414" s="9">
        <v>29007.963720817501</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3CB3E-6DAD-40AB-9D43-AC5453BB563A}">
  <dimension ref="A1:R405"/>
  <sheetViews>
    <sheetView zoomScale="80" zoomScaleNormal="80" workbookViewId="0">
      <selection activeCell="E54" sqref="E54"/>
    </sheetView>
  </sheetViews>
  <sheetFormatPr defaultColWidth="11.109375" defaultRowHeight="14.4"/>
  <cols>
    <col min="1" max="1" width="35.44140625" style="10" customWidth="1"/>
    <col min="2" max="2" width="49.21875" style="10" customWidth="1"/>
    <col min="3" max="3" width="54.77734375" customWidth="1"/>
    <col min="4" max="4" width="17" customWidth="1"/>
    <col min="5" max="5" width="26.109375" customWidth="1"/>
    <col min="6" max="18" width="12.44140625" bestFit="1" customWidth="1"/>
  </cols>
  <sheetData>
    <row r="1" spans="1:18" ht="21">
      <c r="A1" s="540" t="s">
        <v>558</v>
      </c>
      <c r="B1" s="540"/>
      <c r="C1" s="540"/>
    </row>
    <row r="2" spans="1:18" ht="85.8" customHeight="1">
      <c r="A2" s="544" t="s">
        <v>559</v>
      </c>
      <c r="B2" s="544"/>
      <c r="C2" s="544"/>
      <c r="D2" s="74"/>
      <c r="E2" s="74"/>
      <c r="F2" s="74"/>
      <c r="G2" s="74"/>
      <c r="H2" s="74"/>
      <c r="I2" s="74"/>
      <c r="J2" s="74"/>
      <c r="K2" s="74"/>
      <c r="L2" s="74"/>
      <c r="M2" s="74"/>
      <c r="N2" s="74"/>
      <c r="O2" s="74"/>
      <c r="P2" s="74"/>
      <c r="Q2" s="74"/>
      <c r="R2" s="74"/>
    </row>
    <row r="3" spans="1:18" ht="30" customHeight="1">
      <c r="A3" s="544" t="s">
        <v>560</v>
      </c>
      <c r="B3" s="544"/>
      <c r="C3" s="544"/>
      <c r="D3" s="74"/>
      <c r="E3" s="74"/>
      <c r="F3" s="74"/>
      <c r="G3" s="74"/>
      <c r="H3" s="74"/>
      <c r="I3" s="74"/>
      <c r="J3" s="74"/>
      <c r="K3" s="74"/>
      <c r="L3" s="74"/>
      <c r="M3" s="74"/>
      <c r="N3" s="74"/>
      <c r="O3" s="74"/>
      <c r="P3" s="74"/>
      <c r="Q3" s="74"/>
      <c r="R3" s="74"/>
    </row>
    <row r="4" spans="1:18" ht="15.6" customHeight="1">
      <c r="A4" s="545"/>
      <c r="B4" s="546"/>
      <c r="C4" s="546"/>
      <c r="D4" s="546"/>
      <c r="E4" s="546"/>
      <c r="F4" s="546"/>
      <c r="G4" s="546"/>
      <c r="H4" s="546"/>
      <c r="I4" s="546"/>
      <c r="J4" s="546"/>
      <c r="K4" s="546"/>
      <c r="L4" s="546"/>
      <c r="M4" s="546"/>
      <c r="N4" s="546"/>
      <c r="O4" s="546"/>
      <c r="P4" s="546"/>
      <c r="Q4" s="546"/>
      <c r="R4" s="546"/>
    </row>
    <row r="5" spans="1:18" ht="17.399999999999999">
      <c r="A5" s="541" t="s">
        <v>20</v>
      </c>
      <c r="B5" s="542"/>
      <c r="C5" s="542"/>
      <c r="D5" s="542"/>
      <c r="E5" s="542"/>
      <c r="F5" s="542"/>
      <c r="G5" s="542"/>
      <c r="H5" s="542"/>
      <c r="I5" s="542"/>
      <c r="J5" s="542"/>
      <c r="K5" s="542"/>
      <c r="L5" s="542"/>
      <c r="M5" s="542"/>
      <c r="N5" s="542"/>
      <c r="O5" s="542"/>
      <c r="P5" s="542"/>
      <c r="Q5" s="542"/>
      <c r="R5" s="543"/>
    </row>
    <row r="6" spans="1:18" ht="15.6">
      <c r="A6" s="43" t="s">
        <v>2</v>
      </c>
      <c r="B6" s="4" t="s">
        <v>3</v>
      </c>
      <c r="C6" s="5" t="s">
        <v>4</v>
      </c>
      <c r="D6" s="6" t="s">
        <v>5</v>
      </c>
      <c r="E6" s="6" t="s">
        <v>6</v>
      </c>
      <c r="F6" s="6" t="s">
        <v>7</v>
      </c>
      <c r="G6" s="6" t="s">
        <v>8</v>
      </c>
      <c r="H6" s="6" t="s">
        <v>9</v>
      </c>
      <c r="I6" s="6" t="s">
        <v>10</v>
      </c>
      <c r="J6" s="6" t="s">
        <v>11</v>
      </c>
      <c r="K6" s="6" t="s">
        <v>12</v>
      </c>
      <c r="L6" s="6" t="s">
        <v>13</v>
      </c>
      <c r="M6" s="6" t="s">
        <v>14</v>
      </c>
      <c r="N6" s="6" t="s">
        <v>15</v>
      </c>
      <c r="O6" s="6" t="s">
        <v>16</v>
      </c>
      <c r="P6" s="6" t="s">
        <v>17</v>
      </c>
      <c r="Q6" s="6" t="s">
        <v>18</v>
      </c>
      <c r="R6" s="44" t="s">
        <v>19</v>
      </c>
    </row>
    <row r="7" spans="1:18" ht="15.6">
      <c r="A7" s="32">
        <v>21</v>
      </c>
      <c r="B7" s="7">
        <v>2133</v>
      </c>
      <c r="C7" s="8" t="s">
        <v>79</v>
      </c>
      <c r="D7" s="27">
        <v>141540.94046754099</v>
      </c>
      <c r="E7" s="27">
        <v>143224.08762368999</v>
      </c>
      <c r="F7" s="27">
        <v>145173.45283987501</v>
      </c>
      <c r="G7" s="27">
        <v>147214.07216591199</v>
      </c>
      <c r="H7" s="27">
        <v>148934.053530629</v>
      </c>
      <c r="I7" s="27">
        <v>150571.12883361199</v>
      </c>
      <c r="J7" s="27">
        <v>152152.29673314001</v>
      </c>
      <c r="K7" s="27">
        <v>153747.499074299</v>
      </c>
      <c r="L7" s="27">
        <v>155349.423753471</v>
      </c>
      <c r="M7" s="27">
        <v>157022.743339532</v>
      </c>
      <c r="N7" s="27">
        <v>158688.319342098</v>
      </c>
      <c r="O7" s="27">
        <v>160366.754824623</v>
      </c>
      <c r="P7" s="27">
        <v>162061.71731861299</v>
      </c>
      <c r="Q7" s="27">
        <v>163763.54977109499</v>
      </c>
      <c r="R7" s="28">
        <v>165479.01492820101</v>
      </c>
    </row>
    <row r="8" spans="1:18" ht="15.6">
      <c r="A8" s="32">
        <v>21</v>
      </c>
      <c r="B8" s="7">
        <v>2134</v>
      </c>
      <c r="C8" s="8" t="s">
        <v>80</v>
      </c>
      <c r="D8" s="27">
        <v>471632.44837466301</v>
      </c>
      <c r="E8" s="27">
        <v>477240.90916194703</v>
      </c>
      <c r="F8" s="27">
        <v>483736.44244463299</v>
      </c>
      <c r="G8" s="27">
        <v>490536.04604885197</v>
      </c>
      <c r="H8" s="27">
        <v>496267.24311142898</v>
      </c>
      <c r="I8" s="27">
        <v>501722.18661228701</v>
      </c>
      <c r="J8" s="27">
        <v>506990.83952123602</v>
      </c>
      <c r="K8" s="27">
        <v>512306.25697826402</v>
      </c>
      <c r="L8" s="27">
        <v>517644.07412172202</v>
      </c>
      <c r="M8" s="27">
        <v>523219.78819223901</v>
      </c>
      <c r="N8" s="27">
        <v>528769.69965549605</v>
      </c>
      <c r="O8" s="27">
        <v>534362.46054486895</v>
      </c>
      <c r="P8" s="27">
        <v>540010.29154188803</v>
      </c>
      <c r="Q8" s="27">
        <v>545681.01411634299</v>
      </c>
      <c r="R8" s="28">
        <v>551397.16259924602</v>
      </c>
    </row>
    <row r="9" spans="1:18" ht="15.6">
      <c r="A9" s="32">
        <v>21</v>
      </c>
      <c r="B9" s="7">
        <v>2135</v>
      </c>
      <c r="C9" s="8" t="s">
        <v>81</v>
      </c>
      <c r="D9" s="27">
        <v>34245.902618412802</v>
      </c>
      <c r="E9" s="27">
        <v>34653.140930110399</v>
      </c>
      <c r="F9" s="27">
        <v>35124.790836757304</v>
      </c>
      <c r="G9" s="27">
        <v>35618.519721778197</v>
      </c>
      <c r="H9" s="27">
        <v>36034.6700888251</v>
      </c>
      <c r="I9" s="27">
        <v>36430.761291961397</v>
      </c>
      <c r="J9" s="27">
        <v>36813.325670359998</v>
      </c>
      <c r="K9" s="27">
        <v>37199.285689109201</v>
      </c>
      <c r="L9" s="27">
        <v>37586.8721809087</v>
      </c>
      <c r="M9" s="27">
        <v>37991.7327068386</v>
      </c>
      <c r="N9" s="27">
        <v>38394.719668741702</v>
      </c>
      <c r="O9" s="27">
        <v>38800.817988424802</v>
      </c>
      <c r="P9" s="27">
        <v>39210.915026891002</v>
      </c>
      <c r="Q9" s="27">
        <v>39622.674255370199</v>
      </c>
      <c r="R9" s="28">
        <v>40037.7319236162</v>
      </c>
    </row>
    <row r="10" spans="1:18" ht="15.6">
      <c r="A10" s="32">
        <v>21</v>
      </c>
      <c r="B10" s="7">
        <v>2136</v>
      </c>
      <c r="C10" s="8" t="s">
        <v>82</v>
      </c>
      <c r="D10" s="27">
        <v>32583.629304969199</v>
      </c>
      <c r="E10" s="27">
        <v>32971.100539681902</v>
      </c>
      <c r="F10" s="27">
        <v>33419.8568739201</v>
      </c>
      <c r="G10" s="27">
        <v>33889.6204875615</v>
      </c>
      <c r="H10" s="27">
        <v>34285.571192778902</v>
      </c>
      <c r="I10" s="27">
        <v>34662.4363926519</v>
      </c>
      <c r="J10" s="27">
        <v>35026.431350855899</v>
      </c>
      <c r="K10" s="27">
        <v>35393.657127197403</v>
      </c>
      <c r="L10" s="27">
        <v>35762.430428764397</v>
      </c>
      <c r="M10" s="27">
        <v>36147.639294250999</v>
      </c>
      <c r="N10" s="27">
        <v>36531.0655373595</v>
      </c>
      <c r="O10" s="27">
        <v>36917.452114915002</v>
      </c>
      <c r="P10" s="27">
        <v>37307.643316204398</v>
      </c>
      <c r="Q10" s="27">
        <v>37699.416025808998</v>
      </c>
      <c r="R10" s="28">
        <v>38094.327071211701</v>
      </c>
    </row>
    <row r="11" spans="1:18" ht="15.6">
      <c r="A11" s="32">
        <v>21</v>
      </c>
      <c r="B11" s="7">
        <v>2137</v>
      </c>
      <c r="C11" s="8" t="s">
        <v>83</v>
      </c>
      <c r="D11" s="27">
        <v>33216.022848970497</v>
      </c>
      <c r="E11" s="27">
        <v>33611.014249976499</v>
      </c>
      <c r="F11" s="27">
        <v>34068.480191285598</v>
      </c>
      <c r="G11" s="27">
        <v>34547.3611280408</v>
      </c>
      <c r="H11" s="27">
        <v>34950.996571735799</v>
      </c>
      <c r="I11" s="27">
        <v>35335.176092446898</v>
      </c>
      <c r="J11" s="27">
        <v>35706.235581705099</v>
      </c>
      <c r="K11" s="27">
        <v>36080.5885938723</v>
      </c>
      <c r="L11" s="27">
        <v>36456.519166125203</v>
      </c>
      <c r="M11" s="27">
        <v>36849.204289004701</v>
      </c>
      <c r="N11" s="27">
        <v>37240.072191796098</v>
      </c>
      <c r="O11" s="27">
        <v>37633.957884153802</v>
      </c>
      <c r="P11" s="27">
        <v>38031.722041610003</v>
      </c>
      <c r="Q11" s="27">
        <v>38431.098401793097</v>
      </c>
      <c r="R11" s="28">
        <v>38833.674007615104</v>
      </c>
    </row>
    <row r="12" spans="1:18" ht="15.6">
      <c r="A12" s="32">
        <v>21</v>
      </c>
      <c r="B12" s="7">
        <v>2139</v>
      </c>
      <c r="C12" s="8" t="s">
        <v>84</v>
      </c>
      <c r="D12" s="25">
        <v>139762.49364370899</v>
      </c>
      <c r="E12" s="25">
        <v>141424.49223494</v>
      </c>
      <c r="F12" s="25">
        <v>143349.36388512101</v>
      </c>
      <c r="G12" s="25">
        <v>145364.34304694799</v>
      </c>
      <c r="H12" s="25">
        <v>147062.71302921901</v>
      </c>
      <c r="I12" s="25">
        <v>148679.218655623</v>
      </c>
      <c r="J12" s="25">
        <v>150240.519349118</v>
      </c>
      <c r="K12" s="25">
        <v>151815.67814296001</v>
      </c>
      <c r="L12" s="25">
        <v>153397.47480937201</v>
      </c>
      <c r="M12" s="25">
        <v>155049.76931326199</v>
      </c>
      <c r="N12" s="25">
        <v>156694.41753097199</v>
      </c>
      <c r="O12" s="25">
        <v>158351.763650629</v>
      </c>
      <c r="P12" s="25">
        <v>160025.42912162899</v>
      </c>
      <c r="Q12" s="25">
        <v>161705.87823081101</v>
      </c>
      <c r="R12" s="26">
        <v>163399.788751146</v>
      </c>
    </row>
    <row r="13" spans="1:18" ht="15.6">
      <c r="A13" s="32">
        <v>21</v>
      </c>
      <c r="B13" s="7">
        <v>2141</v>
      </c>
      <c r="C13" s="8" t="s">
        <v>85</v>
      </c>
      <c r="D13" s="27">
        <v>32259.7516394224</v>
      </c>
      <c r="E13" s="27">
        <v>32643.371453592001</v>
      </c>
      <c r="F13" s="27">
        <v>33087.667199506199</v>
      </c>
      <c r="G13" s="27">
        <v>33552.761414869601</v>
      </c>
      <c r="H13" s="27">
        <v>33944.776414016698</v>
      </c>
      <c r="I13" s="27">
        <v>34317.895615505797</v>
      </c>
      <c r="J13" s="27">
        <v>34678.272504103799</v>
      </c>
      <c r="K13" s="27">
        <v>35041.848096964597</v>
      </c>
      <c r="L13" s="27">
        <v>35406.955832722801</v>
      </c>
      <c r="M13" s="27">
        <v>35788.335764812997</v>
      </c>
      <c r="N13" s="27">
        <v>36167.9507934965</v>
      </c>
      <c r="O13" s="27">
        <v>36550.496731326202</v>
      </c>
      <c r="P13" s="27">
        <v>36936.809475257098</v>
      </c>
      <c r="Q13" s="27">
        <v>37324.688007581099</v>
      </c>
      <c r="R13" s="28">
        <v>37715.673680899003</v>
      </c>
    </row>
    <row r="14" spans="1:18" ht="15.6">
      <c r="A14" s="32">
        <v>31</v>
      </c>
      <c r="B14" s="7">
        <v>3131</v>
      </c>
      <c r="C14" s="8" t="s">
        <v>168</v>
      </c>
      <c r="D14" s="27">
        <v>115929.227850034</v>
      </c>
      <c r="E14" s="27">
        <v>116850.372817311</v>
      </c>
      <c r="F14" s="27">
        <v>117968.085058671</v>
      </c>
      <c r="G14" s="27">
        <v>119160.43760088</v>
      </c>
      <c r="H14" s="27">
        <v>120097.623561584</v>
      </c>
      <c r="I14" s="27">
        <v>120962.77080959101</v>
      </c>
      <c r="J14" s="27">
        <v>121782.42304485801</v>
      </c>
      <c r="K14" s="27">
        <v>122611.226222158</v>
      </c>
      <c r="L14" s="27">
        <v>123444.24381203399</v>
      </c>
      <c r="M14" s="27">
        <v>124330.628963539</v>
      </c>
      <c r="N14" s="27">
        <v>125209.799954513</v>
      </c>
      <c r="O14" s="27">
        <v>126097.328974277</v>
      </c>
      <c r="P14" s="27">
        <v>126996.855260543</v>
      </c>
      <c r="Q14" s="27">
        <v>127900.338608743</v>
      </c>
      <c r="R14" s="28">
        <v>128812.86269495101</v>
      </c>
    </row>
    <row r="15" spans="1:18" ht="15.6">
      <c r="A15" s="32">
        <v>31</v>
      </c>
      <c r="B15" s="7">
        <v>3132</v>
      </c>
      <c r="C15" s="8" t="s">
        <v>169</v>
      </c>
      <c r="D15" s="27">
        <v>97466.749152895805</v>
      </c>
      <c r="E15" s="27">
        <v>98241.195828150099</v>
      </c>
      <c r="F15" s="27">
        <v>99180.905175529901</v>
      </c>
      <c r="G15" s="27">
        <v>100183.367870633</v>
      </c>
      <c r="H15" s="27">
        <v>100971.300910116</v>
      </c>
      <c r="I15" s="27">
        <v>101698.667867935</v>
      </c>
      <c r="J15" s="27">
        <v>102387.785188265</v>
      </c>
      <c r="K15" s="27">
        <v>103084.596103274</v>
      </c>
      <c r="L15" s="27">
        <v>103784.95025903601</v>
      </c>
      <c r="M15" s="27">
        <v>104530.17284670399</v>
      </c>
      <c r="N15" s="27">
        <v>105269.330176067</v>
      </c>
      <c r="O15" s="27">
        <v>106015.514464115</v>
      </c>
      <c r="P15" s="27">
        <v>106771.785376467</v>
      </c>
      <c r="Q15" s="27">
        <v>107531.383162485</v>
      </c>
      <c r="R15" s="28">
        <v>108298.581891088</v>
      </c>
    </row>
    <row r="16" spans="1:18" ht="15.6">
      <c r="A16" s="32">
        <v>31</v>
      </c>
      <c r="B16" s="7">
        <v>3133</v>
      </c>
      <c r="C16" s="8" t="s">
        <v>170</v>
      </c>
      <c r="D16" s="27">
        <v>73066.800177230194</v>
      </c>
      <c r="E16" s="27">
        <v>73647.370889319194</v>
      </c>
      <c r="F16" s="27">
        <v>74351.832218620999</v>
      </c>
      <c r="G16" s="27">
        <v>75103.3371386215</v>
      </c>
      <c r="H16" s="27">
        <v>75694.018025167999</v>
      </c>
      <c r="I16" s="27">
        <v>76239.295020549398</v>
      </c>
      <c r="J16" s="27">
        <v>76755.897842050894</v>
      </c>
      <c r="K16" s="27">
        <v>77278.268232519506</v>
      </c>
      <c r="L16" s="27">
        <v>77803.294845793003</v>
      </c>
      <c r="M16" s="27">
        <v>78361.957469546498</v>
      </c>
      <c r="N16" s="27">
        <v>78916.073220702907</v>
      </c>
      <c r="O16" s="27">
        <v>79475.456792851299</v>
      </c>
      <c r="P16" s="27">
        <v>80042.401891164598</v>
      </c>
      <c r="Q16" s="27">
        <v>80611.841007797499</v>
      </c>
      <c r="R16" s="28">
        <v>81186.978238868498</v>
      </c>
    </row>
    <row r="17" spans="1:18" ht="15.6">
      <c r="A17" s="29">
        <v>35</v>
      </c>
      <c r="B17" s="75">
        <v>3544</v>
      </c>
      <c r="C17" s="76" t="s">
        <v>212</v>
      </c>
      <c r="D17" s="30">
        <v>120549.865789086</v>
      </c>
      <c r="E17" s="30">
        <v>121234.663205262</v>
      </c>
      <c r="F17" s="30">
        <v>122102.351195469</v>
      </c>
      <c r="G17" s="30">
        <v>123049.977233759</v>
      </c>
      <c r="H17" s="30">
        <v>123733.276291847</v>
      </c>
      <c r="I17" s="30">
        <v>124328.872117265</v>
      </c>
      <c r="J17" s="30">
        <v>124875.42949839801</v>
      </c>
      <c r="K17" s="30">
        <v>125421.835391403</v>
      </c>
      <c r="L17" s="30">
        <v>125966.64387352701</v>
      </c>
      <c r="M17" s="30">
        <v>126556.314170642</v>
      </c>
      <c r="N17" s="30">
        <v>127133.799163301</v>
      </c>
      <c r="O17" s="30">
        <v>127713.34622783199</v>
      </c>
      <c r="P17" s="30">
        <v>128299.38390923799</v>
      </c>
      <c r="Q17" s="30">
        <v>128883.224482555</v>
      </c>
      <c r="R17" s="31">
        <v>129469.604503967</v>
      </c>
    </row>
    <row r="18" spans="1:18" ht="15.6">
      <c r="A18" s="529"/>
      <c r="B18" s="529"/>
      <c r="C18" s="529"/>
      <c r="D18" s="529"/>
      <c r="E18" s="529"/>
      <c r="F18" s="529"/>
      <c r="G18" s="529"/>
      <c r="H18" s="529"/>
      <c r="I18" s="529"/>
      <c r="J18" s="529"/>
      <c r="K18" s="529"/>
      <c r="L18" s="529"/>
      <c r="M18" s="529"/>
      <c r="N18" s="529"/>
      <c r="O18" s="529"/>
      <c r="P18" s="529"/>
      <c r="Q18" s="529"/>
      <c r="R18" s="529"/>
    </row>
    <row r="19" spans="1:18" ht="17.399999999999999">
      <c r="A19" s="541" t="s">
        <v>433</v>
      </c>
      <c r="B19" s="542"/>
      <c r="C19" s="542"/>
      <c r="D19" s="542"/>
      <c r="E19" s="542"/>
      <c r="F19" s="542"/>
      <c r="G19" s="542"/>
      <c r="H19" s="542"/>
      <c r="I19" s="542"/>
      <c r="J19" s="542"/>
      <c r="K19" s="542"/>
      <c r="L19" s="542"/>
      <c r="M19" s="542"/>
      <c r="N19" s="542"/>
      <c r="O19" s="542"/>
      <c r="P19" s="542"/>
      <c r="Q19" s="542"/>
      <c r="R19" s="543"/>
    </row>
    <row r="20" spans="1:18" ht="15.6">
      <c r="A20" s="77" t="s">
        <v>2</v>
      </c>
      <c r="B20" s="14" t="s">
        <v>3</v>
      </c>
      <c r="C20" s="15" t="s">
        <v>4</v>
      </c>
      <c r="D20" s="16" t="s">
        <v>5</v>
      </c>
      <c r="E20" s="16" t="s">
        <v>6</v>
      </c>
      <c r="F20" s="16" t="s">
        <v>7</v>
      </c>
      <c r="G20" s="16" t="s">
        <v>8</v>
      </c>
      <c r="H20" s="16" t="s">
        <v>9</v>
      </c>
      <c r="I20" s="16" t="s">
        <v>10</v>
      </c>
      <c r="J20" s="16" t="s">
        <v>11</v>
      </c>
      <c r="K20" s="16" t="s">
        <v>12</v>
      </c>
      <c r="L20" s="16" t="s">
        <v>13</v>
      </c>
      <c r="M20" s="16" t="s">
        <v>14</v>
      </c>
      <c r="N20" s="16" t="s">
        <v>15</v>
      </c>
      <c r="O20" s="16" t="s">
        <v>16</v>
      </c>
      <c r="P20" s="16" t="s">
        <v>17</v>
      </c>
      <c r="Q20" s="16" t="s">
        <v>18</v>
      </c>
      <c r="R20" s="78" t="s">
        <v>19</v>
      </c>
    </row>
    <row r="21" spans="1:18" ht="15.6">
      <c r="A21" s="32">
        <v>21</v>
      </c>
      <c r="B21" s="7">
        <v>2133</v>
      </c>
      <c r="C21" s="8" t="s">
        <v>79</v>
      </c>
      <c r="D21" s="25">
        <v>141836.23824960299</v>
      </c>
      <c r="E21" s="25">
        <v>145829.15919992799</v>
      </c>
      <c r="F21" s="25">
        <v>149821.15264998999</v>
      </c>
      <c r="G21" s="25">
        <v>153721.80258620199</v>
      </c>
      <c r="H21" s="25">
        <v>157194.51779585701</v>
      </c>
      <c r="I21" s="25">
        <v>160596.21251460799</v>
      </c>
      <c r="J21" s="25">
        <v>163938.82436428199</v>
      </c>
      <c r="K21" s="25">
        <v>167293.44046855901</v>
      </c>
      <c r="L21" s="25">
        <v>170646.90431219601</v>
      </c>
      <c r="M21" s="25">
        <v>174075.694209259</v>
      </c>
      <c r="N21" s="25">
        <v>177456.32209753199</v>
      </c>
      <c r="O21" s="25">
        <v>180835.29604295199</v>
      </c>
      <c r="P21" s="25">
        <v>184218.07935908201</v>
      </c>
      <c r="Q21" s="25">
        <v>187593.51650358899</v>
      </c>
      <c r="R21" s="26">
        <v>190974.19305436499</v>
      </c>
    </row>
    <row r="22" spans="1:18" ht="15.6">
      <c r="A22" s="32">
        <v>21</v>
      </c>
      <c r="B22" s="7">
        <v>2134</v>
      </c>
      <c r="C22" s="8" t="s">
        <v>80</v>
      </c>
      <c r="D22" s="25">
        <v>472616.418210492</v>
      </c>
      <c r="E22" s="25">
        <v>485921.33958447998</v>
      </c>
      <c r="F22" s="25">
        <v>499223.17040844902</v>
      </c>
      <c r="G22" s="25">
        <v>512220.63300545502</v>
      </c>
      <c r="H22" s="25">
        <v>523792.16256762901</v>
      </c>
      <c r="I22" s="25">
        <v>535127.042804525</v>
      </c>
      <c r="J22" s="25">
        <v>546265.05139386398</v>
      </c>
      <c r="K22" s="25">
        <v>557443.05968865403</v>
      </c>
      <c r="L22" s="25">
        <v>568617.22850419802</v>
      </c>
      <c r="M22" s="25">
        <v>580042.39332800196</v>
      </c>
      <c r="N22" s="25">
        <v>591307.07620142703</v>
      </c>
      <c r="O22" s="25">
        <v>602566.24792656</v>
      </c>
      <c r="P22" s="25">
        <v>613838.11296029796</v>
      </c>
      <c r="Q22" s="25">
        <v>625085.49961418204</v>
      </c>
      <c r="R22" s="26">
        <v>636350.34463736601</v>
      </c>
    </row>
    <row r="23" spans="1:18" ht="15.6">
      <c r="A23" s="32">
        <v>21</v>
      </c>
      <c r="B23" s="7">
        <v>2135</v>
      </c>
      <c r="C23" s="8" t="s">
        <v>81</v>
      </c>
      <c r="D23" s="25">
        <v>34317.350067148102</v>
      </c>
      <c r="E23" s="25">
        <v>35283.439324448103</v>
      </c>
      <c r="F23" s="25">
        <v>36249.304172418102</v>
      </c>
      <c r="G23" s="25">
        <v>37193.0684106876</v>
      </c>
      <c r="H23" s="25">
        <v>38033.293624001199</v>
      </c>
      <c r="I23" s="25">
        <v>38856.335393322501</v>
      </c>
      <c r="J23" s="25">
        <v>39665.082032440703</v>
      </c>
      <c r="K23" s="25">
        <v>40476.733107011998</v>
      </c>
      <c r="L23" s="25">
        <v>41288.105391538797</v>
      </c>
      <c r="M23" s="25">
        <v>42117.702853103998</v>
      </c>
      <c r="N23" s="25">
        <v>42935.647492062097</v>
      </c>
      <c r="O23" s="25">
        <v>43753.191958709504</v>
      </c>
      <c r="P23" s="25">
        <v>44571.658104542599</v>
      </c>
      <c r="Q23" s="25">
        <v>45388.346840414502</v>
      </c>
      <c r="R23" s="26">
        <v>46206.303253304002</v>
      </c>
    </row>
    <row r="24" spans="1:18" ht="15.6">
      <c r="A24" s="32">
        <v>21</v>
      </c>
      <c r="B24" s="7">
        <v>2136</v>
      </c>
      <c r="C24" s="8" t="s">
        <v>82</v>
      </c>
      <c r="D24" s="25">
        <v>32651.608742110398</v>
      </c>
      <c r="E24" s="25">
        <v>33570.804669643403</v>
      </c>
      <c r="F24" s="25">
        <v>34489.787080910202</v>
      </c>
      <c r="G24" s="25">
        <v>35387.741631382203</v>
      </c>
      <c r="H24" s="25">
        <v>36187.182872168698</v>
      </c>
      <c r="I24" s="25">
        <v>36970.274741991598</v>
      </c>
      <c r="J24" s="25">
        <v>37739.765357615201</v>
      </c>
      <c r="K24" s="25">
        <v>38512.019429431501</v>
      </c>
      <c r="L24" s="25">
        <v>39284.008243478303</v>
      </c>
      <c r="M24" s="25">
        <v>40073.337596506499</v>
      </c>
      <c r="N24" s="25">
        <v>40851.579747274103</v>
      </c>
      <c r="O24" s="25">
        <v>41629.441149821199</v>
      </c>
      <c r="P24" s="25">
        <v>42408.179493853699</v>
      </c>
      <c r="Q24" s="25">
        <v>43185.226702214801</v>
      </c>
      <c r="R24" s="26">
        <v>43963.480055390697</v>
      </c>
    </row>
    <row r="25" spans="1:18" ht="15.6">
      <c r="A25" s="32">
        <v>21</v>
      </c>
      <c r="B25" s="7">
        <v>2137</v>
      </c>
      <c r="C25" s="8" t="s">
        <v>83</v>
      </c>
      <c r="D25" s="25">
        <v>33285.321652863502</v>
      </c>
      <c r="E25" s="25">
        <v>34222.3576303148</v>
      </c>
      <c r="F25" s="25">
        <v>35159.175947416203</v>
      </c>
      <c r="G25" s="25">
        <v>36074.558288241999</v>
      </c>
      <c r="H25" s="25">
        <v>36889.515341422397</v>
      </c>
      <c r="I25" s="25">
        <v>37687.805709779503</v>
      </c>
      <c r="J25" s="25">
        <v>38472.230846432198</v>
      </c>
      <c r="K25" s="25">
        <v>39259.473073325098</v>
      </c>
      <c r="L25" s="25">
        <v>40046.444894244101</v>
      </c>
      <c r="M25" s="25">
        <v>40851.093804887103</v>
      </c>
      <c r="N25" s="25">
        <v>41644.440329295699</v>
      </c>
      <c r="O25" s="25">
        <v>42437.398715801901</v>
      </c>
      <c r="P25" s="25">
        <v>43231.251063755597</v>
      </c>
      <c r="Q25" s="25">
        <v>44023.379453934998</v>
      </c>
      <c r="R25" s="26">
        <v>44816.737398174402</v>
      </c>
    </row>
    <row r="26" spans="1:18" ht="15.6">
      <c r="A26" s="32">
        <v>21</v>
      </c>
      <c r="B26" s="7">
        <v>2139</v>
      </c>
      <c r="C26" s="8" t="s">
        <v>84</v>
      </c>
      <c r="D26" s="27">
        <v>140054.081040636</v>
      </c>
      <c r="E26" s="27">
        <v>143996.83136464001</v>
      </c>
      <c r="F26" s="27">
        <v>147938.665842694</v>
      </c>
      <c r="G26" s="27">
        <v>151790.30452842801</v>
      </c>
      <c r="H26" s="27">
        <v>155219.38544177101</v>
      </c>
      <c r="I26" s="27">
        <v>158578.33822914999</v>
      </c>
      <c r="J26" s="27">
        <v>161878.95051735899</v>
      </c>
      <c r="K26" s="27">
        <v>165191.416228021</v>
      </c>
      <c r="L26" s="27">
        <v>168502.74415606901</v>
      </c>
      <c r="M26" s="27">
        <v>171888.451673684</v>
      </c>
      <c r="N26" s="27">
        <v>175226.60233303599</v>
      </c>
      <c r="O26" s="27">
        <v>178563.11983114999</v>
      </c>
      <c r="P26" s="27">
        <v>181903.39883563199</v>
      </c>
      <c r="Q26" s="27">
        <v>185236.42397235299</v>
      </c>
      <c r="R26" s="28">
        <v>188574.62268276201</v>
      </c>
    </row>
    <row r="27" spans="1:18" ht="15.6">
      <c r="A27" s="32">
        <v>21</v>
      </c>
      <c r="B27" s="7">
        <v>2141</v>
      </c>
      <c r="C27" s="8" t="s">
        <v>85</v>
      </c>
      <c r="D27" s="25">
        <v>32327.055368490801</v>
      </c>
      <c r="E27" s="25">
        <v>33237.114590869198</v>
      </c>
      <c r="F27" s="25">
        <v>34146.962418794799</v>
      </c>
      <c r="G27" s="25">
        <v>35035.991400500097</v>
      </c>
      <c r="H27" s="25">
        <v>35827.486283988103</v>
      </c>
      <c r="I27" s="25">
        <v>36602.794307332602</v>
      </c>
      <c r="J27" s="25">
        <v>37364.636271550298</v>
      </c>
      <c r="K27" s="25">
        <v>38129.214223399002</v>
      </c>
      <c r="L27" s="25">
        <v>38893.529554122098</v>
      </c>
      <c r="M27" s="25">
        <v>39675.013060892103</v>
      </c>
      <c r="N27" s="25">
        <v>40445.519570864897</v>
      </c>
      <c r="O27" s="25">
        <v>41215.649117221001</v>
      </c>
      <c r="P27" s="25">
        <v>41986.646888368698</v>
      </c>
      <c r="Q27" s="25">
        <v>42755.970333553101</v>
      </c>
      <c r="R27" s="26">
        <v>43526.487934610799</v>
      </c>
    </row>
    <row r="28" spans="1:18" ht="15.6">
      <c r="A28" s="32">
        <v>31</v>
      </c>
      <c r="B28" s="7">
        <v>3131</v>
      </c>
      <c r="C28" s="8" t="s">
        <v>168</v>
      </c>
      <c r="D28" s="25">
        <v>116169.530737651</v>
      </c>
      <c r="E28" s="25">
        <v>120703.709164108</v>
      </c>
      <c r="F28" s="25">
        <v>125238.235255167</v>
      </c>
      <c r="G28" s="25">
        <v>129714.432849608</v>
      </c>
      <c r="H28" s="25">
        <v>133850.97088863701</v>
      </c>
      <c r="I28" s="25">
        <v>137937.11880204501</v>
      </c>
      <c r="J28" s="25">
        <v>141984.509430695</v>
      </c>
      <c r="K28" s="25">
        <v>146051.99182607199</v>
      </c>
      <c r="L28" s="25">
        <v>150128.94155118201</v>
      </c>
      <c r="M28" s="25">
        <v>154280.96527451</v>
      </c>
      <c r="N28" s="25">
        <v>158407.50019958301</v>
      </c>
      <c r="O28" s="25">
        <v>162542.89636494199</v>
      </c>
      <c r="P28" s="25">
        <v>166691.88945412799</v>
      </c>
      <c r="Q28" s="25">
        <v>170843.95118061799</v>
      </c>
      <c r="R28" s="26">
        <v>175010.17190716299</v>
      </c>
    </row>
    <row r="29" spans="1:18" ht="15.6">
      <c r="A29" s="32">
        <v>31</v>
      </c>
      <c r="B29" s="7">
        <v>3132</v>
      </c>
      <c r="C29" s="8" t="s">
        <v>169</v>
      </c>
      <c r="D29" s="25">
        <v>97668.7822531321</v>
      </c>
      <c r="E29" s="25">
        <v>101480.863460347</v>
      </c>
      <c r="F29" s="25">
        <v>105293.23696810599</v>
      </c>
      <c r="G29" s="25">
        <v>109056.57117235201</v>
      </c>
      <c r="H29" s="25">
        <v>112534.338797976</v>
      </c>
      <c r="I29" s="25">
        <v>115969.741250269</v>
      </c>
      <c r="J29" s="25">
        <v>119372.558766003</v>
      </c>
      <c r="K29" s="25">
        <v>122792.26830528</v>
      </c>
      <c r="L29" s="25">
        <v>126219.937440019</v>
      </c>
      <c r="M29" s="25">
        <v>129710.724554181</v>
      </c>
      <c r="N29" s="25">
        <v>133180.08212603701</v>
      </c>
      <c r="O29" s="25">
        <v>136656.88972761401</v>
      </c>
      <c r="P29" s="25">
        <v>140145.12885573099</v>
      </c>
      <c r="Q29" s="25">
        <v>143635.94792088799</v>
      </c>
      <c r="R29" s="26">
        <v>147138.67107304899</v>
      </c>
    </row>
    <row r="30" spans="1:18" ht="15.6">
      <c r="A30" s="32">
        <v>31</v>
      </c>
      <c r="B30" s="7">
        <v>3133</v>
      </c>
      <c r="C30" s="8" t="s">
        <v>170</v>
      </c>
      <c r="D30" s="25">
        <v>73218.2560566998</v>
      </c>
      <c r="E30" s="25">
        <v>76076.016036508197</v>
      </c>
      <c r="F30" s="25">
        <v>78933.995149217997</v>
      </c>
      <c r="G30" s="25">
        <v>81755.211524038605</v>
      </c>
      <c r="H30" s="25">
        <v>84362.350416366899</v>
      </c>
      <c r="I30" s="25">
        <v>86937.729883204607</v>
      </c>
      <c r="J30" s="25">
        <v>89488.681767899805</v>
      </c>
      <c r="K30" s="25">
        <v>92052.296906690099</v>
      </c>
      <c r="L30" s="25">
        <v>94621.879024117006</v>
      </c>
      <c r="M30" s="25">
        <v>97238.778087485</v>
      </c>
      <c r="N30" s="25">
        <v>99839.612307536794</v>
      </c>
      <c r="O30" s="25">
        <v>102446.031505729</v>
      </c>
      <c r="P30" s="25">
        <v>105061.020449306</v>
      </c>
      <c r="Q30" s="25">
        <v>107677.943465444</v>
      </c>
      <c r="R30" s="26">
        <v>110303.790482328</v>
      </c>
    </row>
    <row r="31" spans="1:18" ht="15.6">
      <c r="A31" s="29">
        <v>35</v>
      </c>
      <c r="B31" s="75">
        <v>3544</v>
      </c>
      <c r="C31" s="76" t="s">
        <v>212</v>
      </c>
      <c r="D31" s="41">
        <v>120821.56028166</v>
      </c>
      <c r="E31" s="41">
        <v>121405.930268474</v>
      </c>
      <c r="F31" s="41">
        <v>121901.546539902</v>
      </c>
      <c r="G31" s="41">
        <v>122277.85516201401</v>
      </c>
      <c r="H31" s="41">
        <v>122285.96805361399</v>
      </c>
      <c r="I31" s="41">
        <v>122208.22749665201</v>
      </c>
      <c r="J31" s="41">
        <v>122072.166178474</v>
      </c>
      <c r="K31" s="41">
        <v>121925.378371472</v>
      </c>
      <c r="L31" s="41">
        <v>121761.544780115</v>
      </c>
      <c r="M31" s="41">
        <v>121628.192776842</v>
      </c>
      <c r="N31" s="41">
        <v>121467.56160302499</v>
      </c>
      <c r="O31" s="79">
        <v>121292.32945115201</v>
      </c>
      <c r="P31" s="41">
        <v>121107.039608871</v>
      </c>
      <c r="Q31" s="41">
        <v>120903.98335951001</v>
      </c>
      <c r="R31" s="45">
        <v>120691.293577103</v>
      </c>
    </row>
    <row r="32" spans="1:18" ht="15.6">
      <c r="A32" s="529"/>
      <c r="B32" s="529"/>
      <c r="C32" s="529"/>
      <c r="D32" s="529"/>
      <c r="E32" s="529"/>
      <c r="F32" s="529"/>
      <c r="G32" s="529"/>
      <c r="H32" s="529"/>
      <c r="I32" s="529"/>
      <c r="J32" s="529"/>
      <c r="K32" s="529"/>
      <c r="L32" s="529"/>
      <c r="M32" s="529"/>
      <c r="N32" s="529"/>
      <c r="O32" s="529"/>
      <c r="P32" s="529"/>
      <c r="Q32" s="529"/>
      <c r="R32" s="529"/>
    </row>
    <row r="33" spans="1:18" ht="17.399999999999999">
      <c r="A33" s="541" t="s">
        <v>434</v>
      </c>
      <c r="B33" s="542"/>
      <c r="C33" s="542"/>
      <c r="D33" s="542"/>
      <c r="E33" s="542"/>
      <c r="F33" s="542"/>
      <c r="G33" s="542"/>
      <c r="H33" s="542"/>
      <c r="I33" s="542"/>
      <c r="J33" s="542"/>
      <c r="K33" s="542"/>
      <c r="L33" s="542"/>
      <c r="M33" s="542"/>
      <c r="N33" s="542"/>
      <c r="O33" s="542"/>
      <c r="P33" s="542"/>
      <c r="Q33" s="542"/>
      <c r="R33" s="543"/>
    </row>
    <row r="34" spans="1:18" ht="15.6">
      <c r="A34" s="80" t="s">
        <v>2</v>
      </c>
      <c r="B34" s="13" t="s">
        <v>3</v>
      </c>
      <c r="C34" s="5" t="s">
        <v>4</v>
      </c>
      <c r="D34" s="6" t="s">
        <v>5</v>
      </c>
      <c r="E34" s="6" t="s">
        <v>6</v>
      </c>
      <c r="F34" s="6" t="s">
        <v>7</v>
      </c>
      <c r="G34" s="6" t="s">
        <v>8</v>
      </c>
      <c r="H34" s="6" t="s">
        <v>9</v>
      </c>
      <c r="I34" s="6" t="s">
        <v>10</v>
      </c>
      <c r="J34" s="6" t="s">
        <v>11</v>
      </c>
      <c r="K34" s="6" t="s">
        <v>12</v>
      </c>
      <c r="L34" s="6" t="s">
        <v>13</v>
      </c>
      <c r="M34" s="6" t="s">
        <v>14</v>
      </c>
      <c r="N34" s="6" t="s">
        <v>15</v>
      </c>
      <c r="O34" s="6" t="s">
        <v>16</v>
      </c>
      <c r="P34" s="6" t="s">
        <v>17</v>
      </c>
      <c r="Q34" s="6" t="s">
        <v>18</v>
      </c>
      <c r="R34" s="44" t="s">
        <v>19</v>
      </c>
    </row>
    <row r="35" spans="1:18" ht="15.6">
      <c r="A35" s="32">
        <v>21</v>
      </c>
      <c r="B35" s="7">
        <v>2133</v>
      </c>
      <c r="C35" s="8" t="s">
        <v>79</v>
      </c>
      <c r="D35" s="25">
        <v>141764.442976994</v>
      </c>
      <c r="E35" s="25">
        <v>145942.68798451501</v>
      </c>
      <c r="F35" s="25">
        <v>150153.27215816599</v>
      </c>
      <c r="G35" s="25">
        <v>154280.79315056899</v>
      </c>
      <c r="H35" s="25">
        <v>157956.450346236</v>
      </c>
      <c r="I35" s="25">
        <v>161559.46777446201</v>
      </c>
      <c r="J35" s="25">
        <v>165104.58719905699</v>
      </c>
      <c r="K35" s="25">
        <v>168664.16308643401</v>
      </c>
      <c r="L35" s="25">
        <v>172224.389275853</v>
      </c>
      <c r="M35" s="25">
        <v>175862.47092628901</v>
      </c>
      <c r="N35" s="25">
        <v>179454.01957906899</v>
      </c>
      <c r="O35" s="25">
        <v>183046.67788810001</v>
      </c>
      <c r="P35" s="25">
        <v>186644.867692915</v>
      </c>
      <c r="Q35" s="25">
        <v>190238.77155103799</v>
      </c>
      <c r="R35" s="26">
        <v>193840.22671007799</v>
      </c>
    </row>
    <row r="36" spans="1:18" ht="15.6">
      <c r="A36" s="32">
        <v>21</v>
      </c>
      <c r="B36" s="7">
        <v>2134</v>
      </c>
      <c r="C36" s="8" t="s">
        <v>80</v>
      </c>
      <c r="D36" s="25">
        <v>472377.18721424998</v>
      </c>
      <c r="E36" s="25">
        <v>486299.63196026097</v>
      </c>
      <c r="F36" s="25">
        <v>500329.83492742002</v>
      </c>
      <c r="G36" s="25">
        <v>514083.26079090202</v>
      </c>
      <c r="H36" s="25">
        <v>526331.01890874503</v>
      </c>
      <c r="I36" s="25">
        <v>538336.73206556297</v>
      </c>
      <c r="J36" s="25">
        <v>550149.52169744403</v>
      </c>
      <c r="K36" s="25">
        <v>562010.482104889</v>
      </c>
      <c r="L36" s="25">
        <v>573873.60940163303</v>
      </c>
      <c r="M36" s="25">
        <v>585996.16101499798</v>
      </c>
      <c r="N36" s="25">
        <v>597963.65875068097</v>
      </c>
      <c r="O36" s="25">
        <v>609934.85400241602</v>
      </c>
      <c r="P36" s="25">
        <v>621924.48090294097</v>
      </c>
      <c r="Q36" s="25">
        <v>633899.82648303197</v>
      </c>
      <c r="R36" s="26">
        <v>645900.33395996096</v>
      </c>
    </row>
    <row r="37" spans="1:18" ht="15.6">
      <c r="A37" s="32">
        <v>21</v>
      </c>
      <c r="B37" s="7">
        <v>2135</v>
      </c>
      <c r="C37" s="8" t="s">
        <v>81</v>
      </c>
      <c r="D37" s="25">
        <v>34299.979164388802</v>
      </c>
      <c r="E37" s="25">
        <v>35310.907671692403</v>
      </c>
      <c r="F37" s="25">
        <v>36329.6606565412</v>
      </c>
      <c r="G37" s="25">
        <v>37328.316462377501</v>
      </c>
      <c r="H37" s="25">
        <v>38217.643592544999</v>
      </c>
      <c r="I37" s="25">
        <v>39089.395493934899</v>
      </c>
      <c r="J37" s="25">
        <v>39947.138943919803</v>
      </c>
      <c r="K37" s="25">
        <v>40808.380142374903</v>
      </c>
      <c r="L37" s="25">
        <v>41669.778681744901</v>
      </c>
      <c r="M37" s="25">
        <v>42550.014389608798</v>
      </c>
      <c r="N37" s="25">
        <v>43418.991414940501</v>
      </c>
      <c r="O37" s="25">
        <v>44288.236922171702</v>
      </c>
      <c r="P37" s="25">
        <v>45158.820777630201</v>
      </c>
      <c r="Q37" s="25">
        <v>46028.367646108301</v>
      </c>
      <c r="R37" s="26">
        <v>46899.741555692301</v>
      </c>
    </row>
    <row r="38" spans="1:18" ht="15.6">
      <c r="A38" s="32">
        <v>21</v>
      </c>
      <c r="B38" s="7">
        <v>2136</v>
      </c>
      <c r="C38" s="8" t="s">
        <v>82</v>
      </c>
      <c r="D38" s="25">
        <v>32635.081011391601</v>
      </c>
      <c r="E38" s="25">
        <v>33596.9397215887</v>
      </c>
      <c r="F38" s="25">
        <v>34566.243114778699</v>
      </c>
      <c r="G38" s="25">
        <v>35516.424832675497</v>
      </c>
      <c r="H38" s="25">
        <v>36362.584615959902</v>
      </c>
      <c r="I38" s="25">
        <v>37192.022260474601</v>
      </c>
      <c r="J38" s="25">
        <v>38008.1314143864</v>
      </c>
      <c r="K38" s="25">
        <v>38827.568538491403</v>
      </c>
      <c r="L38" s="25">
        <v>39647.155366278603</v>
      </c>
      <c r="M38" s="25">
        <v>40484.665018841602</v>
      </c>
      <c r="N38" s="25">
        <v>41311.462477921603</v>
      </c>
      <c r="O38" s="25">
        <v>42138.5153869598</v>
      </c>
      <c r="P38" s="25">
        <v>42966.841681684396</v>
      </c>
      <c r="Q38" s="25">
        <v>43794.181324078098</v>
      </c>
      <c r="R38" s="26">
        <v>44623.259324210703</v>
      </c>
    </row>
    <row r="39" spans="1:18" ht="15.6">
      <c r="A39" s="32">
        <v>21</v>
      </c>
      <c r="B39" s="7">
        <v>2137</v>
      </c>
      <c r="C39" s="8" t="s">
        <v>83</v>
      </c>
      <c r="D39" s="25">
        <v>33268.473146642202</v>
      </c>
      <c r="E39" s="25">
        <v>34248.999919743197</v>
      </c>
      <c r="F39" s="25">
        <v>35237.115864547297</v>
      </c>
      <c r="G39" s="25">
        <v>36205.739014437</v>
      </c>
      <c r="H39" s="25">
        <v>37068.321338590104</v>
      </c>
      <c r="I39" s="25">
        <v>37913.8569753189</v>
      </c>
      <c r="J39" s="25">
        <v>38745.805437816198</v>
      </c>
      <c r="K39" s="25">
        <v>39581.146460832802</v>
      </c>
      <c r="L39" s="25">
        <v>40416.640093032001</v>
      </c>
      <c r="M39" s="25">
        <v>41270.404401928601</v>
      </c>
      <c r="N39" s="25">
        <v>42113.248611670802</v>
      </c>
      <c r="O39" s="25">
        <v>42956.353229226799</v>
      </c>
      <c r="P39" s="25">
        <v>43800.755946747602</v>
      </c>
      <c r="Q39" s="25">
        <v>44644.152862671101</v>
      </c>
      <c r="R39" s="26">
        <v>45489.321874936199</v>
      </c>
    </row>
    <row r="40" spans="1:18" ht="15.6">
      <c r="A40" s="32">
        <v>21</v>
      </c>
      <c r="B40" s="7">
        <v>2139</v>
      </c>
      <c r="C40" s="8" t="s">
        <v>84</v>
      </c>
      <c r="D40" s="27">
        <v>139983.187867956</v>
      </c>
      <c r="E40" s="27">
        <v>144108.93367214</v>
      </c>
      <c r="F40" s="27">
        <v>148266.61230464699</v>
      </c>
      <c r="G40" s="27">
        <v>152342.271435945</v>
      </c>
      <c r="H40" s="27">
        <v>155971.74439088401</v>
      </c>
      <c r="I40" s="27">
        <v>159529.490289365</v>
      </c>
      <c r="J40" s="27">
        <v>163030.06566639899</v>
      </c>
      <c r="K40" s="27">
        <v>166544.91586234301</v>
      </c>
      <c r="L40" s="27">
        <v>170060.40818934501</v>
      </c>
      <c r="M40" s="27">
        <v>173652.77773175301</v>
      </c>
      <c r="N40" s="27">
        <v>177199.19895869799</v>
      </c>
      <c r="O40" s="27">
        <v>180746.71589917401</v>
      </c>
      <c r="P40" s="27">
        <v>184299.69483277999</v>
      </c>
      <c r="Q40" s="27">
        <v>187848.44167214999</v>
      </c>
      <c r="R40" s="28">
        <v>191404.64493114199</v>
      </c>
    </row>
    <row r="41" spans="1:18" ht="15.6">
      <c r="A41" s="32">
        <v>21</v>
      </c>
      <c r="B41" s="7">
        <v>2141</v>
      </c>
      <c r="C41" s="8" t="s">
        <v>85</v>
      </c>
      <c r="D41" s="25">
        <v>32310.691921605299</v>
      </c>
      <c r="E41" s="25">
        <v>33262.989863306102</v>
      </c>
      <c r="F41" s="25">
        <v>34222.658488170397</v>
      </c>
      <c r="G41" s="25">
        <v>35163.395505037297</v>
      </c>
      <c r="H41" s="25">
        <v>36001.144553885701</v>
      </c>
      <c r="I41" s="25">
        <v>36822.337680051001</v>
      </c>
      <c r="J41" s="25">
        <v>37630.334799446602</v>
      </c>
      <c r="K41" s="25">
        <v>38441.626809268302</v>
      </c>
      <c r="L41" s="25">
        <v>39253.067034747401</v>
      </c>
      <c r="M41" s="25">
        <v>40082.251934209198</v>
      </c>
      <c r="N41" s="25">
        <v>40900.831118111397</v>
      </c>
      <c r="O41" s="25">
        <v>41719.663212836997</v>
      </c>
      <c r="P41" s="25">
        <v>42539.756035945698</v>
      </c>
      <c r="Q41" s="25">
        <v>43358.872013946297</v>
      </c>
      <c r="R41" s="26">
        <v>44179.709070609097</v>
      </c>
    </row>
    <row r="42" spans="1:18" ht="15.6">
      <c r="A42" s="32">
        <v>31</v>
      </c>
      <c r="B42" s="7">
        <v>3131</v>
      </c>
      <c r="C42" s="8" t="s">
        <v>168</v>
      </c>
      <c r="D42" s="25">
        <v>116120.96617879601</v>
      </c>
      <c r="E42" s="25">
        <v>119953.82160762</v>
      </c>
      <c r="F42" s="25">
        <v>123803.333304705</v>
      </c>
      <c r="G42" s="25">
        <v>127592.532634287</v>
      </c>
      <c r="H42" s="25">
        <v>131020.42122432</v>
      </c>
      <c r="I42" s="25">
        <v>134393.317767133</v>
      </c>
      <c r="J42" s="25">
        <v>137726.02891122099</v>
      </c>
      <c r="K42" s="25">
        <v>141076.751228707</v>
      </c>
      <c r="L42" s="25">
        <v>144434.91689923001</v>
      </c>
      <c r="M42" s="25">
        <v>147863.58065494301</v>
      </c>
      <c r="N42" s="25">
        <v>151267.848074293</v>
      </c>
      <c r="O42" s="25">
        <v>154680.523139114</v>
      </c>
      <c r="P42" s="25">
        <v>158105.41746077</v>
      </c>
      <c r="Q42" s="25">
        <v>161533.978036482</v>
      </c>
      <c r="R42" s="26">
        <v>164976.06623456799</v>
      </c>
    </row>
    <row r="43" spans="1:18" ht="15.6">
      <c r="A43" s="32">
        <v>31</v>
      </c>
      <c r="B43" s="7">
        <v>3132</v>
      </c>
      <c r="C43" s="8" t="s">
        <v>169</v>
      </c>
      <c r="D43" s="25">
        <v>97627.951914084493</v>
      </c>
      <c r="E43" s="25">
        <v>100850.40034324399</v>
      </c>
      <c r="F43" s="25">
        <v>104086.852426039</v>
      </c>
      <c r="G43" s="25">
        <v>107272.597279491</v>
      </c>
      <c r="H43" s="25">
        <v>110154.572459437</v>
      </c>
      <c r="I43" s="25">
        <v>112990.31343181399</v>
      </c>
      <c r="J43" s="25">
        <v>115792.268789211</v>
      </c>
      <c r="K43" s="25">
        <v>118609.366924117</v>
      </c>
      <c r="L43" s="25">
        <v>121432.723009897</v>
      </c>
      <c r="M43" s="25">
        <v>124315.349905797</v>
      </c>
      <c r="N43" s="25">
        <v>127177.465739632</v>
      </c>
      <c r="O43" s="25">
        <v>130046.650246373</v>
      </c>
      <c r="P43" s="25">
        <v>132926.10801497399</v>
      </c>
      <c r="Q43" s="25">
        <v>135808.64816298999</v>
      </c>
      <c r="R43" s="26">
        <v>138702.56157145201</v>
      </c>
    </row>
    <row r="44" spans="1:18" ht="15.6">
      <c r="A44" s="32">
        <v>31</v>
      </c>
      <c r="B44" s="7">
        <v>3133</v>
      </c>
      <c r="C44" s="8" t="s">
        <v>170</v>
      </c>
      <c r="D44" s="25">
        <v>73187.647236221703</v>
      </c>
      <c r="E44" s="25">
        <v>75603.383851828796</v>
      </c>
      <c r="F44" s="25">
        <v>78029.618435939497</v>
      </c>
      <c r="G44" s="25">
        <v>80417.839909661503</v>
      </c>
      <c r="H44" s="25">
        <v>82578.337786272401</v>
      </c>
      <c r="I44" s="25">
        <v>84704.175786168402</v>
      </c>
      <c r="J44" s="25">
        <v>86804.6861032749</v>
      </c>
      <c r="K44" s="25">
        <v>88916.548335638101</v>
      </c>
      <c r="L44" s="25">
        <v>91033.101895285799</v>
      </c>
      <c r="M44" s="25">
        <v>93194.088336885601</v>
      </c>
      <c r="N44" s="25">
        <v>95339.698481848696</v>
      </c>
      <c r="O44" s="25">
        <v>97490.6077175596</v>
      </c>
      <c r="P44" s="25">
        <v>99649.218395416799</v>
      </c>
      <c r="Q44" s="25">
        <v>101810.13980605001</v>
      </c>
      <c r="R44" s="26">
        <v>103979.587278847</v>
      </c>
    </row>
    <row r="45" spans="1:18" ht="15.6">
      <c r="A45" s="29">
        <v>35</v>
      </c>
      <c r="B45" s="75">
        <v>3544</v>
      </c>
      <c r="C45" s="76" t="s">
        <v>212</v>
      </c>
      <c r="D45" s="41">
        <v>120792.49670913399</v>
      </c>
      <c r="E45" s="41">
        <v>121348.852350841</v>
      </c>
      <c r="F45" s="41">
        <v>121847.07251439401</v>
      </c>
      <c r="G45" s="41">
        <v>122235.769634208</v>
      </c>
      <c r="H45" s="41">
        <v>122237.332822083</v>
      </c>
      <c r="I45" s="41">
        <v>122155.20445791099</v>
      </c>
      <c r="J45" s="41">
        <v>122017.715170682</v>
      </c>
      <c r="K45" s="41">
        <v>121872.099291237</v>
      </c>
      <c r="L45" s="41">
        <v>121711.55569975</v>
      </c>
      <c r="M45" s="41">
        <v>121584.089931619</v>
      </c>
      <c r="N45" s="41">
        <v>121432.52012171999</v>
      </c>
      <c r="O45" s="41">
        <v>121268.893106271</v>
      </c>
      <c r="P45" s="41">
        <v>121096.573325858</v>
      </c>
      <c r="Q45" s="41">
        <v>120908.906987125</v>
      </c>
      <c r="R45" s="45">
        <v>120713.415396966</v>
      </c>
    </row>
    <row r="46" spans="1:18" ht="15.6">
      <c r="A46" s="529"/>
      <c r="B46" s="529"/>
      <c r="C46" s="529"/>
      <c r="D46" s="529"/>
      <c r="E46" s="529"/>
      <c r="F46" s="529"/>
      <c r="G46" s="529"/>
      <c r="H46" s="529"/>
      <c r="I46" s="529"/>
      <c r="J46" s="529"/>
      <c r="K46" s="529"/>
      <c r="L46" s="529"/>
      <c r="M46" s="529"/>
      <c r="N46" s="529"/>
      <c r="O46" s="529"/>
      <c r="P46" s="529"/>
      <c r="Q46" s="529"/>
      <c r="R46" s="529"/>
    </row>
    <row r="47" spans="1:18" ht="15.6">
      <c r="A47" s="477"/>
      <c r="B47" s="477"/>
      <c r="C47" s="477"/>
      <c r="D47" s="477"/>
      <c r="E47" s="477"/>
      <c r="F47" s="477"/>
      <c r="G47" s="477"/>
      <c r="H47" s="477"/>
      <c r="I47" s="477"/>
      <c r="J47" s="477"/>
      <c r="K47" s="477"/>
      <c r="L47" s="477"/>
      <c r="M47" s="477"/>
      <c r="N47" s="477"/>
      <c r="O47" s="477"/>
      <c r="P47" s="477"/>
      <c r="Q47" s="477"/>
      <c r="R47" s="477"/>
    </row>
    <row r="48" spans="1:18" ht="21">
      <c r="A48" s="540" t="s">
        <v>561</v>
      </c>
      <c r="B48" s="540"/>
      <c r="C48" s="540"/>
      <c r="D48" s="9"/>
      <c r="E48" s="393" t="s">
        <v>1479</v>
      </c>
      <c r="F48" s="394" t="s">
        <v>782</v>
      </c>
      <c r="G48" s="9"/>
      <c r="H48" s="9"/>
      <c r="I48" s="9"/>
      <c r="J48" s="9"/>
      <c r="K48" s="9"/>
      <c r="L48" s="9"/>
      <c r="M48" s="9"/>
      <c r="N48" s="9"/>
      <c r="O48" s="9"/>
      <c r="P48" s="9"/>
      <c r="Q48" s="9"/>
      <c r="R48" s="9"/>
    </row>
    <row r="49" spans="1:18" ht="15.6" customHeight="1">
      <c r="A49" s="491" t="s">
        <v>1478</v>
      </c>
      <c r="B49" s="491"/>
      <c r="C49" s="491"/>
      <c r="D49" s="9"/>
      <c r="E49" s="395" t="s">
        <v>1480</v>
      </c>
      <c r="F49" s="399">
        <v>0</v>
      </c>
      <c r="G49" s="9"/>
      <c r="H49" s="9"/>
      <c r="I49" s="9"/>
      <c r="J49" s="9"/>
      <c r="K49" s="9"/>
      <c r="L49" s="9"/>
      <c r="M49" s="9"/>
      <c r="N49" s="9"/>
      <c r="O49" s="9"/>
      <c r="P49" s="9"/>
      <c r="Q49" s="9"/>
      <c r="R49" s="9"/>
    </row>
    <row r="50" spans="1:18" ht="45">
      <c r="A50" s="491"/>
      <c r="B50" s="491"/>
      <c r="C50" s="491"/>
      <c r="D50" s="9"/>
      <c r="E50" s="395" t="s">
        <v>1481</v>
      </c>
      <c r="F50" s="399">
        <v>0</v>
      </c>
      <c r="G50" s="9"/>
      <c r="H50" s="9"/>
      <c r="I50" s="9"/>
      <c r="J50" s="9"/>
      <c r="K50" s="9"/>
      <c r="L50" s="9"/>
      <c r="M50" s="9"/>
      <c r="N50" s="9"/>
      <c r="O50" s="9"/>
      <c r="P50" s="9"/>
      <c r="Q50" s="9"/>
      <c r="R50" s="9"/>
    </row>
    <row r="51" spans="1:18" ht="30">
      <c r="A51" s="491"/>
      <c r="B51" s="491"/>
      <c r="C51" s="491"/>
      <c r="D51" s="9"/>
      <c r="E51" s="395" t="s">
        <v>1482</v>
      </c>
      <c r="F51" s="399">
        <v>0</v>
      </c>
      <c r="G51" s="9"/>
      <c r="H51" s="9"/>
      <c r="I51" s="9"/>
      <c r="J51" s="9"/>
      <c r="K51" s="9"/>
      <c r="L51" s="9"/>
      <c r="M51" s="9"/>
      <c r="N51" s="9"/>
      <c r="O51" s="9"/>
      <c r="P51" s="9"/>
      <c r="Q51" s="9"/>
      <c r="R51" s="9"/>
    </row>
    <row r="52" spans="1:18" ht="30">
      <c r="A52" s="491"/>
      <c r="B52" s="491"/>
      <c r="C52" s="491"/>
      <c r="D52" s="9"/>
      <c r="E52" s="395" t="s">
        <v>1483</v>
      </c>
      <c r="F52" s="398">
        <v>1</v>
      </c>
      <c r="G52" s="9"/>
      <c r="H52" s="9"/>
      <c r="I52" s="9"/>
      <c r="J52" s="9"/>
      <c r="K52" s="9"/>
      <c r="L52" s="9"/>
      <c r="M52" s="9"/>
      <c r="N52" s="9"/>
      <c r="O52" s="9"/>
      <c r="P52" s="9"/>
      <c r="Q52" s="9"/>
      <c r="R52" s="9"/>
    </row>
    <row r="53" spans="1:18" ht="30">
      <c r="A53" s="491"/>
      <c r="B53" s="491"/>
      <c r="C53" s="491"/>
      <c r="D53" s="9"/>
      <c r="E53" s="395" t="s">
        <v>1484</v>
      </c>
      <c r="F53" s="398">
        <v>1</v>
      </c>
      <c r="G53" s="9"/>
      <c r="H53" s="9"/>
      <c r="I53" s="9"/>
      <c r="J53" s="9"/>
      <c r="K53" s="9"/>
      <c r="L53" s="9"/>
      <c r="M53" s="9"/>
      <c r="N53" s="9"/>
      <c r="O53" s="9"/>
      <c r="P53" s="9"/>
      <c r="Q53" s="9"/>
      <c r="R53" s="9"/>
    </row>
    <row r="54" spans="1:18" ht="30">
      <c r="A54" s="491"/>
      <c r="B54" s="491"/>
      <c r="C54" s="491"/>
      <c r="D54" s="9"/>
      <c r="E54" s="396" t="s">
        <v>1485</v>
      </c>
      <c r="F54" s="397" t="s">
        <v>1486</v>
      </c>
      <c r="G54" s="9"/>
      <c r="H54" s="9"/>
      <c r="I54" s="9"/>
      <c r="J54" s="9"/>
      <c r="K54" s="9"/>
      <c r="L54" s="9"/>
      <c r="M54" s="9"/>
      <c r="N54" s="9"/>
      <c r="O54" s="9"/>
      <c r="P54" s="9"/>
      <c r="Q54" s="9"/>
      <c r="R54" s="9"/>
    </row>
    <row r="55" spans="1:18" ht="15.6">
      <c r="A55" s="477"/>
      <c r="B55" s="477"/>
      <c r="C55" s="477"/>
      <c r="D55" s="477"/>
      <c r="E55" s="477"/>
      <c r="F55" s="477"/>
      <c r="G55" s="477"/>
      <c r="H55" s="477"/>
      <c r="I55" s="477"/>
      <c r="J55" s="477"/>
      <c r="K55" s="477"/>
      <c r="L55" s="477"/>
      <c r="M55" s="477"/>
      <c r="N55" s="477"/>
      <c r="O55" s="477"/>
      <c r="P55" s="477"/>
      <c r="Q55" s="477"/>
      <c r="R55" s="477"/>
    </row>
    <row r="56" spans="1:18" ht="21">
      <c r="A56" s="527" t="s">
        <v>562</v>
      </c>
      <c r="B56" s="527"/>
      <c r="C56" s="527"/>
      <c r="D56" s="9"/>
      <c r="E56" s="9"/>
      <c r="F56" s="9"/>
      <c r="G56" s="9"/>
      <c r="H56" s="9"/>
      <c r="I56" s="9"/>
      <c r="J56" s="9"/>
      <c r="K56" s="9"/>
      <c r="L56" s="9"/>
      <c r="M56" s="9"/>
      <c r="N56" s="9"/>
      <c r="O56" s="9"/>
      <c r="P56" s="9"/>
      <c r="Q56" s="9"/>
      <c r="R56" s="9"/>
    </row>
    <row r="57" spans="1:18" ht="63.6" customHeight="1">
      <c r="A57" s="491" t="s">
        <v>564</v>
      </c>
      <c r="B57" s="491"/>
      <c r="C57" s="491"/>
      <c r="D57" s="9"/>
      <c r="E57" s="9"/>
      <c r="F57" s="9"/>
      <c r="G57" s="9"/>
      <c r="H57" s="9"/>
      <c r="I57" s="9"/>
      <c r="J57" s="9"/>
      <c r="K57" s="9"/>
      <c r="L57" s="9"/>
      <c r="M57" s="9"/>
      <c r="N57" s="9"/>
      <c r="O57" s="9"/>
      <c r="P57" s="9"/>
      <c r="Q57" s="9"/>
      <c r="R57" s="9"/>
    </row>
    <row r="58" spans="1:18" ht="46.2" customHeight="1">
      <c r="A58" s="491" t="s">
        <v>563</v>
      </c>
      <c r="B58" s="491"/>
      <c r="C58" s="491"/>
      <c r="D58" s="9"/>
      <c r="E58" s="9"/>
      <c r="F58" s="9"/>
      <c r="G58" s="9"/>
      <c r="H58" s="9"/>
      <c r="I58" s="9"/>
      <c r="J58" s="9"/>
      <c r="K58" s="9"/>
      <c r="L58" s="9"/>
      <c r="M58" s="9"/>
      <c r="N58" s="9"/>
      <c r="O58" s="9"/>
      <c r="P58" s="9"/>
      <c r="Q58" s="9"/>
      <c r="R58" s="9"/>
    </row>
    <row r="59" spans="1:18" ht="42.6" customHeight="1">
      <c r="A59" s="488" t="s">
        <v>565</v>
      </c>
      <c r="B59" s="488"/>
      <c r="C59" s="488"/>
      <c r="D59" s="9"/>
      <c r="E59" s="9"/>
      <c r="F59" s="9"/>
      <c r="G59" s="9"/>
      <c r="H59" s="9"/>
      <c r="I59" s="9"/>
      <c r="J59" s="9"/>
      <c r="K59" s="9"/>
      <c r="L59" s="9"/>
      <c r="M59" s="9"/>
      <c r="N59" s="9"/>
      <c r="O59" s="9"/>
      <c r="P59" s="9"/>
      <c r="Q59" s="9"/>
      <c r="R59" s="9"/>
    </row>
    <row r="60" spans="1:18" ht="40.200000000000003" customHeight="1">
      <c r="A60" s="488" t="s">
        <v>566</v>
      </c>
      <c r="B60" s="488"/>
      <c r="C60" s="488"/>
      <c r="D60" s="9"/>
      <c r="E60" s="9"/>
      <c r="F60" s="9"/>
      <c r="G60" s="9"/>
      <c r="H60" s="9"/>
      <c r="I60" s="9"/>
      <c r="J60" s="9"/>
      <c r="K60" s="9"/>
      <c r="L60" s="9"/>
      <c r="M60" s="9"/>
      <c r="N60" s="9"/>
      <c r="O60" s="9"/>
      <c r="P60" s="9"/>
      <c r="Q60" s="9"/>
      <c r="R60" s="9"/>
    </row>
    <row r="61" spans="1:18" ht="15.6">
      <c r="A61" s="526"/>
      <c r="B61" s="526"/>
      <c r="C61" s="526"/>
      <c r="D61" s="9"/>
      <c r="E61" s="9"/>
      <c r="F61" s="9"/>
      <c r="G61" s="9"/>
      <c r="H61" s="9"/>
      <c r="I61" s="9"/>
      <c r="J61" s="9"/>
      <c r="K61" s="9"/>
      <c r="L61" s="9"/>
      <c r="M61" s="9"/>
      <c r="N61" s="9"/>
      <c r="O61" s="9"/>
      <c r="P61" s="9"/>
      <c r="Q61" s="9"/>
      <c r="R61" s="9"/>
    </row>
    <row r="62" spans="1:18" ht="21">
      <c r="A62" s="527" t="s">
        <v>587</v>
      </c>
      <c r="B62" s="527"/>
      <c r="C62" s="527"/>
      <c r="D62" s="9"/>
      <c r="E62" s="9"/>
      <c r="F62" s="9"/>
      <c r="G62" s="9"/>
      <c r="H62" s="9"/>
      <c r="I62" s="9"/>
      <c r="J62" s="9"/>
      <c r="K62" s="9"/>
      <c r="L62" s="9"/>
      <c r="M62" s="9"/>
      <c r="N62" s="9"/>
      <c r="O62" s="9"/>
      <c r="P62" s="9"/>
      <c r="Q62" s="9"/>
      <c r="R62" s="9"/>
    </row>
    <row r="63" spans="1:18" ht="15.6">
      <c r="A63" s="528" t="s">
        <v>567</v>
      </c>
      <c r="B63" s="528"/>
      <c r="C63" s="528"/>
      <c r="D63" s="9"/>
      <c r="E63" s="9"/>
      <c r="F63" s="9"/>
      <c r="G63" s="9"/>
      <c r="H63" s="9"/>
      <c r="I63" s="9"/>
      <c r="J63" s="9"/>
      <c r="K63" s="9"/>
      <c r="L63" s="9"/>
      <c r="M63" s="9"/>
      <c r="N63" s="9"/>
      <c r="O63" s="9"/>
      <c r="P63" s="9"/>
      <c r="Q63" s="9"/>
      <c r="R63" s="9"/>
    </row>
    <row r="64" spans="1:18" ht="15.6">
      <c r="A64" s="528"/>
      <c r="B64" s="528"/>
      <c r="C64" s="528"/>
      <c r="D64" s="9"/>
      <c r="E64" s="9"/>
      <c r="F64" s="9"/>
      <c r="G64" s="9"/>
      <c r="H64" s="9"/>
      <c r="I64" s="9"/>
      <c r="J64" s="9"/>
      <c r="K64" s="9"/>
      <c r="L64" s="9"/>
      <c r="M64" s="9"/>
      <c r="N64" s="9"/>
      <c r="O64" s="9"/>
      <c r="P64" s="9"/>
      <c r="Q64" s="9"/>
      <c r="R64" s="9"/>
    </row>
    <row r="65" spans="1:18" ht="35.4" customHeight="1">
      <c r="A65" s="528"/>
      <c r="B65" s="528"/>
      <c r="C65" s="528"/>
      <c r="D65" s="9"/>
      <c r="E65" s="9"/>
      <c r="F65" s="9"/>
      <c r="G65" s="9"/>
      <c r="H65" s="9"/>
      <c r="I65" s="9"/>
      <c r="J65" s="9"/>
      <c r="K65" s="9"/>
      <c r="L65" s="9"/>
      <c r="M65" s="9"/>
      <c r="N65" s="9"/>
      <c r="O65" s="9"/>
      <c r="P65" s="9"/>
      <c r="Q65" s="9"/>
      <c r="R65" s="9"/>
    </row>
    <row r="66" spans="1:18" ht="15.6">
      <c r="A66" s="529"/>
      <c r="B66" s="529"/>
      <c r="C66" s="529"/>
      <c r="D66" s="9"/>
      <c r="E66" s="9"/>
      <c r="F66" s="9"/>
      <c r="G66" s="9"/>
      <c r="H66" s="9"/>
      <c r="I66" s="9"/>
      <c r="J66" s="9"/>
      <c r="K66" s="9"/>
      <c r="L66" s="9"/>
      <c r="M66" s="9"/>
      <c r="N66" s="9"/>
      <c r="O66" s="9"/>
      <c r="P66" s="9"/>
      <c r="Q66" s="9"/>
      <c r="R66" s="9"/>
    </row>
    <row r="67" spans="1:18" ht="17.399999999999999">
      <c r="A67" s="530" t="s">
        <v>1383</v>
      </c>
      <c r="B67" s="531"/>
      <c r="C67" s="531"/>
      <c r="D67" s="531"/>
      <c r="E67" s="532"/>
      <c r="F67" s="9"/>
      <c r="G67" s="9"/>
      <c r="H67" s="9"/>
      <c r="I67" s="9"/>
      <c r="J67" s="9"/>
      <c r="K67" s="9"/>
      <c r="L67" s="9"/>
      <c r="M67" s="9"/>
      <c r="N67" s="9"/>
      <c r="O67" s="9"/>
      <c r="P67" s="9"/>
      <c r="Q67" s="9"/>
      <c r="R67" s="9"/>
    </row>
    <row r="68" spans="1:18" ht="15.6">
      <c r="A68" s="403" t="s">
        <v>568</v>
      </c>
      <c r="B68" s="404" t="s">
        <v>569</v>
      </c>
      <c r="C68" s="404" t="s">
        <v>1351</v>
      </c>
      <c r="D68" s="403" t="s">
        <v>570</v>
      </c>
      <c r="E68" s="405" t="s">
        <v>571</v>
      </c>
      <c r="F68" s="338"/>
      <c r="G68" s="339"/>
      <c r="H68" s="339"/>
      <c r="I68" s="339"/>
      <c r="J68" s="339"/>
      <c r="K68" s="339"/>
      <c r="L68" s="339"/>
      <c r="M68" s="339"/>
      <c r="N68" s="339"/>
      <c r="O68" s="339"/>
      <c r="P68" s="339"/>
      <c r="Q68" s="339"/>
      <c r="R68" s="339"/>
    </row>
    <row r="69" spans="1:18" ht="30">
      <c r="A69" s="61" t="s">
        <v>0</v>
      </c>
      <c r="B69" s="325" t="s">
        <v>1044</v>
      </c>
      <c r="C69" s="325" t="s">
        <v>1352</v>
      </c>
      <c r="D69" s="62" t="s">
        <v>593</v>
      </c>
      <c r="E69" s="346" t="s">
        <v>574</v>
      </c>
      <c r="F69" s="19"/>
      <c r="G69" s="9"/>
      <c r="H69" s="9"/>
      <c r="I69" s="9"/>
      <c r="J69" s="9"/>
      <c r="K69" s="9"/>
      <c r="L69" s="9"/>
      <c r="M69" s="9"/>
      <c r="N69" s="9"/>
      <c r="O69" s="9"/>
      <c r="P69" s="9"/>
      <c r="Q69" s="9"/>
      <c r="R69" s="9"/>
    </row>
    <row r="70" spans="1:18" ht="30">
      <c r="A70" s="342" t="s">
        <v>798</v>
      </c>
      <c r="B70" s="322" t="s">
        <v>1044</v>
      </c>
      <c r="C70" s="322" t="s">
        <v>1353</v>
      </c>
      <c r="D70" s="351" t="s">
        <v>1354</v>
      </c>
      <c r="E70" s="347" t="s">
        <v>1355</v>
      </c>
      <c r="F70" s="19"/>
      <c r="G70" s="9"/>
      <c r="H70" s="9"/>
      <c r="I70" s="9"/>
      <c r="J70" s="9"/>
      <c r="K70" s="9"/>
      <c r="L70" s="9"/>
      <c r="M70" s="9"/>
      <c r="N70" s="9"/>
      <c r="O70" s="9"/>
      <c r="P70" s="9"/>
      <c r="Q70" s="9"/>
      <c r="R70" s="9"/>
    </row>
    <row r="71" spans="1:18" ht="30">
      <c r="A71" s="61" t="s">
        <v>450</v>
      </c>
      <c r="B71" s="325" t="s">
        <v>1044</v>
      </c>
      <c r="C71" s="325" t="s">
        <v>1356</v>
      </c>
      <c r="D71" s="62" t="s">
        <v>1357</v>
      </c>
      <c r="E71" s="346" t="s">
        <v>1355</v>
      </c>
      <c r="F71" s="19"/>
      <c r="G71" s="9"/>
      <c r="H71" s="9"/>
      <c r="I71" s="9"/>
      <c r="J71" s="9"/>
      <c r="K71" s="9"/>
      <c r="L71" s="9"/>
      <c r="M71" s="9"/>
      <c r="N71" s="9"/>
      <c r="O71" s="9"/>
      <c r="P71" s="9"/>
      <c r="Q71" s="9"/>
      <c r="R71" s="9"/>
    </row>
    <row r="72" spans="1:18" ht="15.6">
      <c r="A72" s="61" t="s">
        <v>683</v>
      </c>
      <c r="B72" s="325" t="s">
        <v>1044</v>
      </c>
      <c r="C72" s="325" t="s">
        <v>1358</v>
      </c>
      <c r="D72" s="62" t="s">
        <v>683</v>
      </c>
      <c r="E72" s="346" t="s">
        <v>1359</v>
      </c>
      <c r="F72" s="19"/>
      <c r="G72" s="9"/>
      <c r="H72" s="9"/>
      <c r="I72" s="9"/>
      <c r="J72" s="9"/>
      <c r="K72" s="9"/>
      <c r="L72" s="9"/>
      <c r="M72" s="9"/>
      <c r="N72" s="9"/>
      <c r="O72" s="9"/>
      <c r="P72" s="9"/>
      <c r="Q72" s="9"/>
      <c r="R72" s="9"/>
    </row>
    <row r="73" spans="1:18" ht="30">
      <c r="A73" s="61" t="s">
        <v>686</v>
      </c>
      <c r="B73" s="325" t="s">
        <v>1044</v>
      </c>
      <c r="C73" s="325" t="s">
        <v>1360</v>
      </c>
      <c r="D73" s="62" t="s">
        <v>573</v>
      </c>
      <c r="E73" s="346" t="s">
        <v>574</v>
      </c>
      <c r="F73" s="19"/>
      <c r="G73" s="9"/>
      <c r="H73" s="9"/>
      <c r="I73" s="9"/>
      <c r="J73" s="9"/>
      <c r="K73" s="9"/>
      <c r="L73" s="9"/>
      <c r="M73" s="9"/>
      <c r="N73" s="9"/>
      <c r="O73" s="9"/>
      <c r="P73" s="9"/>
      <c r="Q73" s="9"/>
      <c r="R73" s="9"/>
    </row>
    <row r="74" spans="1:18" ht="30">
      <c r="A74" s="342" t="s">
        <v>448</v>
      </c>
      <c r="B74" s="322" t="s">
        <v>1361</v>
      </c>
      <c r="C74" s="322" t="s">
        <v>1362</v>
      </c>
      <c r="D74" s="351" t="s">
        <v>593</v>
      </c>
      <c r="E74" s="347" t="s">
        <v>1363</v>
      </c>
      <c r="F74" s="19"/>
      <c r="G74" s="9"/>
      <c r="H74" s="9"/>
      <c r="I74" s="9"/>
      <c r="J74" s="9"/>
      <c r="K74" s="9"/>
      <c r="L74" s="9"/>
      <c r="M74" s="9"/>
      <c r="N74" s="9"/>
      <c r="O74" s="9"/>
      <c r="P74" s="9"/>
      <c r="Q74" s="9"/>
      <c r="R74" s="9"/>
    </row>
    <row r="75" spans="1:18" ht="30">
      <c r="A75" s="342" t="s">
        <v>685</v>
      </c>
      <c r="B75" s="322" t="s">
        <v>1361</v>
      </c>
      <c r="C75" s="322" t="s">
        <v>1364</v>
      </c>
      <c r="D75" s="351" t="s">
        <v>578</v>
      </c>
      <c r="E75" s="347" t="s">
        <v>1365</v>
      </c>
      <c r="F75" s="19"/>
      <c r="G75" s="9"/>
      <c r="H75" s="9"/>
      <c r="I75" s="9"/>
      <c r="J75" s="9"/>
      <c r="K75" s="9"/>
      <c r="L75" s="9"/>
      <c r="M75" s="9"/>
      <c r="N75" s="9"/>
      <c r="O75" s="9"/>
      <c r="P75" s="9"/>
      <c r="Q75" s="9"/>
      <c r="R75" s="9"/>
    </row>
    <row r="76" spans="1:18" ht="30">
      <c r="A76" s="324" t="s">
        <v>688</v>
      </c>
      <c r="B76" s="345" t="s">
        <v>1361</v>
      </c>
      <c r="C76" s="325" t="s">
        <v>1366</v>
      </c>
      <c r="D76" s="352" t="s">
        <v>593</v>
      </c>
      <c r="E76" s="348" t="s">
        <v>1367</v>
      </c>
      <c r="F76" s="9"/>
      <c r="G76" s="9"/>
      <c r="H76" s="9"/>
      <c r="I76" s="9"/>
      <c r="J76" s="9"/>
      <c r="K76" s="9"/>
      <c r="L76" s="9"/>
      <c r="M76" s="9"/>
      <c r="N76" s="9"/>
      <c r="O76" s="9"/>
      <c r="P76" s="9"/>
      <c r="Q76" s="9"/>
      <c r="R76" s="9"/>
    </row>
    <row r="77" spans="1:18" ht="15.6">
      <c r="A77" s="344" t="s">
        <v>766</v>
      </c>
      <c r="B77" s="343" t="s">
        <v>1044</v>
      </c>
      <c r="C77" s="322" t="s">
        <v>1368</v>
      </c>
      <c r="D77" s="353" t="s">
        <v>1369</v>
      </c>
      <c r="E77" s="350" t="s">
        <v>583</v>
      </c>
      <c r="F77" s="9"/>
      <c r="G77" s="9"/>
      <c r="H77" s="9"/>
      <c r="L77" s="9"/>
      <c r="M77" s="9"/>
      <c r="N77" s="9"/>
      <c r="O77" s="9"/>
      <c r="P77" s="9"/>
      <c r="Q77" s="9"/>
      <c r="R77" s="9"/>
    </row>
    <row r="78" spans="1:18" ht="30">
      <c r="A78" s="324" t="s">
        <v>594</v>
      </c>
      <c r="B78" s="345" t="s">
        <v>1044</v>
      </c>
      <c r="C78" s="325" t="s">
        <v>1370</v>
      </c>
      <c r="D78" s="352" t="s">
        <v>578</v>
      </c>
      <c r="E78" s="349" t="s">
        <v>583</v>
      </c>
      <c r="F78" s="9"/>
      <c r="G78" s="9"/>
      <c r="H78" s="9"/>
      <c r="L78" s="9"/>
      <c r="M78" s="9"/>
      <c r="N78" s="9"/>
      <c r="O78" s="9"/>
      <c r="P78" s="9"/>
      <c r="Q78" s="9"/>
      <c r="R78" s="9"/>
    </row>
    <row r="79" spans="1:18" ht="30">
      <c r="A79" s="324" t="s">
        <v>595</v>
      </c>
      <c r="B79" s="345" t="s">
        <v>1044</v>
      </c>
      <c r="C79" s="325" t="s">
        <v>1371</v>
      </c>
      <c r="D79" s="352" t="s">
        <v>578</v>
      </c>
      <c r="E79" s="349" t="s">
        <v>583</v>
      </c>
      <c r="F79" s="9"/>
      <c r="G79" s="9"/>
      <c r="H79" s="9"/>
      <c r="L79" s="9"/>
      <c r="M79" s="9"/>
      <c r="N79" s="9"/>
      <c r="O79" s="9"/>
      <c r="P79" s="9"/>
      <c r="Q79" s="9"/>
      <c r="R79" s="9"/>
    </row>
    <row r="80" spans="1:18" ht="39.6" customHeight="1">
      <c r="A80" s="324" t="s">
        <v>805</v>
      </c>
      <c r="B80" s="345" t="s">
        <v>1361</v>
      </c>
      <c r="C80" s="325" t="s">
        <v>1372</v>
      </c>
      <c r="D80" s="352" t="s">
        <v>593</v>
      </c>
      <c r="E80" s="349" t="s">
        <v>585</v>
      </c>
      <c r="F80" s="9"/>
      <c r="G80" s="9"/>
      <c r="H80" s="9"/>
      <c r="L80" s="9"/>
      <c r="M80" s="9"/>
      <c r="N80" s="9"/>
      <c r="O80" s="9"/>
      <c r="P80" s="9"/>
      <c r="Q80" s="9"/>
      <c r="R80" s="9"/>
    </row>
    <row r="81" spans="1:18" ht="15.6">
      <c r="A81" s="324" t="s">
        <v>801</v>
      </c>
      <c r="B81" s="345" t="s">
        <v>1361</v>
      </c>
      <c r="C81" s="325" t="s">
        <v>1373</v>
      </c>
      <c r="D81" s="352" t="s">
        <v>1374</v>
      </c>
      <c r="E81" s="349" t="s">
        <v>585</v>
      </c>
      <c r="F81" s="9"/>
      <c r="G81" s="9"/>
      <c r="H81" s="9"/>
      <c r="I81" s="9"/>
      <c r="J81" s="9"/>
      <c r="K81" s="9"/>
      <c r="L81" s="9"/>
      <c r="M81" s="9"/>
      <c r="N81" s="9"/>
      <c r="O81" s="9"/>
      <c r="P81" s="9"/>
      <c r="Q81" s="9"/>
      <c r="R81" s="9"/>
    </row>
    <row r="82" spans="1:18" ht="15.6">
      <c r="A82" s="324" t="s">
        <v>802</v>
      </c>
      <c r="B82" s="345" t="s">
        <v>1361</v>
      </c>
      <c r="C82" s="325" t="s">
        <v>1375</v>
      </c>
      <c r="D82" s="352" t="s">
        <v>1374</v>
      </c>
      <c r="E82" s="349" t="s">
        <v>585</v>
      </c>
      <c r="F82" s="9"/>
      <c r="G82" s="9"/>
      <c r="H82" s="9"/>
      <c r="I82" s="9"/>
      <c r="J82" s="9"/>
      <c r="K82" s="9"/>
      <c r="L82" s="9"/>
      <c r="M82" s="9"/>
      <c r="N82" s="9"/>
      <c r="O82" s="9"/>
      <c r="P82" s="9"/>
      <c r="Q82" s="9"/>
      <c r="R82" s="9"/>
    </row>
    <row r="83" spans="1:18" ht="15.6">
      <c r="A83" s="344" t="s">
        <v>803</v>
      </c>
      <c r="B83" s="343" t="s">
        <v>1361</v>
      </c>
      <c r="C83" s="322" t="s">
        <v>1376</v>
      </c>
      <c r="D83" s="353" t="s">
        <v>1374</v>
      </c>
      <c r="E83" s="350" t="s">
        <v>585</v>
      </c>
      <c r="F83" s="9"/>
      <c r="G83" s="9"/>
      <c r="H83" s="9"/>
      <c r="I83" s="9"/>
      <c r="J83" s="9"/>
      <c r="K83" s="9"/>
      <c r="L83" s="9"/>
      <c r="M83" s="9"/>
      <c r="N83" s="9"/>
      <c r="O83" s="9"/>
      <c r="P83" s="9"/>
      <c r="Q83" s="9"/>
      <c r="R83" s="9"/>
    </row>
    <row r="84" spans="1:18" ht="30">
      <c r="A84" s="324" t="s">
        <v>804</v>
      </c>
      <c r="B84" s="345" t="s">
        <v>1361</v>
      </c>
      <c r="C84" s="325" t="s">
        <v>1377</v>
      </c>
      <c r="D84" s="352" t="s">
        <v>1374</v>
      </c>
      <c r="E84" s="349" t="s">
        <v>585</v>
      </c>
      <c r="F84" s="9"/>
      <c r="G84" s="9"/>
      <c r="H84" s="9"/>
      <c r="I84" s="9"/>
      <c r="J84" s="9"/>
      <c r="K84" s="9"/>
      <c r="L84" s="9"/>
      <c r="M84" s="9"/>
      <c r="N84" s="9"/>
      <c r="O84" s="9"/>
      <c r="P84" s="9"/>
      <c r="Q84" s="9"/>
      <c r="R84" s="9"/>
    </row>
    <row r="85" spans="1:18" ht="30">
      <c r="A85" s="324" t="s">
        <v>557</v>
      </c>
      <c r="B85" s="345" t="s">
        <v>1361</v>
      </c>
      <c r="C85" s="325" t="s">
        <v>1378</v>
      </c>
      <c r="D85" s="352" t="s">
        <v>1374</v>
      </c>
      <c r="E85" s="349" t="s">
        <v>585</v>
      </c>
      <c r="F85" s="9"/>
      <c r="G85" s="9"/>
      <c r="H85" s="9"/>
      <c r="I85" s="9"/>
      <c r="J85" s="9"/>
      <c r="K85" s="9"/>
      <c r="L85" s="9"/>
      <c r="M85" s="9"/>
      <c r="N85" s="9"/>
      <c r="O85" s="9"/>
      <c r="P85" s="9"/>
      <c r="Q85" s="9"/>
      <c r="R85" s="9"/>
    </row>
    <row r="86" spans="1:18" ht="45">
      <c r="A86" s="324" t="s">
        <v>1379</v>
      </c>
      <c r="B86" s="345" t="s">
        <v>1380</v>
      </c>
      <c r="C86" s="325" t="s">
        <v>1381</v>
      </c>
      <c r="D86" s="352" t="s">
        <v>573</v>
      </c>
      <c r="E86" s="348" t="s">
        <v>1382</v>
      </c>
      <c r="F86" s="9"/>
      <c r="G86" s="9"/>
      <c r="H86" s="9"/>
      <c r="I86" s="9"/>
      <c r="J86" s="9"/>
      <c r="K86" s="9"/>
      <c r="L86" s="9"/>
      <c r="M86" s="9"/>
      <c r="N86" s="9"/>
      <c r="O86" s="9"/>
      <c r="P86" s="9"/>
      <c r="Q86" s="9"/>
      <c r="R86" s="9"/>
    </row>
    <row r="87" spans="1:18" ht="15.6">
      <c r="A87" s="537"/>
      <c r="B87" s="537"/>
      <c r="C87" s="537"/>
      <c r="D87" s="537"/>
      <c r="E87" s="537"/>
      <c r="F87" s="9"/>
      <c r="G87" s="9"/>
      <c r="H87" s="9"/>
      <c r="I87" s="9"/>
      <c r="J87" s="9"/>
      <c r="K87" s="9"/>
      <c r="L87" s="9"/>
      <c r="M87" s="9"/>
      <c r="N87" s="9"/>
      <c r="O87" s="9"/>
      <c r="P87" s="9"/>
      <c r="Q87" s="9"/>
      <c r="R87" s="9"/>
    </row>
    <row r="88" spans="1:18" ht="17.399999999999999">
      <c r="A88" s="530" t="s">
        <v>1424</v>
      </c>
      <c r="B88" s="531"/>
      <c r="C88" s="531"/>
      <c r="D88" s="531"/>
      <c r="E88" s="532"/>
      <c r="F88" s="9"/>
      <c r="G88" s="9"/>
      <c r="H88" s="9"/>
      <c r="I88" s="9"/>
      <c r="J88" s="9"/>
      <c r="K88" s="9"/>
      <c r="L88" s="9"/>
      <c r="M88" s="9"/>
      <c r="N88" s="9"/>
      <c r="O88" s="9"/>
      <c r="P88" s="9"/>
      <c r="Q88" s="9"/>
      <c r="R88" s="9"/>
    </row>
    <row r="89" spans="1:18" ht="15.6">
      <c r="A89" s="324" t="s">
        <v>568</v>
      </c>
      <c r="B89" s="354" t="s">
        <v>1384</v>
      </c>
      <c r="C89" s="355" t="s">
        <v>570</v>
      </c>
      <c r="D89" s="549" t="s">
        <v>571</v>
      </c>
      <c r="E89" s="550"/>
      <c r="F89" s="9"/>
      <c r="G89" s="9"/>
      <c r="H89" s="9"/>
      <c r="I89" s="9"/>
      <c r="J89" s="9"/>
      <c r="K89" s="9"/>
      <c r="L89" s="9"/>
      <c r="M89" s="9"/>
      <c r="N89" s="9"/>
      <c r="O89" s="9"/>
      <c r="P89" s="9"/>
      <c r="Q89" s="9"/>
      <c r="R89" s="9"/>
    </row>
    <row r="90" spans="1:18" ht="15.6">
      <c r="A90" s="212" t="s">
        <v>687</v>
      </c>
      <c r="B90" s="323" t="s">
        <v>1385</v>
      </c>
      <c r="C90" s="356" t="s">
        <v>573</v>
      </c>
      <c r="D90" s="538" t="s">
        <v>574</v>
      </c>
      <c r="E90" s="539"/>
      <c r="F90" s="9"/>
      <c r="G90" s="9"/>
      <c r="H90" s="9"/>
      <c r="I90" s="9"/>
      <c r="J90" s="9"/>
      <c r="K90" s="9"/>
      <c r="L90" s="9"/>
      <c r="M90" s="9"/>
      <c r="N90" s="9"/>
      <c r="O90" s="9"/>
      <c r="P90" s="9"/>
      <c r="Q90" s="9"/>
      <c r="R90" s="9"/>
    </row>
    <row r="91" spans="1:18" ht="30">
      <c r="A91" s="212" t="s">
        <v>572</v>
      </c>
      <c r="B91" s="321" t="s">
        <v>1386</v>
      </c>
      <c r="C91" s="357" t="s">
        <v>573</v>
      </c>
      <c r="D91" s="547" t="s">
        <v>574</v>
      </c>
      <c r="E91" s="548"/>
      <c r="F91" s="9"/>
      <c r="G91" s="9"/>
      <c r="H91" s="9"/>
      <c r="I91" s="9"/>
      <c r="J91" s="9"/>
      <c r="K91" s="9"/>
      <c r="L91" s="9"/>
      <c r="M91" s="9"/>
      <c r="N91" s="9"/>
      <c r="O91" s="9"/>
      <c r="P91" s="9"/>
      <c r="Q91" s="9"/>
      <c r="R91" s="9"/>
    </row>
    <row r="92" spans="1:18" ht="15.6">
      <c r="A92" s="212" t="s">
        <v>440</v>
      </c>
      <c r="B92" s="323" t="s">
        <v>575</v>
      </c>
      <c r="C92" s="356" t="s">
        <v>573</v>
      </c>
      <c r="D92" s="538" t="s">
        <v>576</v>
      </c>
      <c r="E92" s="539"/>
      <c r="F92" s="9"/>
      <c r="G92" s="9"/>
      <c r="H92" s="9"/>
      <c r="I92" s="9"/>
      <c r="J92" s="9"/>
      <c r="K92" s="9"/>
      <c r="L92" s="9"/>
      <c r="M92" s="9"/>
      <c r="N92" s="9"/>
      <c r="O92" s="9"/>
      <c r="P92" s="9"/>
      <c r="Q92" s="9"/>
      <c r="R92" s="9"/>
    </row>
    <row r="93" spans="1:18" ht="30">
      <c r="A93" s="212" t="s">
        <v>439</v>
      </c>
      <c r="B93" s="319" t="s">
        <v>577</v>
      </c>
      <c r="C93" s="326" t="s">
        <v>578</v>
      </c>
      <c r="D93" s="553" t="s">
        <v>1387</v>
      </c>
      <c r="E93" s="554"/>
      <c r="F93" s="9"/>
      <c r="G93" s="9"/>
      <c r="H93" s="9"/>
      <c r="I93" s="9"/>
      <c r="J93" s="9"/>
      <c r="K93" s="9"/>
      <c r="L93" s="9"/>
      <c r="M93" s="9"/>
      <c r="N93" s="9"/>
      <c r="O93" s="9"/>
      <c r="P93" s="9"/>
      <c r="Q93" s="9"/>
      <c r="R93" s="9"/>
    </row>
    <row r="94" spans="1:18" ht="30">
      <c r="A94" s="324" t="s">
        <v>579</v>
      </c>
      <c r="B94" s="189" t="s">
        <v>1388</v>
      </c>
      <c r="C94" s="65" t="s">
        <v>573</v>
      </c>
      <c r="D94" s="551" t="s">
        <v>580</v>
      </c>
      <c r="E94" s="552"/>
      <c r="F94" s="9"/>
      <c r="G94" s="9"/>
      <c r="H94" s="9"/>
      <c r="I94" s="9"/>
      <c r="J94" s="9"/>
      <c r="K94" s="9"/>
      <c r="L94" s="9"/>
      <c r="M94" s="9"/>
      <c r="N94" s="9"/>
      <c r="O94" s="9"/>
      <c r="P94" s="9"/>
      <c r="Q94" s="9"/>
      <c r="R94" s="9"/>
    </row>
    <row r="95" spans="1:18" ht="30">
      <c r="A95" s="324" t="s">
        <v>1389</v>
      </c>
      <c r="B95" s="323" t="s">
        <v>1390</v>
      </c>
      <c r="C95" s="356" t="s">
        <v>578</v>
      </c>
      <c r="D95" s="358" t="s">
        <v>1391</v>
      </c>
      <c r="E95" s="359"/>
      <c r="F95" s="9"/>
      <c r="G95" s="9"/>
      <c r="H95" s="9"/>
      <c r="I95" s="9"/>
      <c r="J95" s="9"/>
      <c r="K95" s="9"/>
      <c r="L95" s="9"/>
      <c r="M95" s="9"/>
      <c r="N95" s="9"/>
      <c r="O95" s="9"/>
      <c r="P95" s="9"/>
      <c r="Q95" s="9"/>
      <c r="R95" s="9"/>
    </row>
    <row r="96" spans="1:18" ht="15.6">
      <c r="A96" s="324" t="s">
        <v>581</v>
      </c>
      <c r="B96" s="323" t="s">
        <v>1392</v>
      </c>
      <c r="C96" s="356" t="s">
        <v>582</v>
      </c>
      <c r="D96" s="538" t="s">
        <v>583</v>
      </c>
      <c r="E96" s="539"/>
      <c r="F96" s="9"/>
      <c r="G96" s="9"/>
      <c r="H96" s="9"/>
      <c r="I96" s="9"/>
      <c r="J96" s="9"/>
      <c r="K96" s="9"/>
      <c r="L96" s="9"/>
      <c r="M96" s="9"/>
      <c r="N96" s="9"/>
      <c r="O96" s="9"/>
      <c r="P96" s="9"/>
      <c r="Q96" s="9"/>
      <c r="R96" s="9"/>
    </row>
    <row r="97" spans="1:18" ht="15.6">
      <c r="A97" t="s">
        <v>810</v>
      </c>
      <c r="B97" s="8" t="s">
        <v>1488</v>
      </c>
      <c r="C97" s="8" t="s">
        <v>1374</v>
      </c>
      <c r="D97" s="391" t="s">
        <v>585</v>
      </c>
      <c r="E97" s="392"/>
      <c r="F97" s="9"/>
      <c r="G97" s="9"/>
      <c r="H97" s="9"/>
      <c r="I97" s="9"/>
      <c r="J97" s="9"/>
      <c r="K97" s="9"/>
      <c r="L97" s="9"/>
      <c r="M97" s="9"/>
      <c r="N97" s="9"/>
      <c r="O97" s="9"/>
      <c r="P97" s="9"/>
      <c r="Q97" s="9"/>
      <c r="R97" s="9"/>
    </row>
    <row r="98" spans="1:18" ht="30">
      <c r="A98" s="324" t="s">
        <v>584</v>
      </c>
      <c r="B98" s="323" t="s">
        <v>1393</v>
      </c>
      <c r="C98" s="356" t="s">
        <v>578</v>
      </c>
      <c r="D98" s="538" t="s">
        <v>585</v>
      </c>
      <c r="E98" s="539"/>
      <c r="F98" s="9"/>
      <c r="G98" s="9"/>
      <c r="H98" s="9"/>
      <c r="I98" s="9"/>
      <c r="J98" s="9"/>
      <c r="K98" s="9"/>
      <c r="L98" s="9"/>
      <c r="M98" s="9"/>
      <c r="N98" s="9"/>
      <c r="O98" s="9"/>
      <c r="P98" s="9"/>
      <c r="Q98" s="9"/>
      <c r="R98" s="9"/>
    </row>
    <row r="99" spans="1:18" ht="15.6">
      <c r="A99" s="324" t="s">
        <v>811</v>
      </c>
      <c r="B99" s="323" t="s">
        <v>1394</v>
      </c>
      <c r="C99" s="356" t="s">
        <v>1395</v>
      </c>
      <c r="D99" s="358" t="s">
        <v>1396</v>
      </c>
      <c r="E99" s="359"/>
      <c r="F99" s="9"/>
      <c r="G99" s="9"/>
      <c r="H99" s="9"/>
      <c r="I99" s="9"/>
      <c r="J99" s="9"/>
      <c r="K99" s="9"/>
      <c r="L99" s="9"/>
      <c r="M99" s="9"/>
      <c r="N99" s="9"/>
      <c r="O99" s="9"/>
      <c r="P99" s="9"/>
      <c r="Q99" s="9"/>
      <c r="R99" s="9"/>
    </row>
    <row r="100" spans="1:18" ht="15.6">
      <c r="A100" s="324" t="s">
        <v>812</v>
      </c>
      <c r="B100" s="321" t="s">
        <v>1397</v>
      </c>
      <c r="C100" s="357" t="s">
        <v>1395</v>
      </c>
      <c r="D100" s="360" t="s">
        <v>1396</v>
      </c>
      <c r="E100" s="361"/>
      <c r="F100" s="9"/>
      <c r="G100" s="9"/>
      <c r="H100" s="9"/>
      <c r="I100" s="9"/>
      <c r="J100" s="9"/>
      <c r="K100" s="9"/>
      <c r="L100" s="9"/>
      <c r="M100" s="9"/>
      <c r="N100" s="9"/>
      <c r="O100" s="9"/>
      <c r="P100" s="9"/>
      <c r="Q100" s="9"/>
      <c r="R100" s="9"/>
    </row>
    <row r="101" spans="1:18" ht="30">
      <c r="A101" s="324" t="s">
        <v>854</v>
      </c>
      <c r="B101" s="323" t="s">
        <v>1398</v>
      </c>
      <c r="C101" s="356" t="s">
        <v>593</v>
      </c>
      <c r="D101" s="538" t="s">
        <v>585</v>
      </c>
      <c r="E101" s="539"/>
      <c r="F101" s="9"/>
      <c r="G101" s="9"/>
      <c r="H101" s="9"/>
      <c r="I101" s="9"/>
      <c r="J101" s="9"/>
      <c r="K101" s="9"/>
      <c r="L101" s="9"/>
      <c r="M101" s="9"/>
      <c r="N101" s="9"/>
      <c r="O101" s="9"/>
      <c r="P101" s="9"/>
      <c r="Q101" s="9"/>
      <c r="R101" s="9"/>
    </row>
    <row r="102" spans="1:18" ht="30">
      <c r="A102" s="324" t="s">
        <v>893</v>
      </c>
      <c r="B102" s="323" t="s">
        <v>1399</v>
      </c>
      <c r="C102" s="356" t="s">
        <v>1369</v>
      </c>
      <c r="D102" s="538" t="s">
        <v>585</v>
      </c>
      <c r="E102" s="539"/>
      <c r="F102" s="9"/>
      <c r="G102" s="9"/>
      <c r="H102" s="9"/>
      <c r="I102" s="9"/>
      <c r="J102" s="9"/>
      <c r="K102" s="9"/>
      <c r="L102" s="9"/>
      <c r="M102" s="9"/>
      <c r="N102" s="9"/>
      <c r="O102" s="9"/>
      <c r="P102" s="9"/>
      <c r="Q102" s="9"/>
      <c r="R102" s="9"/>
    </row>
    <row r="103" spans="1:18" ht="15.6">
      <c r="A103" s="324" t="s">
        <v>1400</v>
      </c>
      <c r="B103" s="323" t="s">
        <v>1401</v>
      </c>
      <c r="C103" s="356" t="s">
        <v>578</v>
      </c>
      <c r="D103" s="358" t="s">
        <v>1402</v>
      </c>
      <c r="E103" s="359"/>
      <c r="F103" s="9"/>
      <c r="G103" s="9"/>
      <c r="H103" s="9"/>
      <c r="I103" s="9"/>
      <c r="J103" s="9"/>
      <c r="K103" s="9"/>
      <c r="L103" s="9"/>
      <c r="M103" s="9"/>
      <c r="N103" s="9"/>
      <c r="O103" s="9"/>
      <c r="P103" s="9"/>
      <c r="Q103" s="9"/>
      <c r="R103" s="9"/>
    </row>
    <row r="104" spans="1:18" ht="15.6">
      <c r="A104" s="324" t="s">
        <v>1245</v>
      </c>
      <c r="B104" s="321" t="s">
        <v>1403</v>
      </c>
      <c r="C104" s="357" t="s">
        <v>578</v>
      </c>
      <c r="D104" s="362" t="s">
        <v>1402</v>
      </c>
      <c r="E104" s="361"/>
      <c r="F104" s="9"/>
      <c r="G104" s="9"/>
      <c r="H104" s="9"/>
      <c r="I104" s="9"/>
      <c r="J104" s="9"/>
      <c r="K104" s="9"/>
      <c r="L104" s="9"/>
      <c r="M104" s="9"/>
      <c r="N104" s="9"/>
      <c r="O104" s="9"/>
      <c r="P104" s="9"/>
      <c r="Q104" s="9"/>
      <c r="R104" s="9"/>
    </row>
    <row r="105" spans="1:18" ht="30">
      <c r="A105" s="324" t="s">
        <v>1246</v>
      </c>
      <c r="B105" s="323" t="s">
        <v>1404</v>
      </c>
      <c r="C105" s="356" t="s">
        <v>578</v>
      </c>
      <c r="D105" s="358" t="s">
        <v>1405</v>
      </c>
      <c r="E105" s="359"/>
      <c r="F105" s="9"/>
      <c r="G105" s="9"/>
      <c r="H105" s="9"/>
      <c r="I105" s="9"/>
      <c r="J105" s="9"/>
      <c r="K105" s="9"/>
      <c r="L105" s="9"/>
      <c r="M105" s="9"/>
      <c r="N105" s="9"/>
      <c r="O105" s="9"/>
      <c r="P105" s="9"/>
      <c r="Q105" s="9"/>
      <c r="R105" s="9"/>
    </row>
    <row r="106" spans="1:18" ht="30">
      <c r="A106" s="324" t="s">
        <v>1406</v>
      </c>
      <c r="B106" s="323" t="s">
        <v>1407</v>
      </c>
      <c r="C106" s="356" t="s">
        <v>573</v>
      </c>
      <c r="D106" s="538" t="s">
        <v>1408</v>
      </c>
      <c r="E106" s="539"/>
      <c r="F106" s="9"/>
      <c r="G106" s="9"/>
      <c r="H106" s="9"/>
      <c r="I106" s="9"/>
      <c r="J106" s="9"/>
      <c r="K106" s="9"/>
      <c r="L106" s="9"/>
      <c r="M106" s="9"/>
      <c r="N106" s="9"/>
      <c r="O106" s="9"/>
      <c r="P106" s="9"/>
      <c r="Q106" s="9"/>
      <c r="R106" s="9"/>
    </row>
    <row r="107" spans="1:18" ht="30">
      <c r="A107" s="324" t="s">
        <v>1409</v>
      </c>
      <c r="B107" s="323" t="s">
        <v>1410</v>
      </c>
      <c r="C107" s="356" t="s">
        <v>573</v>
      </c>
      <c r="D107" s="538" t="s">
        <v>1408</v>
      </c>
      <c r="E107" s="539"/>
      <c r="F107" s="9"/>
      <c r="G107" s="9"/>
      <c r="H107" s="9"/>
      <c r="I107" s="9"/>
      <c r="J107" s="9"/>
      <c r="K107" s="9"/>
      <c r="L107" s="9"/>
      <c r="M107" s="9"/>
      <c r="N107" s="9"/>
      <c r="O107" s="9"/>
      <c r="P107" s="9"/>
      <c r="Q107" s="9"/>
      <c r="R107" s="9"/>
    </row>
    <row r="108" spans="1:18" ht="30">
      <c r="A108" s="324" t="s">
        <v>1411</v>
      </c>
      <c r="B108" s="323" t="s">
        <v>1412</v>
      </c>
      <c r="C108" s="356" t="s">
        <v>1413</v>
      </c>
      <c r="D108" s="358" t="s">
        <v>1414</v>
      </c>
      <c r="E108" s="359"/>
      <c r="F108" s="9"/>
      <c r="G108" s="9"/>
      <c r="H108" s="9"/>
      <c r="I108" s="9"/>
      <c r="J108" s="9"/>
      <c r="K108" s="9"/>
      <c r="L108" s="9"/>
      <c r="M108" s="9"/>
      <c r="N108" s="9"/>
      <c r="O108" s="9"/>
      <c r="P108" s="9"/>
      <c r="Q108" s="9"/>
      <c r="R108" s="9"/>
    </row>
    <row r="109" spans="1:18" ht="15.6">
      <c r="A109" s="324" t="s">
        <v>1415</v>
      </c>
      <c r="B109" s="323" t="s">
        <v>1416</v>
      </c>
      <c r="C109" s="356" t="s">
        <v>593</v>
      </c>
      <c r="D109" s="538" t="s">
        <v>1408</v>
      </c>
      <c r="E109" s="539"/>
      <c r="F109" s="9"/>
      <c r="G109" s="9"/>
      <c r="H109" s="9"/>
      <c r="I109" s="9"/>
      <c r="J109" s="9"/>
      <c r="K109" s="9"/>
      <c r="L109" s="9"/>
      <c r="M109" s="9"/>
      <c r="N109" s="9"/>
      <c r="O109" s="9"/>
      <c r="P109" s="9"/>
      <c r="Q109" s="9"/>
      <c r="R109" s="9"/>
    </row>
    <row r="110" spans="1:18" ht="15.6">
      <c r="A110" s="324" t="s">
        <v>1271</v>
      </c>
      <c r="B110" s="320" t="s">
        <v>1417</v>
      </c>
      <c r="C110" s="65" t="s">
        <v>573</v>
      </c>
      <c r="D110" s="363" t="s">
        <v>1418</v>
      </c>
      <c r="E110" s="341"/>
      <c r="F110" s="9"/>
      <c r="G110" s="9"/>
      <c r="H110" s="9"/>
      <c r="I110" s="9"/>
      <c r="J110" s="9"/>
      <c r="K110" s="9"/>
      <c r="L110" s="9"/>
      <c r="M110" s="9"/>
      <c r="N110" s="9"/>
      <c r="O110" s="9"/>
      <c r="P110" s="9"/>
      <c r="Q110" s="9"/>
      <c r="R110" s="9"/>
    </row>
    <row r="111" spans="1:18" ht="15.6">
      <c r="A111" s="324" t="s">
        <v>1419</v>
      </c>
      <c r="B111" s="323" t="s">
        <v>1420</v>
      </c>
      <c r="C111" s="356" t="s">
        <v>573</v>
      </c>
      <c r="D111" s="533" t="s">
        <v>1421</v>
      </c>
      <c r="E111" s="534"/>
      <c r="F111" s="340"/>
      <c r="G111" s="9"/>
      <c r="H111" s="9"/>
      <c r="I111" s="9"/>
      <c r="J111" s="9"/>
      <c r="K111" s="9"/>
      <c r="L111" s="9"/>
      <c r="M111" s="9"/>
      <c r="N111" s="9"/>
      <c r="O111" s="9"/>
      <c r="P111" s="9"/>
      <c r="Q111" s="9"/>
      <c r="R111" s="9"/>
    </row>
    <row r="112" spans="1:18" ht="30">
      <c r="A112" s="324" t="s">
        <v>1422</v>
      </c>
      <c r="B112" s="228" t="s">
        <v>1423</v>
      </c>
      <c r="C112" s="326" t="s">
        <v>578</v>
      </c>
      <c r="D112" s="535" t="s">
        <v>1421</v>
      </c>
      <c r="E112" s="536"/>
      <c r="F112" s="340"/>
      <c r="G112" s="9"/>
      <c r="H112" s="9"/>
      <c r="I112" s="9"/>
      <c r="J112" s="9"/>
      <c r="K112" s="9"/>
      <c r="L112" s="9"/>
      <c r="M112" s="9"/>
      <c r="N112" s="9"/>
      <c r="O112" s="9"/>
      <c r="P112" s="9"/>
      <c r="Q112" s="9"/>
      <c r="R112" s="9"/>
    </row>
    <row r="113" spans="1:18" ht="15.6">
      <c r="A113" s="529"/>
      <c r="B113" s="529"/>
      <c r="C113" s="529"/>
      <c r="D113" s="529"/>
      <c r="E113" s="529"/>
      <c r="F113" s="9"/>
      <c r="G113" s="9"/>
      <c r="H113" s="9"/>
      <c r="I113" s="9"/>
      <c r="J113" s="9"/>
      <c r="K113" s="9"/>
      <c r="L113" s="9"/>
      <c r="M113" s="9"/>
      <c r="N113" s="9"/>
      <c r="O113" s="9"/>
      <c r="P113" s="9"/>
      <c r="Q113" s="9"/>
      <c r="R113" s="9"/>
    </row>
    <row r="114" spans="1:18" ht="21">
      <c r="A114" s="527" t="s">
        <v>586</v>
      </c>
      <c r="B114" s="527"/>
      <c r="C114" s="527"/>
      <c r="D114" s="9"/>
      <c r="E114" s="9"/>
      <c r="F114" s="9"/>
      <c r="G114" s="9"/>
      <c r="H114" s="9"/>
      <c r="I114" s="9"/>
      <c r="J114" s="9"/>
      <c r="K114" s="9"/>
      <c r="L114" s="9"/>
      <c r="M114" s="9"/>
      <c r="N114" s="9"/>
      <c r="O114" s="9"/>
      <c r="P114" s="9"/>
      <c r="Q114" s="9"/>
      <c r="R114" s="9"/>
    </row>
    <row r="115" spans="1:18" ht="63.6" customHeight="1">
      <c r="A115" s="470" t="s">
        <v>1487</v>
      </c>
      <c r="B115" s="471"/>
      <c r="C115" s="472"/>
      <c r="D115" s="9"/>
      <c r="E115" s="9"/>
      <c r="F115" s="9"/>
      <c r="G115" s="9"/>
      <c r="H115" s="9"/>
      <c r="I115" s="9"/>
      <c r="J115" s="9"/>
      <c r="K115" s="9"/>
      <c r="L115" s="9"/>
      <c r="M115" s="9"/>
      <c r="N115" s="9"/>
      <c r="O115" s="9"/>
      <c r="P115" s="9"/>
      <c r="Q115" s="9"/>
      <c r="R115" s="9"/>
    </row>
    <row r="116" spans="1:18" ht="80.400000000000006" customHeight="1">
      <c r="A116" s="470" t="s">
        <v>1350</v>
      </c>
      <c r="B116" s="471"/>
      <c r="C116" s="472"/>
      <c r="D116" s="9"/>
      <c r="E116" s="9"/>
      <c r="F116" s="9"/>
      <c r="G116" s="9"/>
      <c r="H116" s="9"/>
      <c r="I116" s="9"/>
      <c r="J116" s="9"/>
      <c r="K116" s="9"/>
      <c r="L116" s="9"/>
      <c r="M116" s="9"/>
      <c r="N116" s="9"/>
      <c r="O116" s="9"/>
      <c r="P116" s="9"/>
      <c r="Q116" s="9"/>
      <c r="R116" s="9"/>
    </row>
    <row r="117" spans="1:18" ht="56.4" customHeight="1">
      <c r="A117" s="470" t="s">
        <v>588</v>
      </c>
      <c r="B117" s="471"/>
      <c r="C117" s="472"/>
      <c r="D117" s="9"/>
      <c r="E117" s="9"/>
      <c r="F117" s="9"/>
      <c r="G117" s="9"/>
      <c r="H117" s="9"/>
      <c r="I117" s="9"/>
      <c r="J117" s="9"/>
      <c r="K117" s="9"/>
      <c r="L117" s="9"/>
      <c r="M117" s="9"/>
      <c r="N117" s="9"/>
      <c r="O117" s="9"/>
      <c r="P117" s="9"/>
      <c r="Q117" s="9"/>
      <c r="R117" s="9"/>
    </row>
    <row r="118" spans="1:18" ht="15.6">
      <c r="A118" s="526"/>
      <c r="B118" s="526"/>
      <c r="C118" s="526"/>
      <c r="D118" s="9"/>
      <c r="E118" s="9"/>
      <c r="F118" s="9"/>
      <c r="G118" s="9"/>
      <c r="H118" s="9"/>
      <c r="I118" s="9"/>
      <c r="J118" s="9"/>
      <c r="K118" s="9"/>
      <c r="L118" s="9"/>
      <c r="M118" s="9"/>
      <c r="N118" s="9"/>
      <c r="O118" s="9"/>
      <c r="P118" s="9"/>
      <c r="Q118" s="9"/>
      <c r="R118" s="9"/>
    </row>
    <row r="119" spans="1:18" ht="21">
      <c r="A119" s="527" t="s">
        <v>1489</v>
      </c>
      <c r="B119" s="527"/>
      <c r="C119" s="527"/>
      <c r="D119" s="9"/>
      <c r="E119" s="9"/>
      <c r="F119" s="9"/>
      <c r="G119" s="9"/>
      <c r="H119" s="9"/>
      <c r="I119" s="9"/>
      <c r="J119" s="9"/>
      <c r="K119" s="9"/>
      <c r="L119" s="9"/>
      <c r="M119" s="9"/>
      <c r="N119" s="9"/>
      <c r="O119" s="9"/>
      <c r="P119" s="9"/>
      <c r="Q119" s="9"/>
      <c r="R119" s="9"/>
    </row>
    <row r="120" spans="1:18" ht="113.4" customHeight="1">
      <c r="A120" s="470" t="s">
        <v>1490</v>
      </c>
      <c r="B120" s="471"/>
      <c r="C120" s="472"/>
      <c r="D120" s="9"/>
      <c r="E120" s="9"/>
      <c r="F120" s="9"/>
      <c r="G120" s="9"/>
      <c r="H120" s="9"/>
      <c r="I120" s="9"/>
      <c r="J120" s="9"/>
      <c r="K120" s="9"/>
      <c r="L120" s="9"/>
      <c r="M120" s="9"/>
      <c r="N120" s="9"/>
      <c r="O120" s="9"/>
      <c r="P120" s="9"/>
      <c r="Q120" s="9"/>
      <c r="R120" s="9"/>
    </row>
    <row r="121" spans="1:18" ht="15.6">
      <c r="A121" s="7"/>
      <c r="B121" s="7"/>
      <c r="C121" s="8"/>
      <c r="D121" s="9"/>
      <c r="E121" s="9"/>
      <c r="F121" s="9"/>
      <c r="G121" s="9"/>
      <c r="H121" s="9"/>
      <c r="I121" s="9"/>
      <c r="J121" s="9"/>
      <c r="K121" s="9"/>
      <c r="L121" s="9"/>
      <c r="M121" s="9"/>
      <c r="N121" s="9"/>
      <c r="O121" s="9"/>
      <c r="P121" s="9"/>
      <c r="Q121" s="9"/>
      <c r="R121" s="9"/>
    </row>
    <row r="122" spans="1:18" ht="15.6">
      <c r="A122" s="7"/>
      <c r="B122" s="7"/>
      <c r="C122" s="8"/>
      <c r="D122" s="9"/>
      <c r="E122" s="9"/>
      <c r="F122" s="9"/>
      <c r="G122" s="9"/>
      <c r="H122" s="9"/>
      <c r="I122" s="9"/>
      <c r="J122" s="9"/>
      <c r="K122" s="9"/>
      <c r="L122" s="9"/>
      <c r="M122" s="9"/>
      <c r="N122" s="9"/>
      <c r="O122" s="9"/>
      <c r="P122" s="9"/>
      <c r="Q122" s="9"/>
      <c r="R122" s="9"/>
    </row>
    <row r="123" spans="1:18" ht="15.6">
      <c r="A123" s="7"/>
      <c r="B123" s="7"/>
      <c r="C123" s="8"/>
      <c r="D123" s="9"/>
      <c r="E123" s="9"/>
      <c r="F123" s="9"/>
      <c r="G123" s="9"/>
      <c r="H123" s="9"/>
      <c r="I123" s="9"/>
      <c r="J123" s="9"/>
      <c r="K123" s="9"/>
      <c r="L123" s="9"/>
      <c r="M123" s="9"/>
      <c r="N123" s="9"/>
      <c r="O123" s="9"/>
      <c r="P123" s="9"/>
      <c r="Q123" s="9"/>
      <c r="R123" s="9"/>
    </row>
    <row r="124" spans="1:18" ht="15.6">
      <c r="A124" s="7"/>
      <c r="B124" s="7"/>
      <c r="C124" s="8"/>
      <c r="D124" s="9"/>
      <c r="E124" s="9"/>
      <c r="F124" s="9"/>
      <c r="G124" s="9"/>
      <c r="H124" s="9"/>
      <c r="I124" s="9"/>
      <c r="J124" s="9"/>
      <c r="K124" s="9"/>
      <c r="L124" s="9"/>
      <c r="M124" s="9"/>
      <c r="N124" s="9"/>
      <c r="O124" s="9"/>
      <c r="P124" s="9"/>
      <c r="Q124" s="9"/>
      <c r="R124" s="9"/>
    </row>
    <row r="125" spans="1:18" ht="15.6">
      <c r="A125" s="7"/>
      <c r="B125" s="7"/>
      <c r="C125" s="8"/>
      <c r="D125" s="9"/>
      <c r="E125" s="9"/>
      <c r="F125" s="9"/>
      <c r="G125" s="9"/>
      <c r="H125" s="9"/>
      <c r="I125" s="9"/>
      <c r="J125" s="9"/>
      <c r="K125" s="9"/>
      <c r="L125" s="9"/>
      <c r="M125" s="9"/>
      <c r="N125" s="9"/>
      <c r="O125" s="9"/>
      <c r="P125" s="9"/>
      <c r="Q125" s="9"/>
      <c r="R125" s="9"/>
    </row>
    <row r="126" spans="1:18" ht="15.6">
      <c r="A126" s="7"/>
      <c r="B126" s="7"/>
      <c r="C126" s="8"/>
      <c r="D126" s="9"/>
      <c r="E126" s="9"/>
      <c r="F126" s="9"/>
      <c r="G126" s="9"/>
      <c r="H126" s="9"/>
      <c r="I126" s="9"/>
      <c r="J126" s="9"/>
      <c r="K126" s="9"/>
      <c r="L126" s="9"/>
      <c r="M126" s="9"/>
      <c r="N126" s="9"/>
      <c r="O126" s="9"/>
      <c r="P126" s="9"/>
      <c r="Q126" s="9"/>
      <c r="R126" s="9"/>
    </row>
    <row r="127" spans="1:18" ht="15.6">
      <c r="A127" s="7"/>
      <c r="B127" s="7"/>
      <c r="C127" s="8"/>
      <c r="D127" s="9"/>
      <c r="E127" s="9"/>
      <c r="F127" s="9"/>
      <c r="G127" s="9"/>
      <c r="H127" s="9"/>
      <c r="I127" s="9"/>
      <c r="J127" s="9"/>
      <c r="K127" s="9"/>
      <c r="L127" s="9"/>
      <c r="M127" s="9"/>
      <c r="N127" s="9"/>
      <c r="O127" s="9"/>
      <c r="P127" s="9"/>
      <c r="Q127" s="9"/>
      <c r="R127" s="9"/>
    </row>
    <row r="128" spans="1:18" ht="15.6">
      <c r="A128" s="7"/>
      <c r="B128" s="7"/>
      <c r="C128" s="8"/>
      <c r="D128" s="9"/>
      <c r="E128" s="9"/>
      <c r="F128" s="9"/>
      <c r="G128" s="9"/>
      <c r="H128" s="9"/>
      <c r="I128" s="9"/>
      <c r="J128" s="9"/>
      <c r="K128" s="9"/>
      <c r="L128" s="9"/>
      <c r="M128" s="9"/>
      <c r="N128" s="9"/>
      <c r="O128" s="9"/>
      <c r="P128" s="9"/>
      <c r="Q128" s="9"/>
      <c r="R128" s="9"/>
    </row>
    <row r="129" spans="1:18" ht="15.6">
      <c r="A129" s="7"/>
      <c r="B129" s="7"/>
      <c r="C129" s="8"/>
      <c r="D129" s="9"/>
      <c r="E129" s="9"/>
      <c r="F129" s="9"/>
      <c r="G129" s="9"/>
      <c r="H129" s="9"/>
      <c r="I129" s="9"/>
      <c r="J129" s="9"/>
      <c r="K129" s="9"/>
      <c r="L129" s="9"/>
      <c r="M129" s="9"/>
      <c r="N129" s="9"/>
      <c r="O129" s="9"/>
      <c r="P129" s="9"/>
      <c r="Q129" s="9"/>
      <c r="R129" s="9"/>
    </row>
    <row r="130" spans="1:18" ht="15.6">
      <c r="A130" s="7"/>
      <c r="B130" s="7"/>
      <c r="C130" s="8"/>
      <c r="D130" s="9"/>
      <c r="E130" s="9"/>
      <c r="F130" s="9"/>
      <c r="G130" s="9"/>
      <c r="H130" s="9"/>
      <c r="I130" s="9"/>
      <c r="J130" s="9"/>
      <c r="K130" s="9"/>
      <c r="L130" s="9"/>
      <c r="M130" s="9"/>
      <c r="N130" s="9"/>
      <c r="O130" s="9"/>
      <c r="P130" s="9"/>
      <c r="Q130" s="9"/>
      <c r="R130" s="9"/>
    </row>
    <row r="131" spans="1:18" ht="15.6">
      <c r="A131" s="7"/>
      <c r="B131" s="7"/>
      <c r="C131" s="8"/>
      <c r="D131" s="9"/>
      <c r="E131" s="9"/>
      <c r="F131" s="9"/>
      <c r="G131" s="9"/>
      <c r="H131" s="9"/>
      <c r="I131" s="9"/>
      <c r="J131" s="9"/>
      <c r="K131" s="9"/>
      <c r="L131" s="9"/>
      <c r="M131" s="9"/>
      <c r="N131" s="9"/>
      <c r="O131" s="9"/>
      <c r="P131" s="9"/>
      <c r="Q131" s="9"/>
      <c r="R131" s="9"/>
    </row>
    <row r="132" spans="1:18" ht="15.6">
      <c r="A132" s="7"/>
      <c r="B132" s="7"/>
      <c r="C132" s="8"/>
      <c r="D132" s="9"/>
      <c r="E132" s="9"/>
      <c r="F132" s="9"/>
      <c r="G132" s="9"/>
      <c r="H132" s="9"/>
      <c r="I132" s="9"/>
      <c r="J132" s="9"/>
      <c r="K132" s="9"/>
      <c r="L132" s="9"/>
      <c r="M132" s="9"/>
      <c r="N132" s="9"/>
      <c r="O132" s="9"/>
      <c r="P132" s="9"/>
      <c r="Q132" s="9"/>
      <c r="R132" s="9"/>
    </row>
    <row r="133" spans="1:18" ht="15.6">
      <c r="A133" s="7"/>
      <c r="B133" s="7"/>
      <c r="C133" s="8"/>
      <c r="D133" s="9"/>
      <c r="E133" s="9"/>
      <c r="F133" s="9"/>
      <c r="G133" s="9"/>
      <c r="H133" s="9"/>
      <c r="I133" s="9"/>
      <c r="J133" s="9"/>
      <c r="K133" s="9"/>
      <c r="L133" s="9"/>
      <c r="M133" s="9"/>
      <c r="N133" s="9"/>
      <c r="O133" s="9"/>
      <c r="P133" s="9"/>
      <c r="Q133" s="9"/>
      <c r="R133" s="9"/>
    </row>
    <row r="134" spans="1:18" ht="15.6">
      <c r="A134" s="7"/>
      <c r="B134" s="7"/>
      <c r="C134" s="8"/>
      <c r="D134" s="9"/>
      <c r="E134" s="9"/>
      <c r="F134" s="9"/>
      <c r="G134" s="9"/>
      <c r="H134" s="9"/>
      <c r="I134" s="9"/>
      <c r="J134" s="9"/>
      <c r="K134" s="9"/>
      <c r="L134" s="9"/>
      <c r="M134" s="9"/>
      <c r="N134" s="9"/>
      <c r="O134" s="9"/>
      <c r="P134" s="9"/>
      <c r="Q134" s="9"/>
      <c r="R134" s="9"/>
    </row>
    <row r="135" spans="1:18" ht="15.6">
      <c r="A135" s="7"/>
      <c r="B135" s="7"/>
      <c r="C135" s="8"/>
      <c r="D135" s="9"/>
      <c r="E135" s="9"/>
      <c r="F135" s="9"/>
      <c r="G135" s="9"/>
      <c r="H135" s="9"/>
      <c r="I135" s="9"/>
      <c r="J135" s="9"/>
      <c r="K135" s="9"/>
      <c r="L135" s="9"/>
      <c r="M135" s="9"/>
      <c r="N135" s="9"/>
      <c r="O135" s="9"/>
      <c r="P135" s="9"/>
      <c r="Q135" s="9"/>
      <c r="R135" s="9"/>
    </row>
    <row r="136" spans="1:18" ht="15.6">
      <c r="A136" s="7"/>
      <c r="B136" s="7"/>
      <c r="C136" s="8"/>
      <c r="D136" s="9"/>
      <c r="E136" s="9"/>
      <c r="F136" s="9"/>
      <c r="G136" s="9"/>
      <c r="H136" s="9"/>
      <c r="I136" s="9"/>
      <c r="J136" s="9"/>
      <c r="K136" s="9"/>
      <c r="L136" s="9"/>
      <c r="M136" s="9"/>
      <c r="N136" s="9"/>
      <c r="O136" s="9"/>
      <c r="P136" s="9"/>
      <c r="Q136" s="9"/>
      <c r="R136" s="9"/>
    </row>
    <row r="137" spans="1:18" ht="15.6">
      <c r="A137" s="7"/>
      <c r="B137" s="7"/>
      <c r="C137" s="8"/>
      <c r="D137" s="9"/>
      <c r="E137" s="9"/>
      <c r="F137" s="9"/>
      <c r="G137" s="9"/>
      <c r="H137" s="9"/>
      <c r="I137" s="9"/>
      <c r="J137" s="9"/>
      <c r="K137" s="9"/>
      <c r="L137" s="9"/>
      <c r="M137" s="9"/>
      <c r="N137" s="9"/>
      <c r="O137" s="9"/>
      <c r="P137" s="9"/>
      <c r="Q137" s="9"/>
      <c r="R137" s="9"/>
    </row>
    <row r="138" spans="1:18" ht="15.6">
      <c r="A138" s="7"/>
      <c r="B138" s="7"/>
      <c r="C138" s="8"/>
      <c r="D138" s="9"/>
      <c r="E138" s="9"/>
      <c r="F138" s="9"/>
      <c r="G138" s="9"/>
      <c r="H138" s="9"/>
      <c r="I138" s="9"/>
      <c r="J138" s="9"/>
      <c r="K138" s="9"/>
      <c r="L138" s="9"/>
      <c r="M138" s="9"/>
      <c r="N138" s="9"/>
      <c r="O138" s="9"/>
      <c r="P138" s="9"/>
      <c r="Q138" s="9"/>
      <c r="R138" s="9"/>
    </row>
    <row r="139" spans="1:18" ht="15.6">
      <c r="A139" s="7"/>
      <c r="B139" s="7"/>
      <c r="C139" s="8"/>
      <c r="D139" s="9"/>
      <c r="E139" s="9"/>
      <c r="F139" s="9"/>
      <c r="G139" s="9"/>
      <c r="H139" s="9"/>
      <c r="I139" s="9"/>
      <c r="J139" s="9"/>
      <c r="K139" s="9"/>
      <c r="L139" s="9"/>
      <c r="M139" s="9"/>
      <c r="N139" s="9"/>
      <c r="O139" s="9"/>
      <c r="P139" s="9"/>
      <c r="Q139" s="9"/>
      <c r="R139" s="9"/>
    </row>
    <row r="140" spans="1:18" ht="15.6">
      <c r="A140" s="7"/>
      <c r="B140" s="7"/>
      <c r="C140" s="8"/>
      <c r="D140" s="9"/>
      <c r="E140" s="9"/>
      <c r="F140" s="9"/>
      <c r="G140" s="9"/>
      <c r="H140" s="9"/>
      <c r="I140" s="9"/>
      <c r="J140" s="9"/>
      <c r="K140" s="9"/>
      <c r="L140" s="9"/>
      <c r="M140" s="9"/>
      <c r="N140" s="9"/>
      <c r="O140" s="9"/>
      <c r="P140" s="9"/>
      <c r="Q140" s="9"/>
      <c r="R140" s="9"/>
    </row>
    <row r="141" spans="1:18" ht="15.6">
      <c r="A141" s="7"/>
      <c r="B141" s="7"/>
      <c r="C141" s="8"/>
      <c r="D141" s="9"/>
      <c r="E141" s="9"/>
      <c r="F141" s="9"/>
      <c r="G141" s="9"/>
      <c r="H141" s="9"/>
      <c r="I141" s="9"/>
      <c r="J141" s="9"/>
      <c r="K141" s="9"/>
      <c r="L141" s="9"/>
      <c r="M141" s="9"/>
      <c r="N141" s="9"/>
      <c r="O141" s="9"/>
      <c r="P141" s="9"/>
      <c r="Q141" s="9"/>
      <c r="R141" s="9"/>
    </row>
    <row r="142" spans="1:18" ht="15.6">
      <c r="A142" s="7"/>
      <c r="B142" s="7"/>
      <c r="C142" s="8"/>
      <c r="D142" s="9"/>
      <c r="E142" s="9"/>
      <c r="F142" s="9"/>
      <c r="G142" s="9"/>
      <c r="H142" s="9"/>
      <c r="I142" s="9"/>
      <c r="J142" s="9"/>
      <c r="K142" s="9"/>
      <c r="L142" s="9"/>
      <c r="M142" s="9"/>
      <c r="N142" s="9"/>
      <c r="O142" s="9"/>
      <c r="P142" s="9"/>
      <c r="Q142" s="9"/>
      <c r="R142" s="9"/>
    </row>
    <row r="143" spans="1:18" ht="15.6">
      <c r="A143" s="7"/>
      <c r="B143" s="7"/>
      <c r="C143" s="8"/>
      <c r="D143" s="9"/>
      <c r="E143" s="9"/>
      <c r="F143" s="9"/>
      <c r="G143" s="9"/>
      <c r="H143" s="9"/>
      <c r="I143" s="9"/>
      <c r="J143" s="9"/>
      <c r="K143" s="9"/>
      <c r="L143" s="9"/>
      <c r="M143" s="9"/>
      <c r="N143" s="9"/>
      <c r="O143" s="9"/>
      <c r="P143" s="9"/>
      <c r="Q143" s="9"/>
      <c r="R143" s="9"/>
    </row>
    <row r="144" spans="1:18" ht="15.6">
      <c r="A144" s="7"/>
      <c r="B144" s="7"/>
      <c r="C144" s="8"/>
      <c r="D144" s="9"/>
      <c r="E144" s="9"/>
      <c r="F144" s="9"/>
      <c r="G144" s="9"/>
      <c r="H144" s="9"/>
      <c r="I144" s="9"/>
      <c r="J144" s="9"/>
      <c r="K144" s="9"/>
      <c r="L144" s="9"/>
      <c r="M144" s="9"/>
      <c r="N144" s="9"/>
      <c r="O144" s="9"/>
      <c r="P144" s="9"/>
      <c r="Q144" s="9"/>
      <c r="R144" s="9"/>
    </row>
    <row r="145" spans="1:18" ht="15.6">
      <c r="A145" s="7"/>
      <c r="B145" s="7"/>
      <c r="C145" s="8"/>
      <c r="D145" s="9"/>
      <c r="E145" s="9"/>
      <c r="F145" s="9"/>
      <c r="G145" s="9"/>
      <c r="H145" s="9"/>
      <c r="I145" s="9"/>
      <c r="J145" s="9"/>
      <c r="K145" s="9"/>
      <c r="L145" s="9"/>
      <c r="M145" s="9"/>
      <c r="N145" s="9"/>
      <c r="O145" s="9"/>
      <c r="P145" s="9"/>
      <c r="Q145" s="9"/>
      <c r="R145" s="9"/>
    </row>
    <row r="146" spans="1:18" ht="15.6">
      <c r="A146" s="7"/>
      <c r="B146" s="7"/>
      <c r="C146" s="8"/>
      <c r="D146" s="9"/>
      <c r="E146" s="9"/>
      <c r="F146" s="9"/>
      <c r="G146" s="9"/>
      <c r="H146" s="9"/>
      <c r="I146" s="9"/>
      <c r="J146" s="9"/>
      <c r="K146" s="9"/>
      <c r="L146" s="9"/>
      <c r="M146" s="9"/>
      <c r="N146" s="9"/>
      <c r="O146" s="9"/>
      <c r="P146" s="9"/>
      <c r="Q146" s="9"/>
      <c r="R146" s="9"/>
    </row>
    <row r="147" spans="1:18" ht="15.6">
      <c r="A147" s="7"/>
      <c r="B147" s="7"/>
      <c r="C147" s="8"/>
      <c r="D147" s="9"/>
      <c r="E147" s="9"/>
      <c r="F147" s="9"/>
      <c r="G147" s="9"/>
      <c r="H147" s="9"/>
      <c r="I147" s="9"/>
      <c r="J147" s="9"/>
      <c r="K147" s="9"/>
      <c r="L147" s="9"/>
      <c r="M147" s="9"/>
      <c r="N147" s="9"/>
      <c r="O147" s="9"/>
      <c r="P147" s="9"/>
      <c r="Q147" s="9"/>
      <c r="R147" s="9"/>
    </row>
    <row r="148" spans="1:18" ht="15.6">
      <c r="A148" s="7"/>
      <c r="B148" s="7"/>
      <c r="C148" s="8"/>
      <c r="D148" s="9"/>
      <c r="E148" s="9"/>
      <c r="F148" s="9"/>
      <c r="G148" s="9"/>
      <c r="H148" s="9"/>
      <c r="I148" s="9"/>
      <c r="J148" s="9"/>
      <c r="K148" s="9"/>
      <c r="L148" s="9"/>
      <c r="M148" s="9"/>
      <c r="N148" s="9"/>
      <c r="O148" s="9"/>
      <c r="P148" s="9"/>
      <c r="Q148" s="9"/>
      <c r="R148" s="9"/>
    </row>
    <row r="149" spans="1:18" ht="15.6">
      <c r="A149" s="7"/>
      <c r="B149" s="7"/>
      <c r="C149" s="8"/>
      <c r="D149" s="9"/>
      <c r="E149" s="9"/>
      <c r="F149" s="9"/>
      <c r="G149" s="9"/>
      <c r="H149" s="9"/>
      <c r="I149" s="9"/>
      <c r="J149" s="9"/>
      <c r="K149" s="9"/>
      <c r="L149" s="9"/>
      <c r="M149" s="9"/>
      <c r="N149" s="9"/>
      <c r="O149" s="9"/>
      <c r="P149" s="9"/>
      <c r="Q149" s="9"/>
      <c r="R149" s="9"/>
    </row>
    <row r="150" spans="1:18" ht="15.6">
      <c r="A150" s="7"/>
      <c r="B150" s="7"/>
      <c r="C150" s="8"/>
      <c r="D150" s="9"/>
      <c r="E150" s="9"/>
      <c r="F150" s="9"/>
      <c r="G150" s="9"/>
      <c r="H150" s="9"/>
      <c r="I150" s="9"/>
      <c r="J150" s="9"/>
      <c r="K150" s="9"/>
      <c r="L150" s="9"/>
      <c r="M150" s="9"/>
      <c r="N150" s="9"/>
      <c r="O150" s="9"/>
      <c r="P150" s="9"/>
      <c r="Q150" s="9"/>
      <c r="R150" s="9"/>
    </row>
    <row r="151" spans="1:18" ht="15.6">
      <c r="A151" s="7"/>
      <c r="B151" s="7"/>
      <c r="C151" s="8"/>
      <c r="D151" s="9"/>
      <c r="E151" s="9"/>
      <c r="F151" s="9"/>
      <c r="G151" s="9"/>
      <c r="H151" s="9"/>
      <c r="I151" s="9"/>
      <c r="J151" s="9"/>
      <c r="K151" s="9"/>
      <c r="L151" s="9"/>
      <c r="M151" s="9"/>
      <c r="N151" s="9"/>
      <c r="O151" s="9"/>
      <c r="P151" s="9"/>
      <c r="Q151" s="9"/>
      <c r="R151" s="9"/>
    </row>
    <row r="152" spans="1:18" ht="15.6">
      <c r="A152" s="7"/>
      <c r="B152" s="7"/>
      <c r="C152" s="8"/>
      <c r="D152" s="9"/>
      <c r="E152" s="9"/>
      <c r="F152" s="9"/>
      <c r="G152" s="9"/>
      <c r="H152" s="9"/>
      <c r="I152" s="9"/>
      <c r="J152" s="9"/>
      <c r="K152" s="9"/>
      <c r="L152" s="9"/>
      <c r="M152" s="9"/>
      <c r="N152" s="9"/>
      <c r="O152" s="9"/>
      <c r="P152" s="9"/>
      <c r="Q152" s="9"/>
      <c r="R152" s="9"/>
    </row>
    <row r="153" spans="1:18" ht="15.6">
      <c r="A153" s="7"/>
      <c r="B153" s="7"/>
      <c r="C153" s="8"/>
      <c r="D153" s="9"/>
      <c r="E153" s="9"/>
      <c r="F153" s="9"/>
      <c r="G153" s="9"/>
      <c r="H153" s="9"/>
      <c r="I153" s="9"/>
      <c r="J153" s="9"/>
      <c r="K153" s="9"/>
      <c r="L153" s="9"/>
      <c r="M153" s="9"/>
      <c r="N153" s="9"/>
      <c r="O153" s="9"/>
      <c r="P153" s="9"/>
      <c r="Q153" s="9"/>
      <c r="R153" s="9"/>
    </row>
    <row r="154" spans="1:18" ht="15.6">
      <c r="A154" s="7"/>
      <c r="B154" s="7"/>
      <c r="C154" s="8"/>
      <c r="D154" s="9"/>
      <c r="E154" s="9"/>
      <c r="F154" s="9"/>
      <c r="G154" s="9"/>
      <c r="H154" s="9"/>
      <c r="I154" s="9"/>
      <c r="J154" s="9"/>
      <c r="K154" s="9"/>
      <c r="L154" s="9"/>
      <c r="M154" s="9"/>
      <c r="N154" s="9"/>
      <c r="O154" s="9"/>
      <c r="P154" s="9"/>
      <c r="Q154" s="9"/>
      <c r="R154" s="9"/>
    </row>
    <row r="155" spans="1:18" ht="15.6">
      <c r="A155" s="7"/>
      <c r="B155" s="7"/>
      <c r="C155" s="8"/>
      <c r="D155" s="9"/>
      <c r="E155" s="9"/>
      <c r="F155" s="9"/>
      <c r="G155" s="9"/>
      <c r="H155" s="9"/>
      <c r="I155" s="9"/>
      <c r="J155" s="9"/>
      <c r="K155" s="9"/>
      <c r="L155" s="9"/>
      <c r="M155" s="9"/>
      <c r="N155" s="9"/>
      <c r="O155" s="9"/>
      <c r="P155" s="9"/>
      <c r="Q155" s="9"/>
      <c r="R155" s="9"/>
    </row>
    <row r="156" spans="1:18" ht="15.6">
      <c r="A156" s="7"/>
      <c r="B156" s="7"/>
      <c r="C156" s="8"/>
      <c r="D156" s="9"/>
      <c r="E156" s="9"/>
      <c r="F156" s="9"/>
      <c r="G156" s="9"/>
      <c r="H156" s="9"/>
      <c r="I156" s="9"/>
      <c r="J156" s="9"/>
      <c r="K156" s="9"/>
      <c r="L156" s="9"/>
      <c r="M156" s="9"/>
      <c r="N156" s="9"/>
      <c r="O156" s="9"/>
      <c r="P156" s="9"/>
      <c r="Q156" s="9"/>
      <c r="R156" s="9"/>
    </row>
    <row r="157" spans="1:18" ht="15.6">
      <c r="A157" s="7"/>
      <c r="B157" s="7"/>
      <c r="C157" s="8"/>
      <c r="D157" s="9"/>
      <c r="E157" s="9"/>
      <c r="F157" s="9"/>
      <c r="G157" s="9"/>
      <c r="H157" s="9"/>
      <c r="I157" s="9"/>
      <c r="J157" s="9"/>
      <c r="K157" s="9"/>
      <c r="L157" s="9"/>
      <c r="M157" s="9"/>
      <c r="N157" s="9"/>
      <c r="O157" s="9"/>
      <c r="P157" s="9"/>
      <c r="Q157" s="9"/>
      <c r="R157" s="9"/>
    </row>
    <row r="158" spans="1:18" ht="15.6">
      <c r="A158" s="7"/>
      <c r="B158" s="7"/>
      <c r="C158" s="8"/>
      <c r="D158" s="9"/>
      <c r="E158" s="9"/>
      <c r="F158" s="9"/>
      <c r="G158" s="9"/>
      <c r="H158" s="9"/>
      <c r="I158" s="9"/>
      <c r="J158" s="9"/>
      <c r="K158" s="9"/>
      <c r="L158" s="9"/>
      <c r="M158" s="9"/>
      <c r="N158" s="9"/>
      <c r="O158" s="9"/>
      <c r="P158" s="9"/>
      <c r="Q158" s="9"/>
      <c r="R158" s="9"/>
    </row>
    <row r="159" spans="1:18" ht="15.6">
      <c r="A159" s="7"/>
      <c r="B159" s="7"/>
      <c r="C159" s="8"/>
      <c r="D159" s="9"/>
      <c r="E159" s="9"/>
      <c r="F159" s="9"/>
      <c r="G159" s="9"/>
      <c r="H159" s="9"/>
      <c r="I159" s="9"/>
      <c r="J159" s="9"/>
      <c r="K159" s="9"/>
      <c r="L159" s="9"/>
      <c r="M159" s="9"/>
      <c r="N159" s="9"/>
      <c r="O159" s="9"/>
      <c r="P159" s="9"/>
      <c r="Q159" s="9"/>
      <c r="R159" s="9"/>
    </row>
    <row r="160" spans="1:18" ht="15.6">
      <c r="A160" s="7"/>
      <c r="B160" s="7"/>
      <c r="C160" s="8"/>
      <c r="D160" s="9"/>
      <c r="E160" s="9"/>
      <c r="F160" s="9"/>
      <c r="G160" s="9"/>
      <c r="H160" s="9"/>
      <c r="I160" s="9"/>
      <c r="J160" s="9"/>
      <c r="K160" s="9"/>
      <c r="L160" s="9"/>
      <c r="M160" s="9"/>
      <c r="N160" s="9"/>
      <c r="O160" s="9"/>
      <c r="P160" s="9"/>
      <c r="Q160" s="9"/>
      <c r="R160" s="9"/>
    </row>
    <row r="161" spans="1:18" ht="15.6">
      <c r="A161" s="7"/>
      <c r="B161" s="7"/>
      <c r="C161" s="8"/>
      <c r="D161" s="9"/>
      <c r="E161" s="9"/>
      <c r="F161" s="9"/>
      <c r="G161" s="9"/>
      <c r="H161" s="9"/>
      <c r="I161" s="9"/>
      <c r="J161" s="9"/>
      <c r="K161" s="9"/>
      <c r="L161" s="9"/>
      <c r="M161" s="9"/>
      <c r="N161" s="9"/>
      <c r="O161" s="9"/>
      <c r="P161" s="9"/>
      <c r="Q161" s="9"/>
      <c r="R161" s="9"/>
    </row>
    <row r="162" spans="1:18" ht="15.6">
      <c r="A162" s="7"/>
      <c r="B162" s="7"/>
      <c r="C162" s="8"/>
      <c r="D162" s="9"/>
      <c r="E162" s="9"/>
      <c r="F162" s="9"/>
      <c r="G162" s="9"/>
      <c r="H162" s="9"/>
      <c r="I162" s="9"/>
      <c r="J162" s="9"/>
      <c r="K162" s="9"/>
      <c r="L162" s="9"/>
      <c r="M162" s="9"/>
      <c r="N162" s="9"/>
      <c r="O162" s="9"/>
      <c r="P162" s="9"/>
      <c r="Q162" s="9"/>
      <c r="R162" s="9"/>
    </row>
    <row r="163" spans="1:18" ht="15.6">
      <c r="A163" s="7"/>
      <c r="B163" s="7"/>
      <c r="C163" s="8"/>
      <c r="D163" s="9"/>
      <c r="E163" s="9"/>
      <c r="F163" s="9"/>
      <c r="G163" s="9"/>
      <c r="H163" s="9"/>
      <c r="I163" s="9"/>
      <c r="J163" s="9"/>
      <c r="K163" s="9"/>
      <c r="L163" s="9"/>
      <c r="M163" s="9"/>
      <c r="N163" s="9"/>
      <c r="O163" s="9"/>
      <c r="P163" s="9"/>
      <c r="Q163" s="9"/>
      <c r="R163" s="9"/>
    </row>
    <row r="164" spans="1:18" ht="15.6">
      <c r="A164" s="7"/>
      <c r="B164" s="7"/>
      <c r="C164" s="8"/>
      <c r="D164" s="9"/>
      <c r="E164" s="9"/>
      <c r="F164" s="9"/>
      <c r="G164" s="9"/>
      <c r="H164" s="9"/>
      <c r="I164" s="9"/>
      <c r="J164" s="9"/>
      <c r="K164" s="9"/>
      <c r="L164" s="9"/>
      <c r="M164" s="9"/>
      <c r="N164" s="9"/>
      <c r="O164" s="9"/>
      <c r="P164" s="9"/>
      <c r="Q164" s="9"/>
      <c r="R164" s="9"/>
    </row>
    <row r="165" spans="1:18" ht="15.6">
      <c r="A165" s="7"/>
      <c r="B165" s="7"/>
      <c r="C165" s="8"/>
      <c r="D165" s="9"/>
      <c r="E165" s="9"/>
      <c r="F165" s="9"/>
      <c r="G165" s="9"/>
      <c r="H165" s="9"/>
      <c r="I165" s="9"/>
      <c r="J165" s="9"/>
      <c r="K165" s="9"/>
      <c r="L165" s="9"/>
      <c r="M165" s="9"/>
      <c r="N165" s="9"/>
      <c r="O165" s="9"/>
      <c r="P165" s="9"/>
      <c r="Q165" s="9"/>
      <c r="R165" s="9"/>
    </row>
    <row r="166" spans="1:18" ht="15.6">
      <c r="A166" s="7"/>
      <c r="B166" s="7"/>
      <c r="C166" s="8"/>
      <c r="D166" s="9"/>
      <c r="E166" s="9"/>
      <c r="F166" s="9"/>
      <c r="G166" s="9"/>
      <c r="H166" s="9"/>
      <c r="I166" s="9"/>
      <c r="J166" s="9"/>
      <c r="K166" s="9"/>
      <c r="L166" s="9"/>
      <c r="M166" s="9"/>
      <c r="N166" s="9"/>
      <c r="O166" s="9"/>
      <c r="P166" s="9"/>
      <c r="Q166" s="9"/>
      <c r="R166" s="9"/>
    </row>
    <row r="167" spans="1:18" ht="15.6">
      <c r="A167" s="7"/>
      <c r="B167" s="7"/>
      <c r="C167" s="8"/>
      <c r="D167" s="9"/>
      <c r="E167" s="9"/>
      <c r="F167" s="9"/>
      <c r="G167" s="9"/>
      <c r="H167" s="9"/>
      <c r="I167" s="9"/>
      <c r="J167" s="9"/>
      <c r="K167" s="9"/>
      <c r="L167" s="9"/>
      <c r="M167" s="9"/>
      <c r="N167" s="9"/>
      <c r="O167" s="9"/>
      <c r="P167" s="9"/>
      <c r="Q167" s="9"/>
      <c r="R167" s="9"/>
    </row>
    <row r="168" spans="1:18" ht="15.6">
      <c r="A168" s="7"/>
      <c r="B168" s="7"/>
      <c r="C168" s="8"/>
      <c r="D168" s="9"/>
      <c r="E168" s="9"/>
      <c r="F168" s="9"/>
      <c r="G168" s="9"/>
      <c r="H168" s="9"/>
      <c r="I168" s="9"/>
      <c r="J168" s="9"/>
      <c r="K168" s="9"/>
      <c r="L168" s="9"/>
      <c r="M168" s="9"/>
      <c r="N168" s="9"/>
      <c r="O168" s="9"/>
      <c r="P168" s="9"/>
      <c r="Q168" s="9"/>
      <c r="R168" s="9"/>
    </row>
    <row r="169" spans="1:18" ht="15.6">
      <c r="A169" s="7"/>
      <c r="B169" s="7"/>
      <c r="C169" s="8"/>
      <c r="D169" s="9"/>
      <c r="E169" s="9"/>
      <c r="F169" s="9"/>
      <c r="G169" s="9"/>
      <c r="H169" s="9"/>
      <c r="I169" s="9"/>
      <c r="J169" s="9"/>
      <c r="K169" s="9"/>
      <c r="L169" s="9"/>
      <c r="M169" s="9"/>
      <c r="N169" s="9"/>
      <c r="O169" s="9"/>
      <c r="P169" s="9"/>
      <c r="Q169" s="9"/>
      <c r="R169" s="9"/>
    </row>
    <row r="170" spans="1:18" ht="15.6">
      <c r="A170" s="7"/>
      <c r="B170" s="7"/>
      <c r="C170" s="8"/>
      <c r="D170" s="9"/>
      <c r="E170" s="9"/>
      <c r="F170" s="9"/>
      <c r="G170" s="9"/>
      <c r="H170" s="9"/>
      <c r="I170" s="9"/>
      <c r="J170" s="9"/>
      <c r="K170" s="9"/>
      <c r="L170" s="9"/>
      <c r="M170" s="9"/>
      <c r="N170" s="9"/>
      <c r="O170" s="9"/>
      <c r="P170" s="9"/>
      <c r="Q170" s="9"/>
      <c r="R170" s="9"/>
    </row>
    <row r="171" spans="1:18" ht="15.6">
      <c r="A171" s="7"/>
      <c r="B171" s="7"/>
      <c r="C171" s="8"/>
      <c r="D171" s="9"/>
      <c r="E171" s="9"/>
      <c r="F171" s="9"/>
      <c r="G171" s="9"/>
      <c r="H171" s="9"/>
      <c r="I171" s="9"/>
      <c r="J171" s="9"/>
      <c r="K171" s="9"/>
      <c r="L171" s="9"/>
      <c r="M171" s="9"/>
      <c r="N171" s="9"/>
      <c r="O171" s="9"/>
      <c r="P171" s="9"/>
      <c r="Q171" s="9"/>
      <c r="R171" s="9"/>
    </row>
    <row r="172" spans="1:18" ht="15.6">
      <c r="A172" s="7"/>
      <c r="B172" s="7"/>
      <c r="C172" s="8"/>
      <c r="D172" s="9"/>
      <c r="E172" s="9"/>
      <c r="F172" s="9"/>
      <c r="G172" s="9"/>
      <c r="H172" s="9"/>
      <c r="I172" s="9"/>
      <c r="J172" s="9"/>
      <c r="K172" s="9"/>
      <c r="L172" s="9"/>
      <c r="M172" s="9"/>
      <c r="N172" s="9"/>
      <c r="O172" s="9"/>
      <c r="P172" s="9"/>
      <c r="Q172" s="9"/>
      <c r="R172" s="9"/>
    </row>
    <row r="173" spans="1:18" ht="15.6">
      <c r="A173" s="7"/>
      <c r="B173" s="7"/>
      <c r="C173" s="8"/>
      <c r="D173" s="9"/>
      <c r="E173" s="9"/>
      <c r="F173" s="9"/>
      <c r="G173" s="9"/>
      <c r="H173" s="9"/>
      <c r="I173" s="9"/>
      <c r="J173" s="9"/>
      <c r="K173" s="9"/>
      <c r="L173" s="9"/>
      <c r="M173" s="9"/>
      <c r="N173" s="9"/>
      <c r="O173" s="9"/>
      <c r="P173" s="9"/>
      <c r="Q173" s="9"/>
      <c r="R173" s="9"/>
    </row>
    <row r="174" spans="1:18" ht="15.6">
      <c r="A174" s="7"/>
      <c r="B174" s="7"/>
      <c r="C174" s="8"/>
      <c r="D174" s="9"/>
      <c r="E174" s="9"/>
      <c r="F174" s="9"/>
      <c r="G174" s="9"/>
      <c r="H174" s="9"/>
      <c r="I174" s="9"/>
      <c r="J174" s="9"/>
      <c r="K174" s="9"/>
      <c r="L174" s="9"/>
      <c r="M174" s="9"/>
      <c r="N174" s="9"/>
      <c r="O174" s="9"/>
      <c r="P174" s="9"/>
      <c r="Q174" s="9"/>
      <c r="R174" s="9"/>
    </row>
    <row r="175" spans="1:18" ht="15.6">
      <c r="A175" s="7"/>
      <c r="B175" s="7"/>
      <c r="C175" s="8"/>
      <c r="D175" s="9"/>
      <c r="E175" s="9"/>
      <c r="F175" s="9"/>
      <c r="G175" s="9"/>
      <c r="H175" s="9"/>
      <c r="I175" s="9"/>
      <c r="J175" s="9"/>
      <c r="K175" s="9"/>
      <c r="L175" s="9"/>
      <c r="M175" s="9"/>
      <c r="N175" s="9"/>
      <c r="O175" s="9"/>
      <c r="P175" s="9"/>
      <c r="Q175" s="9"/>
      <c r="R175" s="9"/>
    </row>
    <row r="176" spans="1:18" ht="15.6">
      <c r="A176" s="7"/>
      <c r="B176" s="7"/>
      <c r="C176" s="8"/>
      <c r="D176" s="9"/>
      <c r="E176" s="9"/>
      <c r="F176" s="9"/>
      <c r="G176" s="9"/>
      <c r="H176" s="9"/>
      <c r="I176" s="9"/>
      <c r="J176" s="9"/>
      <c r="K176" s="9"/>
      <c r="L176" s="9"/>
      <c r="M176" s="9"/>
      <c r="N176" s="9"/>
      <c r="O176" s="9"/>
      <c r="P176" s="9"/>
      <c r="Q176" s="9"/>
      <c r="R176" s="9"/>
    </row>
    <row r="177" spans="1:18" ht="15.6">
      <c r="A177" s="7"/>
      <c r="B177" s="7"/>
      <c r="C177" s="8"/>
      <c r="D177" s="9"/>
      <c r="E177" s="9"/>
      <c r="F177" s="9"/>
      <c r="G177" s="9"/>
      <c r="H177" s="9"/>
      <c r="I177" s="9"/>
      <c r="J177" s="9"/>
      <c r="K177" s="9"/>
      <c r="L177" s="9"/>
      <c r="M177" s="9"/>
      <c r="N177" s="9"/>
      <c r="O177" s="9"/>
      <c r="P177" s="9"/>
      <c r="Q177" s="9"/>
      <c r="R177" s="9"/>
    </row>
    <row r="178" spans="1:18" ht="15.6">
      <c r="A178" s="7"/>
      <c r="B178" s="7"/>
      <c r="C178" s="8"/>
      <c r="D178" s="9"/>
      <c r="E178" s="9"/>
      <c r="F178" s="9"/>
      <c r="G178" s="9"/>
      <c r="H178" s="9"/>
      <c r="I178" s="9"/>
      <c r="J178" s="9"/>
      <c r="K178" s="9"/>
      <c r="L178" s="9"/>
      <c r="M178" s="9"/>
      <c r="N178" s="9"/>
      <c r="O178" s="9"/>
      <c r="P178" s="9"/>
      <c r="Q178" s="9"/>
      <c r="R178" s="9"/>
    </row>
    <row r="179" spans="1:18" ht="15.6">
      <c r="A179" s="7"/>
      <c r="B179" s="7"/>
      <c r="C179" s="8"/>
      <c r="D179" s="9"/>
      <c r="E179" s="9"/>
      <c r="F179" s="9"/>
      <c r="G179" s="9"/>
      <c r="H179" s="9"/>
      <c r="I179" s="9"/>
      <c r="J179" s="9"/>
      <c r="K179" s="9"/>
      <c r="L179" s="9"/>
      <c r="M179" s="9"/>
      <c r="N179" s="9"/>
      <c r="O179" s="9"/>
      <c r="P179" s="9"/>
      <c r="Q179" s="9"/>
      <c r="R179" s="9"/>
    </row>
    <row r="180" spans="1:18" ht="15.6">
      <c r="A180" s="7"/>
      <c r="B180" s="7"/>
      <c r="C180" s="8"/>
      <c r="D180" s="9"/>
      <c r="E180" s="9"/>
      <c r="F180" s="9"/>
      <c r="G180" s="9"/>
      <c r="H180" s="9"/>
      <c r="I180" s="9"/>
      <c r="J180" s="9"/>
      <c r="K180" s="9"/>
      <c r="L180" s="9"/>
      <c r="M180" s="9"/>
      <c r="N180" s="9"/>
      <c r="O180" s="9"/>
      <c r="P180" s="9"/>
      <c r="Q180" s="9"/>
      <c r="R180" s="9"/>
    </row>
    <row r="181" spans="1:18" ht="15.6">
      <c r="A181" s="7"/>
      <c r="B181" s="7"/>
      <c r="C181" s="8"/>
      <c r="D181" s="9"/>
      <c r="E181" s="9"/>
      <c r="F181" s="9"/>
      <c r="G181" s="9"/>
      <c r="H181" s="9"/>
      <c r="I181" s="9"/>
      <c r="J181" s="9"/>
      <c r="K181" s="9"/>
      <c r="L181" s="9"/>
      <c r="M181" s="9"/>
      <c r="N181" s="9"/>
      <c r="O181" s="9"/>
      <c r="P181" s="9"/>
      <c r="Q181" s="9"/>
      <c r="R181" s="9"/>
    </row>
    <row r="182" spans="1:18" ht="15.6">
      <c r="A182" s="7"/>
      <c r="B182" s="7"/>
      <c r="C182" s="8"/>
      <c r="D182" s="9"/>
      <c r="E182" s="9"/>
      <c r="F182" s="9"/>
      <c r="G182" s="9"/>
      <c r="H182" s="9"/>
      <c r="I182" s="9"/>
      <c r="J182" s="9"/>
      <c r="K182" s="9"/>
      <c r="L182" s="9"/>
      <c r="M182" s="9"/>
      <c r="N182" s="9"/>
      <c r="O182" s="9"/>
      <c r="P182" s="9"/>
      <c r="Q182" s="9"/>
      <c r="R182" s="9"/>
    </row>
    <row r="183" spans="1:18" ht="15.6">
      <c r="A183" s="7"/>
      <c r="B183" s="7"/>
      <c r="C183" s="8"/>
      <c r="D183" s="9"/>
      <c r="E183" s="9"/>
      <c r="F183" s="9"/>
      <c r="G183" s="9"/>
      <c r="H183" s="9"/>
      <c r="I183" s="9"/>
      <c r="J183" s="9"/>
      <c r="K183" s="9"/>
      <c r="L183" s="9"/>
      <c r="M183" s="9"/>
      <c r="N183" s="9"/>
      <c r="O183" s="9"/>
      <c r="P183" s="9"/>
      <c r="Q183" s="9"/>
      <c r="R183" s="9"/>
    </row>
    <row r="184" spans="1:18" ht="15.6">
      <c r="A184" s="7"/>
      <c r="B184" s="7"/>
      <c r="C184" s="8"/>
      <c r="D184" s="9"/>
      <c r="E184" s="9"/>
      <c r="F184" s="9"/>
      <c r="G184" s="9"/>
      <c r="H184" s="9"/>
      <c r="I184" s="9"/>
      <c r="J184" s="9"/>
      <c r="K184" s="9"/>
      <c r="L184" s="9"/>
      <c r="M184" s="9"/>
      <c r="N184" s="9"/>
      <c r="O184" s="9"/>
      <c r="P184" s="9"/>
      <c r="Q184" s="9"/>
      <c r="R184" s="9"/>
    </row>
    <row r="185" spans="1:18" ht="15.6">
      <c r="A185" s="7"/>
      <c r="B185" s="7"/>
      <c r="C185" s="8"/>
      <c r="D185" s="9"/>
      <c r="E185" s="9"/>
      <c r="F185" s="9"/>
      <c r="G185" s="9"/>
      <c r="H185" s="9"/>
      <c r="I185" s="9"/>
      <c r="J185" s="9"/>
      <c r="K185" s="9"/>
      <c r="L185" s="9"/>
      <c r="M185" s="9"/>
      <c r="N185" s="9"/>
      <c r="O185" s="9"/>
      <c r="P185" s="9"/>
      <c r="Q185" s="9"/>
      <c r="R185" s="9"/>
    </row>
    <row r="186" spans="1:18" ht="15.6">
      <c r="A186" s="7"/>
      <c r="B186" s="7"/>
      <c r="C186" s="8"/>
      <c r="D186" s="9"/>
      <c r="E186" s="9"/>
      <c r="F186" s="9"/>
      <c r="G186" s="9"/>
      <c r="H186" s="9"/>
      <c r="I186" s="9"/>
      <c r="J186" s="9"/>
      <c r="K186" s="9"/>
      <c r="L186" s="9"/>
      <c r="M186" s="9"/>
      <c r="N186" s="9"/>
      <c r="O186" s="9"/>
      <c r="P186" s="9"/>
      <c r="Q186" s="9"/>
      <c r="R186" s="9"/>
    </row>
    <row r="187" spans="1:18" ht="15.6">
      <c r="A187" s="7"/>
      <c r="B187" s="7"/>
      <c r="C187" s="8"/>
      <c r="D187" s="9"/>
      <c r="E187" s="9"/>
      <c r="F187" s="9"/>
      <c r="G187" s="9"/>
      <c r="H187" s="9"/>
      <c r="I187" s="9"/>
      <c r="J187" s="9"/>
      <c r="K187" s="9"/>
      <c r="L187" s="9"/>
      <c r="M187" s="9"/>
      <c r="N187" s="9"/>
      <c r="O187" s="9"/>
      <c r="P187" s="9"/>
      <c r="Q187" s="9"/>
      <c r="R187" s="9"/>
    </row>
    <row r="188" spans="1:18" ht="15.6">
      <c r="A188" s="7"/>
      <c r="B188" s="7"/>
      <c r="C188" s="8"/>
      <c r="D188" s="9"/>
      <c r="E188" s="9"/>
      <c r="F188" s="9"/>
      <c r="G188" s="9"/>
      <c r="H188" s="9"/>
      <c r="I188" s="9"/>
      <c r="J188" s="9"/>
      <c r="K188" s="9"/>
      <c r="L188" s="9"/>
      <c r="M188" s="9"/>
      <c r="N188" s="9"/>
      <c r="O188" s="9"/>
      <c r="P188" s="9"/>
      <c r="Q188" s="9"/>
      <c r="R188" s="9"/>
    </row>
    <row r="189" spans="1:18" ht="15.6">
      <c r="A189" s="7"/>
      <c r="B189" s="7"/>
      <c r="C189" s="8"/>
      <c r="D189" s="9"/>
      <c r="E189" s="9"/>
      <c r="F189" s="9"/>
      <c r="G189" s="9"/>
      <c r="H189" s="9"/>
      <c r="I189" s="9"/>
      <c r="J189" s="9"/>
      <c r="K189" s="9"/>
      <c r="L189" s="9"/>
      <c r="M189" s="9"/>
      <c r="N189" s="9"/>
      <c r="O189" s="9"/>
      <c r="P189" s="9"/>
      <c r="Q189" s="9"/>
      <c r="R189" s="9"/>
    </row>
    <row r="190" spans="1:18" ht="15.6">
      <c r="A190" s="7"/>
      <c r="B190" s="7"/>
      <c r="C190" s="8"/>
      <c r="D190" s="9"/>
      <c r="E190" s="9"/>
      <c r="F190" s="9"/>
      <c r="G190" s="9"/>
      <c r="H190" s="9"/>
      <c r="I190" s="9"/>
      <c r="J190" s="9"/>
      <c r="K190" s="9"/>
      <c r="L190" s="9"/>
      <c r="M190" s="9"/>
      <c r="N190" s="9"/>
      <c r="O190" s="9"/>
      <c r="P190" s="9"/>
      <c r="Q190" s="9"/>
      <c r="R190" s="9"/>
    </row>
    <row r="191" spans="1:18" ht="15.6">
      <c r="A191" s="7"/>
      <c r="B191" s="7"/>
      <c r="C191" s="8"/>
      <c r="D191" s="9"/>
      <c r="E191" s="9"/>
      <c r="F191" s="9"/>
      <c r="G191" s="9"/>
      <c r="H191" s="9"/>
      <c r="I191" s="9"/>
      <c r="J191" s="9"/>
      <c r="K191" s="9"/>
      <c r="L191" s="9"/>
      <c r="M191" s="9"/>
      <c r="N191" s="9"/>
      <c r="O191" s="9"/>
      <c r="P191" s="9"/>
      <c r="Q191" s="9"/>
      <c r="R191" s="9"/>
    </row>
    <row r="192" spans="1:18" ht="15.6">
      <c r="A192" s="7"/>
      <c r="B192" s="7"/>
      <c r="C192" s="8"/>
      <c r="D192" s="9"/>
      <c r="E192" s="9"/>
      <c r="F192" s="9"/>
      <c r="G192" s="9"/>
      <c r="H192" s="9"/>
      <c r="I192" s="9"/>
      <c r="J192" s="9"/>
      <c r="K192" s="9"/>
      <c r="L192" s="9"/>
      <c r="M192" s="9"/>
      <c r="N192" s="9"/>
      <c r="O192" s="9"/>
      <c r="P192" s="9"/>
      <c r="Q192" s="9"/>
      <c r="R192" s="9"/>
    </row>
    <row r="193" spans="1:18" ht="15.6">
      <c r="A193" s="7"/>
      <c r="B193" s="7"/>
      <c r="C193" s="8"/>
      <c r="D193" s="9"/>
      <c r="E193" s="9"/>
      <c r="F193" s="9"/>
      <c r="G193" s="9"/>
      <c r="H193" s="9"/>
      <c r="I193" s="9"/>
      <c r="J193" s="9"/>
      <c r="K193" s="9"/>
      <c r="L193" s="9"/>
      <c r="M193" s="9"/>
      <c r="N193" s="9"/>
      <c r="O193" s="9"/>
      <c r="P193" s="9"/>
      <c r="Q193" s="9"/>
      <c r="R193" s="9"/>
    </row>
    <row r="194" spans="1:18" ht="15.6">
      <c r="A194" s="7"/>
      <c r="B194" s="7"/>
      <c r="C194" s="8"/>
      <c r="D194" s="9"/>
      <c r="E194" s="9"/>
      <c r="F194" s="9"/>
      <c r="G194" s="9"/>
      <c r="H194" s="9"/>
      <c r="I194" s="9"/>
      <c r="J194" s="9"/>
      <c r="K194" s="9"/>
      <c r="L194" s="9"/>
      <c r="M194" s="9"/>
      <c r="N194" s="9"/>
      <c r="O194" s="9"/>
      <c r="P194" s="9"/>
      <c r="Q194" s="9"/>
      <c r="R194" s="9"/>
    </row>
    <row r="195" spans="1:18" ht="15.6">
      <c r="A195" s="7"/>
      <c r="B195" s="7"/>
      <c r="C195" s="8"/>
      <c r="D195" s="9"/>
      <c r="E195" s="9"/>
      <c r="F195" s="9"/>
      <c r="G195" s="9"/>
      <c r="H195" s="9"/>
      <c r="I195" s="9"/>
      <c r="J195" s="9"/>
      <c r="K195" s="9"/>
      <c r="L195" s="9"/>
      <c r="M195" s="9"/>
      <c r="N195" s="9"/>
      <c r="O195" s="9"/>
      <c r="P195" s="9"/>
      <c r="Q195" s="9"/>
      <c r="R195" s="9"/>
    </row>
    <row r="196" spans="1:18" ht="15.6">
      <c r="A196" s="7"/>
      <c r="B196" s="7"/>
      <c r="C196" s="8"/>
      <c r="D196" s="9"/>
      <c r="E196" s="9"/>
      <c r="F196" s="9"/>
      <c r="G196" s="9"/>
      <c r="H196" s="9"/>
      <c r="I196" s="9"/>
      <c r="J196" s="9"/>
      <c r="K196" s="9"/>
      <c r="L196" s="9"/>
      <c r="M196" s="9"/>
      <c r="N196" s="9"/>
      <c r="O196" s="9"/>
      <c r="P196" s="9"/>
      <c r="Q196" s="9"/>
      <c r="R196" s="9"/>
    </row>
    <row r="197" spans="1:18" ht="15.6">
      <c r="A197" s="7"/>
      <c r="B197" s="7"/>
      <c r="C197" s="8"/>
      <c r="D197" s="9"/>
      <c r="E197" s="9"/>
      <c r="F197" s="9"/>
      <c r="G197" s="9"/>
      <c r="H197" s="9"/>
      <c r="I197" s="9"/>
      <c r="J197" s="9"/>
      <c r="K197" s="9"/>
      <c r="L197" s="9"/>
      <c r="M197" s="9"/>
      <c r="N197" s="9"/>
      <c r="O197" s="9"/>
      <c r="P197" s="9"/>
      <c r="Q197" s="9"/>
      <c r="R197" s="9"/>
    </row>
    <row r="198" spans="1:18" ht="15.6">
      <c r="A198" s="7"/>
      <c r="B198" s="7"/>
      <c r="C198" s="8"/>
      <c r="D198" s="9"/>
      <c r="E198" s="9"/>
      <c r="F198" s="9"/>
      <c r="G198" s="9"/>
      <c r="H198" s="9"/>
      <c r="I198" s="9"/>
      <c r="J198" s="9"/>
      <c r="K198" s="9"/>
      <c r="L198" s="9"/>
      <c r="M198" s="9"/>
      <c r="N198" s="9"/>
      <c r="O198" s="9"/>
      <c r="P198" s="9"/>
      <c r="Q198" s="9"/>
      <c r="R198" s="9"/>
    </row>
    <row r="199" spans="1:18" ht="15.6">
      <c r="A199" s="7"/>
      <c r="B199" s="7"/>
      <c r="C199" s="8"/>
      <c r="D199" s="9"/>
      <c r="E199" s="9"/>
      <c r="F199" s="9"/>
      <c r="G199" s="9"/>
      <c r="H199" s="9"/>
      <c r="I199" s="9"/>
      <c r="J199" s="9"/>
      <c r="K199" s="9"/>
      <c r="L199" s="9"/>
      <c r="M199" s="9"/>
      <c r="N199" s="9"/>
      <c r="O199" s="9"/>
      <c r="P199" s="9"/>
      <c r="Q199" s="9"/>
      <c r="R199" s="9"/>
    </row>
    <row r="200" spans="1:18" ht="15.6">
      <c r="A200" s="7"/>
      <c r="B200" s="7"/>
      <c r="C200" s="8"/>
      <c r="D200" s="9"/>
      <c r="E200" s="9"/>
      <c r="F200" s="9"/>
      <c r="G200" s="9"/>
      <c r="H200" s="9"/>
      <c r="I200" s="9"/>
      <c r="J200" s="9"/>
      <c r="K200" s="9"/>
      <c r="L200" s="9"/>
      <c r="M200" s="9"/>
      <c r="N200" s="9"/>
      <c r="O200" s="9"/>
      <c r="P200" s="9"/>
      <c r="Q200" s="9"/>
      <c r="R200" s="9"/>
    </row>
    <row r="201" spans="1:18" ht="15.6">
      <c r="A201" s="7"/>
      <c r="B201" s="7"/>
      <c r="C201" s="8"/>
      <c r="D201" s="9"/>
      <c r="E201" s="9"/>
      <c r="F201" s="9"/>
      <c r="G201" s="9"/>
      <c r="H201" s="9"/>
      <c r="I201" s="9"/>
      <c r="J201" s="9"/>
      <c r="K201" s="9"/>
      <c r="L201" s="9"/>
      <c r="M201" s="9"/>
      <c r="N201" s="9"/>
      <c r="O201" s="9"/>
      <c r="P201" s="9"/>
      <c r="Q201" s="9"/>
      <c r="R201" s="9"/>
    </row>
    <row r="202" spans="1:18" ht="15.6">
      <c r="A202" s="7"/>
      <c r="B202" s="7"/>
      <c r="C202" s="8"/>
      <c r="D202" s="9"/>
      <c r="E202" s="9"/>
      <c r="F202" s="9"/>
      <c r="G202" s="9"/>
      <c r="H202" s="9"/>
      <c r="I202" s="9"/>
      <c r="J202" s="9"/>
      <c r="K202" s="9"/>
      <c r="L202" s="9"/>
      <c r="M202" s="9"/>
      <c r="N202" s="9"/>
      <c r="O202" s="9"/>
      <c r="P202" s="9"/>
      <c r="Q202" s="9"/>
      <c r="R202" s="9"/>
    </row>
    <row r="203" spans="1:18" ht="15.6">
      <c r="A203" s="7"/>
      <c r="B203" s="7"/>
      <c r="C203" s="8"/>
      <c r="D203" s="9"/>
      <c r="E203" s="9"/>
      <c r="F203" s="9"/>
      <c r="G203" s="9"/>
      <c r="H203" s="9"/>
      <c r="I203" s="9"/>
      <c r="J203" s="9"/>
      <c r="K203" s="9"/>
      <c r="L203" s="9"/>
      <c r="M203" s="9"/>
      <c r="N203" s="9"/>
      <c r="O203" s="9"/>
      <c r="P203" s="9"/>
      <c r="Q203" s="9"/>
      <c r="R203" s="9"/>
    </row>
    <row r="204" spans="1:18" ht="15.6">
      <c r="A204" s="7"/>
      <c r="B204" s="7"/>
      <c r="C204" s="8"/>
      <c r="D204" s="9"/>
      <c r="E204" s="9"/>
      <c r="F204" s="9"/>
      <c r="G204" s="9"/>
      <c r="H204" s="9"/>
      <c r="I204" s="9"/>
      <c r="J204" s="9"/>
      <c r="K204" s="9"/>
      <c r="L204" s="9"/>
      <c r="M204" s="9"/>
      <c r="N204" s="9"/>
      <c r="O204" s="9"/>
      <c r="P204" s="9"/>
      <c r="Q204" s="9"/>
      <c r="R204" s="9"/>
    </row>
    <row r="205" spans="1:18" ht="15.6">
      <c r="A205" s="7"/>
      <c r="B205" s="7"/>
      <c r="C205" s="8"/>
      <c r="D205" s="9"/>
      <c r="E205" s="9"/>
      <c r="F205" s="9"/>
      <c r="G205" s="9"/>
      <c r="H205" s="9"/>
      <c r="I205" s="9"/>
      <c r="J205" s="9"/>
      <c r="K205" s="9"/>
      <c r="L205" s="9"/>
      <c r="M205" s="9"/>
      <c r="N205" s="9"/>
      <c r="O205" s="9"/>
      <c r="P205" s="9"/>
      <c r="Q205" s="9"/>
      <c r="R205" s="9"/>
    </row>
    <row r="206" spans="1:18" ht="15.6">
      <c r="A206" s="7"/>
      <c r="B206" s="7"/>
      <c r="C206" s="8"/>
      <c r="D206" s="9"/>
      <c r="E206" s="9"/>
      <c r="F206" s="9"/>
      <c r="G206" s="9"/>
      <c r="H206" s="9"/>
      <c r="I206" s="9"/>
      <c r="J206" s="9"/>
      <c r="K206" s="9"/>
      <c r="L206" s="9"/>
      <c r="M206" s="9"/>
      <c r="N206" s="9"/>
      <c r="O206" s="9"/>
      <c r="P206" s="9"/>
      <c r="Q206" s="9"/>
      <c r="R206" s="9"/>
    </row>
    <row r="207" spans="1:18" ht="15.6">
      <c r="A207" s="7"/>
      <c r="B207" s="7"/>
      <c r="C207" s="8"/>
      <c r="D207" s="9"/>
      <c r="E207" s="9"/>
      <c r="F207" s="9"/>
      <c r="G207" s="9"/>
      <c r="H207" s="9"/>
      <c r="I207" s="9"/>
      <c r="J207" s="9"/>
      <c r="K207" s="9"/>
      <c r="L207" s="9"/>
      <c r="M207" s="9"/>
      <c r="N207" s="9"/>
      <c r="O207" s="9"/>
      <c r="P207" s="9"/>
      <c r="Q207" s="9"/>
      <c r="R207" s="9"/>
    </row>
    <row r="208" spans="1:18" ht="15.6">
      <c r="A208" s="7"/>
      <c r="B208" s="7"/>
      <c r="C208" s="8"/>
      <c r="D208" s="9"/>
      <c r="E208" s="9"/>
      <c r="F208" s="9"/>
      <c r="G208" s="9"/>
      <c r="H208" s="9"/>
      <c r="I208" s="9"/>
      <c r="J208" s="9"/>
      <c r="K208" s="9"/>
      <c r="L208" s="9"/>
      <c r="M208" s="9"/>
      <c r="N208" s="9"/>
      <c r="O208" s="9"/>
      <c r="P208" s="9"/>
      <c r="Q208" s="9"/>
      <c r="R208" s="9"/>
    </row>
    <row r="209" spans="1:18" ht="15.6">
      <c r="A209" s="7"/>
      <c r="B209" s="7"/>
      <c r="C209" s="8"/>
      <c r="D209" s="9"/>
      <c r="E209" s="9"/>
      <c r="F209" s="9"/>
      <c r="G209" s="9"/>
      <c r="H209" s="9"/>
      <c r="I209" s="9"/>
      <c r="J209" s="9"/>
      <c r="K209" s="9"/>
      <c r="L209" s="9"/>
      <c r="M209" s="9"/>
      <c r="N209" s="9"/>
      <c r="O209" s="9"/>
      <c r="P209" s="9"/>
      <c r="Q209" s="9"/>
      <c r="R209" s="9"/>
    </row>
    <row r="210" spans="1:18" ht="15.6">
      <c r="A210" s="7"/>
      <c r="B210" s="7"/>
      <c r="C210" s="8"/>
      <c r="D210" s="9"/>
      <c r="E210" s="9"/>
      <c r="F210" s="9"/>
      <c r="G210" s="9"/>
      <c r="H210" s="9"/>
      <c r="I210" s="9"/>
      <c r="J210" s="9"/>
      <c r="K210" s="9"/>
      <c r="L210" s="9"/>
      <c r="M210" s="9"/>
      <c r="N210" s="9"/>
      <c r="O210" s="9"/>
      <c r="P210" s="9"/>
      <c r="Q210" s="9"/>
      <c r="R210" s="9"/>
    </row>
    <row r="211" spans="1:18" ht="15.6">
      <c r="A211" s="7"/>
      <c r="B211" s="7"/>
      <c r="C211" s="8"/>
      <c r="D211" s="9"/>
      <c r="E211" s="9"/>
      <c r="F211" s="9"/>
      <c r="G211" s="9"/>
      <c r="H211" s="9"/>
      <c r="I211" s="9"/>
      <c r="J211" s="9"/>
      <c r="K211" s="9"/>
      <c r="L211" s="9"/>
      <c r="M211" s="9"/>
      <c r="N211" s="9"/>
      <c r="O211" s="9"/>
      <c r="P211" s="9"/>
      <c r="Q211" s="9"/>
      <c r="R211" s="9"/>
    </row>
    <row r="212" spans="1:18" ht="15.6">
      <c r="A212" s="7"/>
      <c r="B212" s="7"/>
      <c r="C212" s="8"/>
      <c r="D212" s="9"/>
      <c r="E212" s="9"/>
      <c r="F212" s="9"/>
      <c r="G212" s="9"/>
      <c r="H212" s="9"/>
      <c r="I212" s="9"/>
      <c r="J212" s="9"/>
      <c r="K212" s="9"/>
      <c r="L212" s="9"/>
      <c r="M212" s="9"/>
      <c r="N212" s="9"/>
      <c r="O212" s="9"/>
      <c r="P212" s="9"/>
      <c r="Q212" s="9"/>
      <c r="R212" s="9"/>
    </row>
    <row r="213" spans="1:18" ht="15.6">
      <c r="A213" s="7"/>
      <c r="B213" s="7"/>
      <c r="C213" s="8"/>
      <c r="D213" s="9"/>
      <c r="E213" s="9"/>
      <c r="F213" s="9"/>
      <c r="G213" s="9"/>
      <c r="H213" s="9"/>
      <c r="I213" s="9"/>
      <c r="J213" s="9"/>
      <c r="K213" s="9"/>
      <c r="L213" s="9"/>
      <c r="M213" s="9"/>
      <c r="N213" s="9"/>
      <c r="O213" s="9"/>
      <c r="P213" s="9"/>
      <c r="Q213" s="9"/>
      <c r="R213" s="9"/>
    </row>
    <row r="214" spans="1:18" ht="15.6">
      <c r="A214" s="7"/>
      <c r="B214" s="7"/>
      <c r="C214" s="8"/>
      <c r="D214" s="9"/>
      <c r="E214" s="9"/>
      <c r="F214" s="9"/>
      <c r="G214" s="9"/>
      <c r="H214" s="9"/>
      <c r="I214" s="9"/>
      <c r="J214" s="9"/>
      <c r="K214" s="9"/>
      <c r="L214" s="9"/>
      <c r="M214" s="9"/>
      <c r="N214" s="9"/>
      <c r="O214" s="9"/>
      <c r="P214" s="9"/>
      <c r="Q214" s="9"/>
      <c r="R214" s="9"/>
    </row>
    <row r="215" spans="1:18" ht="15.6">
      <c r="A215" s="7"/>
      <c r="B215" s="7"/>
      <c r="C215" s="8"/>
      <c r="D215" s="9"/>
      <c r="E215" s="9"/>
      <c r="F215" s="9"/>
      <c r="G215" s="9"/>
      <c r="H215" s="9"/>
      <c r="I215" s="9"/>
      <c r="J215" s="9"/>
      <c r="K215" s="9"/>
      <c r="L215" s="9"/>
      <c r="M215" s="9"/>
      <c r="N215" s="9"/>
      <c r="O215" s="9"/>
      <c r="P215" s="9"/>
      <c r="Q215" s="9"/>
      <c r="R215" s="9"/>
    </row>
    <row r="216" spans="1:18" ht="15.6">
      <c r="A216" s="7"/>
      <c r="B216" s="7"/>
      <c r="C216" s="8"/>
      <c r="D216" s="9"/>
      <c r="E216" s="9"/>
      <c r="F216" s="9"/>
      <c r="G216" s="9"/>
      <c r="H216" s="9"/>
      <c r="I216" s="9"/>
      <c r="J216" s="9"/>
      <c r="K216" s="9"/>
      <c r="L216" s="9"/>
      <c r="M216" s="9"/>
      <c r="N216" s="9"/>
      <c r="O216" s="9"/>
      <c r="P216" s="9"/>
      <c r="Q216" s="9"/>
      <c r="R216" s="9"/>
    </row>
    <row r="217" spans="1:18" ht="15.6">
      <c r="A217" s="7"/>
      <c r="B217" s="7"/>
      <c r="C217" s="8"/>
      <c r="D217" s="9"/>
      <c r="E217" s="9"/>
      <c r="F217" s="9"/>
      <c r="G217" s="9"/>
      <c r="H217" s="9"/>
      <c r="I217" s="9"/>
      <c r="J217" s="9"/>
      <c r="K217" s="9"/>
      <c r="L217" s="9"/>
      <c r="M217" s="9"/>
      <c r="N217" s="9"/>
      <c r="O217" s="9"/>
      <c r="P217" s="9"/>
      <c r="Q217" s="9"/>
      <c r="R217" s="9"/>
    </row>
    <row r="218" spans="1:18" ht="15.6">
      <c r="A218" s="7"/>
      <c r="B218" s="7"/>
      <c r="C218" s="8"/>
      <c r="D218" s="9"/>
      <c r="E218" s="9"/>
      <c r="F218" s="9"/>
      <c r="G218" s="9"/>
      <c r="H218" s="9"/>
      <c r="I218" s="9"/>
      <c r="J218" s="9"/>
      <c r="K218" s="9"/>
      <c r="L218" s="9"/>
      <c r="M218" s="9"/>
      <c r="N218" s="9"/>
      <c r="O218" s="9"/>
      <c r="P218" s="9"/>
      <c r="Q218" s="9"/>
      <c r="R218" s="9"/>
    </row>
    <row r="219" spans="1:18" ht="15.6">
      <c r="A219" s="7"/>
      <c r="B219" s="7"/>
      <c r="C219" s="8"/>
      <c r="D219" s="9"/>
      <c r="E219" s="9"/>
      <c r="F219" s="9"/>
      <c r="G219" s="9"/>
      <c r="H219" s="9"/>
      <c r="I219" s="9"/>
      <c r="J219" s="9"/>
      <c r="K219" s="9"/>
      <c r="L219" s="9"/>
      <c r="M219" s="9"/>
      <c r="N219" s="9"/>
      <c r="O219" s="9"/>
      <c r="P219" s="9"/>
      <c r="Q219" s="9"/>
      <c r="R219" s="9"/>
    </row>
    <row r="220" spans="1:18" ht="15.6">
      <c r="A220" s="7"/>
      <c r="B220" s="7"/>
      <c r="C220" s="8"/>
      <c r="D220" s="9"/>
      <c r="E220" s="9"/>
      <c r="F220" s="9"/>
      <c r="G220" s="9"/>
      <c r="H220" s="9"/>
      <c r="I220" s="9"/>
      <c r="J220" s="9"/>
      <c r="K220" s="9"/>
      <c r="L220" s="9"/>
      <c r="M220" s="9"/>
      <c r="N220" s="9"/>
      <c r="O220" s="9"/>
      <c r="P220" s="9"/>
      <c r="Q220" s="9"/>
      <c r="R220" s="9"/>
    </row>
    <row r="221" spans="1:18" ht="15.6">
      <c r="A221" s="7"/>
      <c r="B221" s="7"/>
      <c r="C221" s="8"/>
      <c r="D221" s="9"/>
      <c r="E221" s="9"/>
      <c r="F221" s="9"/>
      <c r="G221" s="9"/>
      <c r="H221" s="9"/>
      <c r="I221" s="9"/>
      <c r="J221" s="9"/>
      <c r="K221" s="9"/>
      <c r="L221" s="9"/>
      <c r="M221" s="9"/>
      <c r="N221" s="9"/>
      <c r="O221" s="9"/>
      <c r="P221" s="9"/>
      <c r="Q221" s="9"/>
      <c r="R221" s="9"/>
    </row>
    <row r="222" spans="1:18" ht="15.6">
      <c r="A222" s="7"/>
      <c r="B222" s="7"/>
      <c r="C222" s="8"/>
      <c r="D222" s="9"/>
      <c r="E222" s="9"/>
      <c r="F222" s="9"/>
      <c r="G222" s="9"/>
      <c r="H222" s="9"/>
      <c r="I222" s="9"/>
      <c r="J222" s="9"/>
      <c r="K222" s="9"/>
      <c r="L222" s="9"/>
      <c r="M222" s="9"/>
      <c r="N222" s="9"/>
      <c r="O222" s="9"/>
      <c r="P222" s="9"/>
      <c r="Q222" s="9"/>
      <c r="R222" s="9"/>
    </row>
    <row r="223" spans="1:18" ht="15.6">
      <c r="A223" s="7"/>
      <c r="B223" s="7"/>
      <c r="C223" s="8"/>
      <c r="D223" s="9"/>
      <c r="E223" s="9"/>
      <c r="F223" s="9"/>
      <c r="G223" s="9"/>
      <c r="H223" s="9"/>
      <c r="I223" s="9"/>
      <c r="J223" s="9"/>
      <c r="K223" s="9"/>
      <c r="L223" s="9"/>
      <c r="M223" s="9"/>
      <c r="N223" s="9"/>
      <c r="O223" s="9"/>
      <c r="P223" s="9"/>
      <c r="Q223" s="9"/>
      <c r="R223" s="9"/>
    </row>
    <row r="224" spans="1:18" ht="15.6">
      <c r="A224" s="7"/>
      <c r="B224" s="7"/>
      <c r="C224" s="8"/>
      <c r="D224" s="9"/>
      <c r="E224" s="9"/>
      <c r="F224" s="9"/>
      <c r="G224" s="9"/>
      <c r="H224" s="9"/>
      <c r="I224" s="9"/>
      <c r="J224" s="9"/>
      <c r="K224" s="9"/>
      <c r="L224" s="9"/>
      <c r="M224" s="9"/>
      <c r="N224" s="9"/>
      <c r="O224" s="9"/>
      <c r="P224" s="9"/>
      <c r="Q224" s="9"/>
      <c r="R224" s="9"/>
    </row>
    <row r="225" spans="1:18" ht="15.6">
      <c r="A225" s="7"/>
      <c r="B225" s="7"/>
      <c r="C225" s="8"/>
      <c r="D225" s="9"/>
      <c r="E225" s="9"/>
      <c r="F225" s="9"/>
      <c r="G225" s="9"/>
      <c r="H225" s="9"/>
      <c r="I225" s="9"/>
      <c r="J225" s="9"/>
      <c r="K225" s="9"/>
      <c r="L225" s="9"/>
      <c r="M225" s="9"/>
      <c r="N225" s="9"/>
      <c r="O225" s="9"/>
      <c r="P225" s="9"/>
      <c r="Q225" s="9"/>
      <c r="R225" s="9"/>
    </row>
    <row r="226" spans="1:18" ht="15.6">
      <c r="A226" s="7"/>
      <c r="B226" s="7"/>
      <c r="C226" s="8"/>
      <c r="D226" s="9"/>
      <c r="E226" s="9"/>
      <c r="F226" s="9"/>
      <c r="G226" s="9"/>
      <c r="H226" s="9"/>
      <c r="I226" s="9"/>
      <c r="J226" s="9"/>
      <c r="K226" s="9"/>
      <c r="L226" s="9"/>
      <c r="M226" s="9"/>
      <c r="N226" s="9"/>
      <c r="O226" s="9"/>
      <c r="P226" s="9"/>
      <c r="Q226" s="9"/>
      <c r="R226" s="9"/>
    </row>
    <row r="227" spans="1:18" ht="15.6">
      <c r="A227" s="7"/>
      <c r="B227" s="7"/>
      <c r="C227" s="8"/>
      <c r="D227" s="9"/>
      <c r="E227" s="9"/>
      <c r="F227" s="9"/>
      <c r="G227" s="9"/>
      <c r="H227" s="9"/>
      <c r="I227" s="9"/>
      <c r="J227" s="9"/>
      <c r="K227" s="9"/>
      <c r="L227" s="9"/>
      <c r="M227" s="9"/>
      <c r="N227" s="9"/>
      <c r="O227" s="9"/>
      <c r="P227" s="9"/>
      <c r="Q227" s="9"/>
      <c r="R227" s="9"/>
    </row>
    <row r="228" spans="1:18" ht="15.6">
      <c r="A228" s="7"/>
      <c r="B228" s="7"/>
      <c r="C228" s="8"/>
      <c r="D228" s="9"/>
      <c r="E228" s="9"/>
      <c r="F228" s="9"/>
      <c r="G228" s="9"/>
      <c r="H228" s="9"/>
      <c r="I228" s="9"/>
      <c r="J228" s="9"/>
      <c r="K228" s="9"/>
      <c r="L228" s="9"/>
      <c r="M228" s="9"/>
      <c r="N228" s="9"/>
      <c r="O228" s="9"/>
      <c r="P228" s="9"/>
      <c r="Q228" s="9"/>
      <c r="R228" s="9"/>
    </row>
    <row r="229" spans="1:18" ht="15.6">
      <c r="A229" s="7"/>
      <c r="B229" s="7"/>
      <c r="C229" s="8"/>
      <c r="D229" s="9"/>
      <c r="E229" s="9"/>
      <c r="F229" s="9"/>
      <c r="G229" s="9"/>
      <c r="H229" s="9"/>
      <c r="I229" s="9"/>
      <c r="J229" s="9"/>
      <c r="K229" s="9"/>
      <c r="L229" s="9"/>
      <c r="M229" s="9"/>
      <c r="N229" s="9"/>
      <c r="O229" s="9"/>
      <c r="P229" s="9"/>
      <c r="Q229" s="9"/>
      <c r="R229" s="9"/>
    </row>
    <row r="230" spans="1:18" ht="15.6">
      <c r="A230" s="7"/>
      <c r="B230" s="7"/>
      <c r="C230" s="8"/>
      <c r="D230" s="9"/>
      <c r="E230" s="9"/>
      <c r="F230" s="9"/>
      <c r="G230" s="9"/>
      <c r="H230" s="9"/>
      <c r="I230" s="9"/>
      <c r="J230" s="9"/>
      <c r="K230" s="9"/>
      <c r="L230" s="9"/>
      <c r="M230" s="9"/>
      <c r="N230" s="9"/>
      <c r="O230" s="9"/>
      <c r="P230" s="9"/>
      <c r="Q230" s="9"/>
      <c r="R230" s="9"/>
    </row>
    <row r="231" spans="1:18" ht="15.6">
      <c r="A231" s="7"/>
      <c r="B231" s="7"/>
      <c r="C231" s="8"/>
      <c r="D231" s="9"/>
      <c r="E231" s="9"/>
      <c r="F231" s="9"/>
      <c r="G231" s="9"/>
      <c r="H231" s="9"/>
      <c r="I231" s="9"/>
      <c r="J231" s="9"/>
      <c r="K231" s="9"/>
      <c r="L231" s="9"/>
      <c r="M231" s="9"/>
      <c r="N231" s="9"/>
      <c r="O231" s="9"/>
      <c r="P231" s="9"/>
      <c r="Q231" s="9"/>
      <c r="R231" s="9"/>
    </row>
    <row r="232" spans="1:18" ht="15.6">
      <c r="A232" s="7"/>
      <c r="B232" s="7"/>
      <c r="C232" s="8"/>
      <c r="D232" s="9"/>
      <c r="E232" s="9"/>
      <c r="F232" s="9"/>
      <c r="G232" s="9"/>
      <c r="H232" s="9"/>
      <c r="I232" s="9"/>
      <c r="J232" s="9"/>
      <c r="K232" s="9"/>
      <c r="L232" s="9"/>
      <c r="M232" s="9"/>
      <c r="N232" s="9"/>
      <c r="O232" s="9"/>
      <c r="P232" s="9"/>
      <c r="Q232" s="9"/>
      <c r="R232" s="9"/>
    </row>
    <row r="233" spans="1:18" ht="15.6">
      <c r="A233" s="7"/>
      <c r="B233" s="7"/>
      <c r="C233" s="8"/>
      <c r="D233" s="9"/>
      <c r="E233" s="9"/>
      <c r="F233" s="9"/>
      <c r="G233" s="9"/>
      <c r="H233" s="9"/>
      <c r="I233" s="9"/>
      <c r="J233" s="9"/>
      <c r="K233" s="9"/>
      <c r="L233" s="9"/>
      <c r="M233" s="9"/>
      <c r="N233" s="9"/>
      <c r="O233" s="9"/>
      <c r="P233" s="9"/>
      <c r="Q233" s="9"/>
      <c r="R233" s="9"/>
    </row>
    <row r="234" spans="1:18" ht="15.6">
      <c r="A234" s="7"/>
      <c r="B234" s="7"/>
      <c r="C234" s="8"/>
      <c r="D234" s="9"/>
      <c r="E234" s="9"/>
      <c r="F234" s="9"/>
      <c r="G234" s="9"/>
      <c r="H234" s="9"/>
      <c r="I234" s="9"/>
      <c r="J234" s="9"/>
      <c r="K234" s="9"/>
      <c r="L234" s="9"/>
      <c r="M234" s="9"/>
      <c r="N234" s="9"/>
      <c r="O234" s="9"/>
      <c r="P234" s="9"/>
      <c r="Q234" s="9"/>
      <c r="R234" s="9"/>
    </row>
    <row r="235" spans="1:18" ht="15.6">
      <c r="A235" s="7"/>
      <c r="B235" s="7"/>
      <c r="C235" s="8"/>
      <c r="D235" s="9"/>
      <c r="E235" s="9"/>
      <c r="F235" s="9"/>
      <c r="G235" s="9"/>
      <c r="H235" s="9"/>
      <c r="I235" s="9"/>
      <c r="J235" s="9"/>
      <c r="K235" s="9"/>
      <c r="L235" s="9"/>
      <c r="M235" s="9"/>
      <c r="N235" s="9"/>
      <c r="O235" s="9"/>
      <c r="P235" s="9"/>
      <c r="Q235" s="9"/>
      <c r="R235" s="9"/>
    </row>
    <row r="236" spans="1:18" ht="15.6">
      <c r="A236" s="7"/>
      <c r="B236" s="7"/>
      <c r="C236" s="8"/>
      <c r="D236" s="9"/>
      <c r="E236" s="9"/>
      <c r="F236" s="9"/>
      <c r="G236" s="9"/>
      <c r="H236" s="9"/>
      <c r="I236" s="9"/>
      <c r="J236" s="9"/>
      <c r="K236" s="9"/>
      <c r="L236" s="9"/>
      <c r="M236" s="9"/>
      <c r="N236" s="9"/>
      <c r="O236" s="9"/>
      <c r="P236" s="9"/>
      <c r="Q236" s="9"/>
      <c r="R236" s="9"/>
    </row>
    <row r="237" spans="1:18" ht="15.6">
      <c r="A237" s="7"/>
      <c r="B237" s="7"/>
      <c r="C237" s="8"/>
      <c r="D237" s="9"/>
      <c r="E237" s="9"/>
      <c r="F237" s="9"/>
      <c r="G237" s="9"/>
      <c r="H237" s="9"/>
      <c r="I237" s="9"/>
      <c r="J237" s="9"/>
      <c r="K237" s="9"/>
      <c r="L237" s="9"/>
      <c r="M237" s="9"/>
      <c r="N237" s="9"/>
      <c r="O237" s="9"/>
      <c r="P237" s="9"/>
      <c r="Q237" s="9"/>
      <c r="R237" s="9"/>
    </row>
    <row r="238" spans="1:18" ht="15.6">
      <c r="A238" s="7"/>
      <c r="B238" s="7"/>
      <c r="C238" s="8"/>
      <c r="D238" s="9"/>
      <c r="E238" s="9"/>
      <c r="F238" s="9"/>
      <c r="G238" s="9"/>
      <c r="H238" s="9"/>
      <c r="I238" s="9"/>
      <c r="J238" s="9"/>
      <c r="K238" s="9"/>
      <c r="L238" s="9"/>
      <c r="M238" s="9"/>
      <c r="N238" s="9"/>
      <c r="O238" s="9"/>
      <c r="P238" s="9"/>
      <c r="Q238" s="9"/>
      <c r="R238" s="9"/>
    </row>
    <row r="239" spans="1:18" ht="15.6">
      <c r="A239" s="7"/>
      <c r="B239" s="7"/>
      <c r="C239" s="8"/>
      <c r="D239" s="9"/>
      <c r="E239" s="9"/>
      <c r="F239" s="9"/>
      <c r="G239" s="9"/>
      <c r="H239" s="9"/>
      <c r="I239" s="9"/>
      <c r="J239" s="9"/>
      <c r="K239" s="9"/>
      <c r="L239" s="9"/>
      <c r="M239" s="9"/>
      <c r="N239" s="9"/>
      <c r="O239" s="9"/>
      <c r="P239" s="9"/>
      <c r="Q239" s="9"/>
      <c r="R239" s="9"/>
    </row>
    <row r="240" spans="1:18" ht="15.6">
      <c r="A240" s="7"/>
      <c r="B240" s="7"/>
      <c r="C240" s="8"/>
      <c r="D240" s="9"/>
      <c r="E240" s="9"/>
      <c r="F240" s="9"/>
      <c r="G240" s="9"/>
      <c r="H240" s="9"/>
      <c r="I240" s="9"/>
      <c r="J240" s="9"/>
      <c r="K240" s="9"/>
      <c r="L240" s="9"/>
      <c r="M240" s="9"/>
      <c r="N240" s="9"/>
      <c r="O240" s="9"/>
      <c r="P240" s="9"/>
      <c r="Q240" s="9"/>
      <c r="R240" s="9"/>
    </row>
    <row r="241" spans="1:18" ht="15.6">
      <c r="A241" s="7"/>
      <c r="B241" s="7"/>
      <c r="C241" s="8"/>
      <c r="D241" s="9"/>
      <c r="E241" s="9"/>
      <c r="F241" s="9"/>
      <c r="G241" s="9"/>
      <c r="H241" s="9"/>
      <c r="I241" s="9"/>
      <c r="J241" s="9"/>
      <c r="K241" s="9"/>
      <c r="L241" s="9"/>
      <c r="M241" s="9"/>
      <c r="N241" s="9"/>
      <c r="O241" s="9"/>
      <c r="P241" s="9"/>
      <c r="Q241" s="9"/>
      <c r="R241" s="9"/>
    </row>
    <row r="242" spans="1:18" ht="15.6">
      <c r="A242" s="7"/>
      <c r="B242" s="7"/>
      <c r="C242" s="8"/>
      <c r="D242" s="9"/>
      <c r="E242" s="9"/>
      <c r="F242" s="9"/>
      <c r="G242" s="9"/>
      <c r="H242" s="9"/>
      <c r="I242" s="9"/>
      <c r="J242" s="9"/>
      <c r="K242" s="9"/>
      <c r="L242" s="9"/>
      <c r="M242" s="9"/>
      <c r="N242" s="9"/>
      <c r="O242" s="9"/>
      <c r="P242" s="9"/>
      <c r="Q242" s="9"/>
      <c r="R242" s="9"/>
    </row>
    <row r="243" spans="1:18" ht="15.6">
      <c r="A243" s="7"/>
      <c r="B243" s="7"/>
      <c r="C243" s="8"/>
      <c r="D243" s="9"/>
      <c r="E243" s="9"/>
      <c r="F243" s="9"/>
      <c r="G243" s="9"/>
      <c r="H243" s="9"/>
      <c r="I243" s="9"/>
      <c r="J243" s="9"/>
      <c r="K243" s="9"/>
      <c r="L243" s="9"/>
      <c r="M243" s="9"/>
      <c r="N243" s="9"/>
      <c r="O243" s="9"/>
      <c r="P243" s="9"/>
      <c r="Q243" s="9"/>
      <c r="R243" s="9"/>
    </row>
    <row r="244" spans="1:18" ht="15.6">
      <c r="A244" s="7"/>
      <c r="B244" s="7"/>
      <c r="C244" s="8"/>
      <c r="D244" s="9"/>
      <c r="E244" s="9"/>
      <c r="F244" s="9"/>
      <c r="G244" s="9"/>
      <c r="H244" s="9"/>
      <c r="I244" s="9"/>
      <c r="J244" s="9"/>
      <c r="K244" s="9"/>
      <c r="L244" s="9"/>
      <c r="M244" s="9"/>
      <c r="N244" s="9"/>
      <c r="O244" s="9"/>
      <c r="P244" s="9"/>
      <c r="Q244" s="9"/>
      <c r="R244" s="9"/>
    </row>
    <row r="245" spans="1:18" ht="15.6">
      <c r="A245" s="7"/>
      <c r="B245" s="7"/>
      <c r="C245" s="8"/>
      <c r="D245" s="9"/>
      <c r="E245" s="9"/>
      <c r="F245" s="9"/>
      <c r="G245" s="9"/>
      <c r="H245" s="9"/>
      <c r="I245" s="9"/>
      <c r="J245" s="9"/>
      <c r="K245" s="9"/>
      <c r="L245" s="9"/>
      <c r="M245" s="9"/>
      <c r="N245" s="9"/>
      <c r="O245" s="9"/>
      <c r="P245" s="9"/>
      <c r="Q245" s="9"/>
      <c r="R245" s="9"/>
    </row>
    <row r="246" spans="1:18" ht="15.6">
      <c r="A246" s="7"/>
      <c r="B246" s="7"/>
      <c r="C246" s="8"/>
      <c r="D246" s="9"/>
      <c r="E246" s="9"/>
      <c r="F246" s="9"/>
      <c r="G246" s="9"/>
      <c r="H246" s="9"/>
      <c r="I246" s="9"/>
      <c r="J246" s="9"/>
      <c r="K246" s="9"/>
      <c r="L246" s="9"/>
      <c r="M246" s="9"/>
      <c r="N246" s="9"/>
      <c r="O246" s="9"/>
      <c r="P246" s="9"/>
      <c r="Q246" s="9"/>
      <c r="R246" s="9"/>
    </row>
    <row r="247" spans="1:18" ht="15.6">
      <c r="A247" s="7"/>
      <c r="B247" s="7"/>
      <c r="C247" s="8"/>
      <c r="D247" s="9"/>
      <c r="E247" s="9"/>
      <c r="F247" s="9"/>
      <c r="G247" s="9"/>
      <c r="H247" s="9"/>
      <c r="I247" s="9"/>
      <c r="J247" s="9"/>
      <c r="K247" s="9"/>
      <c r="L247" s="9"/>
      <c r="M247" s="9"/>
      <c r="N247" s="9"/>
      <c r="O247" s="9"/>
      <c r="P247" s="9"/>
      <c r="Q247" s="9"/>
      <c r="R247" s="9"/>
    </row>
    <row r="248" spans="1:18" ht="15.6">
      <c r="A248" s="7"/>
      <c r="B248" s="7"/>
      <c r="C248" s="8"/>
      <c r="D248" s="9"/>
      <c r="E248" s="9"/>
      <c r="F248" s="9"/>
      <c r="G248" s="9"/>
      <c r="H248" s="9"/>
      <c r="I248" s="9"/>
      <c r="J248" s="9"/>
      <c r="K248" s="9"/>
      <c r="L248" s="9"/>
      <c r="M248" s="9"/>
      <c r="N248" s="9"/>
      <c r="O248" s="9"/>
      <c r="P248" s="9"/>
      <c r="Q248" s="9"/>
      <c r="R248" s="9"/>
    </row>
    <row r="249" spans="1:18" ht="15.6">
      <c r="A249" s="7"/>
      <c r="B249" s="7"/>
      <c r="C249" s="8"/>
      <c r="D249" s="9"/>
      <c r="E249" s="9"/>
      <c r="F249" s="9"/>
      <c r="G249" s="9"/>
      <c r="H249" s="9"/>
      <c r="I249" s="9"/>
      <c r="J249" s="9"/>
      <c r="K249" s="9"/>
      <c r="L249" s="9"/>
      <c r="M249" s="9"/>
      <c r="N249" s="9"/>
      <c r="O249" s="9"/>
      <c r="P249" s="9"/>
      <c r="Q249" s="9"/>
      <c r="R249" s="9"/>
    </row>
    <row r="250" spans="1:18" ht="15.6">
      <c r="A250" s="7"/>
      <c r="B250" s="7"/>
      <c r="C250" s="8"/>
      <c r="D250" s="9"/>
      <c r="E250" s="9"/>
      <c r="F250" s="9"/>
      <c r="G250" s="9"/>
      <c r="H250" s="9"/>
      <c r="I250" s="9"/>
      <c r="J250" s="9"/>
      <c r="K250" s="9"/>
      <c r="L250" s="9"/>
      <c r="M250" s="9"/>
      <c r="N250" s="9"/>
      <c r="O250" s="9"/>
      <c r="P250" s="9"/>
      <c r="Q250" s="9"/>
      <c r="R250" s="9"/>
    </row>
    <row r="251" spans="1:18" ht="15.6">
      <c r="A251" s="7"/>
      <c r="B251" s="7"/>
      <c r="C251" s="8"/>
      <c r="D251" s="9"/>
      <c r="E251" s="9"/>
      <c r="F251" s="9"/>
      <c r="G251" s="9"/>
      <c r="H251" s="9"/>
      <c r="I251" s="9"/>
      <c r="J251" s="9"/>
      <c r="K251" s="9"/>
      <c r="L251" s="9"/>
      <c r="M251" s="9"/>
      <c r="N251" s="9"/>
      <c r="O251" s="9"/>
      <c r="P251" s="9"/>
      <c r="Q251" s="9"/>
      <c r="R251" s="9"/>
    </row>
    <row r="252" spans="1:18" ht="15.6">
      <c r="A252" s="7"/>
      <c r="B252" s="7"/>
      <c r="C252" s="8"/>
      <c r="D252" s="9"/>
      <c r="E252" s="9"/>
      <c r="F252" s="9"/>
      <c r="G252" s="9"/>
      <c r="H252" s="9"/>
      <c r="I252" s="9"/>
      <c r="J252" s="9"/>
      <c r="K252" s="9"/>
      <c r="L252" s="9"/>
      <c r="M252" s="9"/>
      <c r="N252" s="9"/>
      <c r="O252" s="9"/>
      <c r="P252" s="9"/>
      <c r="Q252" s="9"/>
      <c r="R252" s="9"/>
    </row>
    <row r="253" spans="1:18" ht="15.6">
      <c r="A253" s="7"/>
      <c r="B253" s="7"/>
      <c r="C253" s="8"/>
      <c r="D253" s="9"/>
      <c r="E253" s="9"/>
      <c r="F253" s="9"/>
      <c r="G253" s="9"/>
      <c r="H253" s="9"/>
      <c r="I253" s="9"/>
      <c r="J253" s="9"/>
      <c r="K253" s="9"/>
      <c r="L253" s="9"/>
      <c r="M253" s="9"/>
      <c r="N253" s="9"/>
      <c r="O253" s="9"/>
      <c r="P253" s="9"/>
      <c r="Q253" s="9"/>
      <c r="R253" s="9"/>
    </row>
    <row r="254" spans="1:18" ht="15.6">
      <c r="A254" s="7"/>
      <c r="B254" s="7"/>
      <c r="C254" s="8"/>
      <c r="D254" s="9"/>
      <c r="E254" s="9"/>
      <c r="F254" s="9"/>
      <c r="G254" s="9"/>
      <c r="H254" s="9"/>
      <c r="I254" s="9"/>
      <c r="J254" s="9"/>
      <c r="K254" s="9"/>
      <c r="L254" s="9"/>
      <c r="M254" s="9"/>
      <c r="N254" s="9"/>
      <c r="O254" s="9"/>
      <c r="P254" s="9"/>
      <c r="Q254" s="9"/>
      <c r="R254" s="9"/>
    </row>
    <row r="255" spans="1:18" ht="15.6">
      <c r="A255" s="7"/>
      <c r="B255" s="7"/>
      <c r="C255" s="8"/>
      <c r="D255" s="9"/>
      <c r="E255" s="9"/>
      <c r="F255" s="9"/>
      <c r="G255" s="9"/>
      <c r="H255" s="9"/>
      <c r="I255" s="9"/>
      <c r="J255" s="9"/>
      <c r="K255" s="9"/>
      <c r="L255" s="9"/>
      <c r="M255" s="9"/>
      <c r="N255" s="9"/>
      <c r="O255" s="9"/>
      <c r="P255" s="9"/>
      <c r="Q255" s="9"/>
      <c r="R255" s="9"/>
    </row>
    <row r="256" spans="1:18" ht="15.6">
      <c r="A256" s="7"/>
      <c r="B256" s="7"/>
      <c r="C256" s="8"/>
      <c r="D256" s="9"/>
      <c r="E256" s="9"/>
      <c r="F256" s="9"/>
      <c r="G256" s="9"/>
      <c r="H256" s="9"/>
      <c r="I256" s="9"/>
      <c r="J256" s="9"/>
      <c r="K256" s="9"/>
      <c r="L256" s="9"/>
      <c r="M256" s="9"/>
      <c r="N256" s="9"/>
      <c r="O256" s="9"/>
      <c r="P256" s="9"/>
      <c r="Q256" s="9"/>
      <c r="R256" s="9"/>
    </row>
    <row r="257" spans="1:18" ht="15.6">
      <c r="A257" s="7"/>
      <c r="B257" s="7"/>
      <c r="C257" s="8"/>
      <c r="D257" s="9"/>
      <c r="E257" s="9"/>
      <c r="F257" s="9"/>
      <c r="G257" s="9"/>
      <c r="H257" s="9"/>
      <c r="I257" s="9"/>
      <c r="J257" s="9"/>
      <c r="K257" s="9"/>
      <c r="L257" s="9"/>
      <c r="M257" s="9"/>
      <c r="N257" s="9"/>
      <c r="O257" s="9"/>
      <c r="P257" s="9"/>
      <c r="Q257" s="9"/>
      <c r="R257" s="9"/>
    </row>
    <row r="258" spans="1:18" ht="15.6">
      <c r="A258" s="7"/>
      <c r="B258" s="7"/>
      <c r="C258" s="8"/>
      <c r="D258" s="9"/>
      <c r="E258" s="9"/>
      <c r="F258" s="9"/>
      <c r="G258" s="9"/>
      <c r="H258" s="9"/>
      <c r="I258" s="9"/>
      <c r="J258" s="9"/>
      <c r="K258" s="9"/>
      <c r="L258" s="9"/>
      <c r="M258" s="9"/>
      <c r="N258" s="9"/>
      <c r="O258" s="9"/>
      <c r="P258" s="9"/>
      <c r="Q258" s="9"/>
      <c r="R258" s="9"/>
    </row>
    <row r="259" spans="1:18" ht="15.6">
      <c r="A259" s="7"/>
      <c r="B259" s="7"/>
      <c r="C259" s="8"/>
      <c r="D259" s="9"/>
      <c r="E259" s="9"/>
      <c r="F259" s="9"/>
      <c r="G259" s="9"/>
      <c r="H259" s="9"/>
      <c r="I259" s="9"/>
      <c r="J259" s="9"/>
      <c r="K259" s="9"/>
      <c r="L259" s="9"/>
      <c r="M259" s="9"/>
      <c r="N259" s="9"/>
      <c r="O259" s="9"/>
      <c r="P259" s="9"/>
      <c r="Q259" s="9"/>
      <c r="R259" s="9"/>
    </row>
    <row r="260" spans="1:18" ht="15.6">
      <c r="A260" s="7"/>
      <c r="B260" s="7"/>
      <c r="C260" s="8"/>
      <c r="D260" s="9"/>
      <c r="E260" s="9"/>
      <c r="F260" s="9"/>
      <c r="G260" s="9"/>
      <c r="H260" s="9"/>
      <c r="I260" s="9"/>
      <c r="J260" s="9"/>
      <c r="K260" s="9"/>
      <c r="L260" s="9"/>
      <c r="M260" s="9"/>
      <c r="N260" s="9"/>
      <c r="O260" s="9"/>
      <c r="P260" s="9"/>
      <c r="Q260" s="9"/>
      <c r="R260" s="9"/>
    </row>
    <row r="261" spans="1:18" ht="15.6">
      <c r="A261" s="7"/>
      <c r="B261" s="7"/>
      <c r="C261" s="8"/>
      <c r="D261" s="9"/>
      <c r="E261" s="9"/>
      <c r="F261" s="9"/>
      <c r="G261" s="9"/>
      <c r="H261" s="9"/>
      <c r="I261" s="9"/>
      <c r="J261" s="9"/>
      <c r="K261" s="9"/>
      <c r="L261" s="9"/>
      <c r="M261" s="9"/>
      <c r="N261" s="9"/>
      <c r="O261" s="9"/>
      <c r="P261" s="9"/>
      <c r="Q261" s="9"/>
      <c r="R261" s="9"/>
    </row>
    <row r="262" spans="1:18" ht="15.6">
      <c r="A262" s="7"/>
      <c r="B262" s="7"/>
      <c r="C262" s="8"/>
      <c r="D262" s="9"/>
      <c r="E262" s="9"/>
      <c r="F262" s="9"/>
      <c r="G262" s="9"/>
      <c r="H262" s="9"/>
      <c r="I262" s="9"/>
      <c r="J262" s="9"/>
      <c r="K262" s="9"/>
      <c r="L262" s="9"/>
      <c r="M262" s="9"/>
      <c r="N262" s="9"/>
      <c r="O262" s="9"/>
      <c r="P262" s="9"/>
      <c r="Q262" s="9"/>
      <c r="R262" s="9"/>
    </row>
    <row r="263" spans="1:18" ht="15.6">
      <c r="A263" s="7"/>
      <c r="B263" s="7"/>
      <c r="C263" s="8"/>
      <c r="D263" s="9"/>
      <c r="E263" s="9"/>
      <c r="F263" s="9"/>
      <c r="G263" s="9"/>
      <c r="H263" s="9"/>
      <c r="I263" s="9"/>
      <c r="J263" s="9"/>
      <c r="K263" s="9"/>
      <c r="L263" s="9"/>
      <c r="M263" s="9"/>
      <c r="N263" s="9"/>
      <c r="O263" s="9"/>
      <c r="P263" s="9"/>
      <c r="Q263" s="9"/>
      <c r="R263" s="9"/>
    </row>
    <row r="264" spans="1:18" ht="15.6">
      <c r="A264" s="7"/>
      <c r="B264" s="7"/>
      <c r="C264" s="8"/>
      <c r="D264" s="9"/>
      <c r="E264" s="9"/>
      <c r="F264" s="9"/>
      <c r="G264" s="9"/>
      <c r="H264" s="9"/>
      <c r="I264" s="9"/>
      <c r="J264" s="9"/>
      <c r="K264" s="9"/>
      <c r="L264" s="9"/>
      <c r="M264" s="9"/>
      <c r="N264" s="9"/>
      <c r="O264" s="9"/>
      <c r="P264" s="9"/>
      <c r="Q264" s="9"/>
      <c r="R264" s="9"/>
    </row>
    <row r="265" spans="1:18" ht="15.6">
      <c r="A265" s="7"/>
      <c r="B265" s="7"/>
      <c r="C265" s="8"/>
      <c r="D265" s="9"/>
      <c r="E265" s="9"/>
      <c r="F265" s="9"/>
      <c r="G265" s="9"/>
      <c r="H265" s="9"/>
      <c r="I265" s="9"/>
      <c r="J265" s="9"/>
      <c r="K265" s="9"/>
      <c r="L265" s="9"/>
      <c r="M265" s="9"/>
      <c r="N265" s="9"/>
      <c r="O265" s="9"/>
      <c r="P265" s="9"/>
      <c r="Q265" s="9"/>
      <c r="R265" s="9"/>
    </row>
    <row r="266" spans="1:18" ht="15.6">
      <c r="A266" s="7"/>
      <c r="B266" s="7"/>
      <c r="C266" s="8"/>
      <c r="D266" s="9"/>
      <c r="E266" s="9"/>
      <c r="F266" s="9"/>
      <c r="G266" s="9"/>
      <c r="H266" s="9"/>
      <c r="I266" s="9"/>
      <c r="J266" s="9"/>
      <c r="K266" s="9"/>
      <c r="L266" s="9"/>
      <c r="M266" s="9"/>
      <c r="N266" s="9"/>
      <c r="O266" s="9"/>
      <c r="P266" s="9"/>
      <c r="Q266" s="9"/>
      <c r="R266" s="9"/>
    </row>
    <row r="267" spans="1:18" ht="15.6">
      <c r="A267" s="7"/>
      <c r="B267" s="7"/>
      <c r="C267" s="8"/>
      <c r="D267" s="9"/>
      <c r="E267" s="9"/>
      <c r="F267" s="9"/>
      <c r="G267" s="9"/>
      <c r="H267" s="9"/>
      <c r="I267" s="9"/>
      <c r="J267" s="9"/>
      <c r="K267" s="9"/>
      <c r="L267" s="9"/>
      <c r="M267" s="9"/>
      <c r="N267" s="9"/>
      <c r="O267" s="9"/>
      <c r="P267" s="9"/>
      <c r="Q267" s="9"/>
      <c r="R267" s="9"/>
    </row>
    <row r="268" spans="1:18" ht="15.6">
      <c r="A268" s="7"/>
      <c r="B268" s="7"/>
      <c r="C268" s="8"/>
      <c r="D268" s="9"/>
      <c r="E268" s="9"/>
      <c r="F268" s="9"/>
      <c r="G268" s="9"/>
      <c r="H268" s="9"/>
      <c r="I268" s="9"/>
      <c r="J268" s="9"/>
      <c r="K268" s="9"/>
      <c r="L268" s="9"/>
      <c r="M268" s="9"/>
      <c r="N268" s="9"/>
      <c r="O268" s="9"/>
      <c r="P268" s="9"/>
      <c r="Q268" s="9"/>
      <c r="R268" s="9"/>
    </row>
    <row r="269" spans="1:18" ht="15.6">
      <c r="A269" s="7"/>
      <c r="B269" s="7"/>
      <c r="C269" s="8"/>
      <c r="D269" s="9"/>
      <c r="E269" s="9"/>
      <c r="F269" s="9"/>
      <c r="G269" s="9"/>
      <c r="H269" s="9"/>
      <c r="I269" s="9"/>
      <c r="J269" s="9"/>
      <c r="K269" s="9"/>
      <c r="L269" s="9"/>
      <c r="M269" s="9"/>
      <c r="N269" s="9"/>
      <c r="O269" s="9"/>
      <c r="P269" s="9"/>
      <c r="Q269" s="9"/>
      <c r="R269" s="9"/>
    </row>
    <row r="270" spans="1:18" ht="15.6">
      <c r="A270" s="7"/>
      <c r="B270" s="7"/>
      <c r="C270" s="8"/>
      <c r="D270" s="9"/>
      <c r="E270" s="9"/>
      <c r="F270" s="9"/>
      <c r="G270" s="9"/>
      <c r="H270" s="9"/>
      <c r="I270" s="9"/>
      <c r="J270" s="9"/>
      <c r="K270" s="9"/>
      <c r="L270" s="9"/>
      <c r="M270" s="9"/>
      <c r="N270" s="9"/>
      <c r="O270" s="9"/>
      <c r="P270" s="9"/>
      <c r="Q270" s="9"/>
      <c r="R270" s="9"/>
    </row>
    <row r="271" spans="1:18" ht="15.6">
      <c r="A271" s="7"/>
      <c r="B271" s="7"/>
      <c r="C271" s="8"/>
      <c r="D271" s="9"/>
      <c r="E271" s="9"/>
      <c r="F271" s="9"/>
      <c r="G271" s="9"/>
      <c r="H271" s="9"/>
      <c r="I271" s="9"/>
      <c r="J271" s="9"/>
      <c r="K271" s="9"/>
      <c r="L271" s="9"/>
      <c r="M271" s="9"/>
      <c r="N271" s="9"/>
      <c r="O271" s="9"/>
      <c r="P271" s="9"/>
      <c r="Q271" s="9"/>
      <c r="R271" s="9"/>
    </row>
    <row r="272" spans="1:18" ht="15.6">
      <c r="A272" s="7"/>
      <c r="B272" s="7"/>
      <c r="C272" s="8"/>
      <c r="D272" s="9"/>
      <c r="E272" s="9"/>
      <c r="F272" s="9"/>
      <c r="G272" s="9"/>
      <c r="H272" s="9"/>
      <c r="I272" s="9"/>
      <c r="J272" s="9"/>
      <c r="K272" s="9"/>
      <c r="L272" s="9"/>
      <c r="M272" s="9"/>
      <c r="N272" s="9"/>
      <c r="O272" s="9"/>
      <c r="P272" s="9"/>
      <c r="Q272" s="9"/>
      <c r="R272" s="9"/>
    </row>
    <row r="273" spans="1:18" ht="15.6">
      <c r="A273" s="7"/>
      <c r="B273" s="7"/>
      <c r="C273" s="8"/>
      <c r="D273" s="9"/>
      <c r="E273" s="9"/>
      <c r="F273" s="9"/>
      <c r="G273" s="9"/>
      <c r="H273" s="9"/>
      <c r="I273" s="9"/>
      <c r="J273" s="9"/>
      <c r="K273" s="9"/>
      <c r="L273" s="9"/>
      <c r="M273" s="9"/>
      <c r="N273" s="9"/>
      <c r="O273" s="9"/>
      <c r="P273" s="9"/>
      <c r="Q273" s="9"/>
      <c r="R273" s="9"/>
    </row>
    <row r="274" spans="1:18" ht="15.6">
      <c r="A274" s="7"/>
      <c r="B274" s="7"/>
      <c r="C274" s="8"/>
      <c r="D274" s="9"/>
      <c r="E274" s="9"/>
      <c r="F274" s="9"/>
      <c r="G274" s="9"/>
      <c r="H274" s="9"/>
      <c r="I274" s="9"/>
      <c r="J274" s="9"/>
      <c r="K274" s="9"/>
      <c r="L274" s="9"/>
      <c r="M274" s="9"/>
      <c r="N274" s="9"/>
      <c r="O274" s="9"/>
      <c r="P274" s="9"/>
      <c r="Q274" s="9"/>
      <c r="R274" s="9"/>
    </row>
    <row r="275" spans="1:18" ht="15.6">
      <c r="A275" s="7"/>
      <c r="B275" s="7"/>
      <c r="C275" s="8"/>
      <c r="D275" s="9"/>
      <c r="E275" s="9"/>
      <c r="F275" s="9"/>
      <c r="G275" s="9"/>
      <c r="H275" s="9"/>
      <c r="I275" s="9"/>
      <c r="J275" s="9"/>
      <c r="K275" s="9"/>
      <c r="L275" s="9"/>
      <c r="M275" s="9"/>
      <c r="N275" s="9"/>
      <c r="O275" s="9"/>
      <c r="P275" s="9"/>
      <c r="Q275" s="9"/>
      <c r="R275" s="9"/>
    </row>
    <row r="276" spans="1:18" ht="15.6">
      <c r="A276" s="7"/>
      <c r="B276" s="7"/>
      <c r="C276" s="8"/>
      <c r="D276" s="9"/>
      <c r="E276" s="9"/>
      <c r="F276" s="9"/>
      <c r="G276" s="9"/>
      <c r="H276" s="9"/>
      <c r="I276" s="9"/>
      <c r="J276" s="9"/>
      <c r="K276" s="9"/>
      <c r="L276" s="9"/>
      <c r="M276" s="9"/>
      <c r="N276" s="9"/>
      <c r="O276" s="9"/>
      <c r="P276" s="9"/>
      <c r="Q276" s="9"/>
      <c r="R276" s="9"/>
    </row>
    <row r="277" spans="1:18" ht="15.6">
      <c r="A277" s="7"/>
      <c r="B277" s="7"/>
      <c r="C277" s="8"/>
      <c r="D277" s="9"/>
      <c r="E277" s="9"/>
      <c r="F277" s="9"/>
      <c r="G277" s="9"/>
      <c r="H277" s="9"/>
      <c r="I277" s="9"/>
      <c r="J277" s="9"/>
      <c r="K277" s="9"/>
      <c r="L277" s="9"/>
      <c r="M277" s="9"/>
      <c r="N277" s="9"/>
      <c r="O277" s="9"/>
      <c r="P277" s="9"/>
      <c r="Q277" s="9"/>
      <c r="R277" s="9"/>
    </row>
    <row r="278" spans="1:18" ht="15.6">
      <c r="A278" s="7"/>
      <c r="B278" s="7"/>
      <c r="C278" s="8"/>
      <c r="D278" s="9"/>
      <c r="E278" s="9"/>
      <c r="F278" s="9"/>
      <c r="G278" s="9"/>
      <c r="H278" s="9"/>
      <c r="I278" s="9"/>
      <c r="J278" s="9"/>
      <c r="K278" s="9"/>
      <c r="L278" s="9"/>
      <c r="M278" s="9"/>
      <c r="N278" s="9"/>
      <c r="O278" s="9"/>
      <c r="P278" s="9"/>
      <c r="Q278" s="9"/>
      <c r="R278" s="9"/>
    </row>
    <row r="279" spans="1:18" ht="15.6">
      <c r="A279" s="7"/>
      <c r="B279" s="7"/>
      <c r="C279" s="8"/>
      <c r="D279" s="9"/>
      <c r="E279" s="9"/>
      <c r="F279" s="9"/>
      <c r="G279" s="9"/>
      <c r="H279" s="9"/>
      <c r="I279" s="9"/>
      <c r="J279" s="9"/>
      <c r="K279" s="9"/>
      <c r="L279" s="9"/>
      <c r="M279" s="9"/>
      <c r="N279" s="9"/>
      <c r="O279" s="9"/>
      <c r="P279" s="9"/>
      <c r="Q279" s="9"/>
      <c r="R279" s="9"/>
    </row>
    <row r="280" spans="1:18" ht="15.6">
      <c r="A280" s="7"/>
      <c r="B280" s="7"/>
      <c r="C280" s="8"/>
      <c r="D280" s="9"/>
      <c r="E280" s="9"/>
      <c r="F280" s="9"/>
      <c r="G280" s="9"/>
      <c r="H280" s="9"/>
      <c r="I280" s="9"/>
      <c r="J280" s="9"/>
      <c r="K280" s="9"/>
      <c r="L280" s="9"/>
      <c r="M280" s="9"/>
      <c r="N280" s="9"/>
      <c r="O280" s="9"/>
      <c r="P280" s="9"/>
      <c r="Q280" s="9"/>
      <c r="R280" s="9"/>
    </row>
    <row r="281" spans="1:18" ht="15.6">
      <c r="A281" s="7"/>
      <c r="B281" s="7"/>
      <c r="C281" s="8"/>
      <c r="D281" s="9"/>
      <c r="E281" s="9"/>
      <c r="F281" s="9"/>
      <c r="G281" s="9"/>
      <c r="H281" s="9"/>
      <c r="I281" s="9"/>
      <c r="J281" s="9"/>
      <c r="K281" s="9"/>
      <c r="L281" s="9"/>
      <c r="M281" s="9"/>
      <c r="N281" s="9"/>
      <c r="O281" s="9"/>
      <c r="P281" s="9"/>
      <c r="Q281" s="9"/>
      <c r="R281" s="9"/>
    </row>
    <row r="282" spans="1:18" ht="15.6">
      <c r="A282" s="7"/>
      <c r="B282" s="7"/>
      <c r="C282" s="8"/>
      <c r="D282" s="9"/>
      <c r="E282" s="9"/>
      <c r="F282" s="9"/>
      <c r="G282" s="9"/>
      <c r="H282" s="9"/>
      <c r="I282" s="9"/>
      <c r="J282" s="9"/>
      <c r="K282" s="9"/>
      <c r="L282" s="9"/>
      <c r="M282" s="9"/>
      <c r="N282" s="9"/>
      <c r="O282" s="9"/>
      <c r="P282" s="9"/>
      <c r="Q282" s="9"/>
      <c r="R282" s="9"/>
    </row>
    <row r="283" spans="1:18" ht="15.6">
      <c r="A283" s="7"/>
      <c r="B283" s="7"/>
      <c r="C283" s="8"/>
      <c r="D283" s="9"/>
      <c r="E283" s="9"/>
      <c r="F283" s="9"/>
      <c r="G283" s="9"/>
      <c r="H283" s="9"/>
      <c r="I283" s="9"/>
      <c r="J283" s="9"/>
      <c r="K283" s="9"/>
      <c r="L283" s="9"/>
      <c r="M283" s="9"/>
      <c r="N283" s="9"/>
      <c r="O283" s="9"/>
      <c r="P283" s="9"/>
      <c r="Q283" s="9"/>
      <c r="R283" s="9"/>
    </row>
    <row r="284" spans="1:18" ht="15.6">
      <c r="A284" s="7"/>
      <c r="B284" s="7"/>
      <c r="C284" s="8"/>
      <c r="D284" s="9"/>
      <c r="E284" s="9"/>
      <c r="F284" s="9"/>
      <c r="G284" s="9"/>
      <c r="H284" s="9"/>
      <c r="I284" s="9"/>
      <c r="J284" s="9"/>
      <c r="K284" s="9"/>
      <c r="L284" s="9"/>
      <c r="M284" s="9"/>
      <c r="N284" s="9"/>
      <c r="O284" s="9"/>
      <c r="P284" s="9"/>
      <c r="Q284" s="9"/>
      <c r="R284" s="9"/>
    </row>
    <row r="285" spans="1:18" ht="15.6">
      <c r="A285" s="7"/>
      <c r="B285" s="7"/>
      <c r="C285" s="8"/>
      <c r="D285" s="9"/>
      <c r="E285" s="9"/>
      <c r="F285" s="9"/>
      <c r="G285" s="9"/>
      <c r="H285" s="9"/>
      <c r="I285" s="9"/>
      <c r="J285" s="9"/>
      <c r="K285" s="9"/>
      <c r="L285" s="9"/>
      <c r="M285" s="9"/>
      <c r="N285" s="9"/>
      <c r="O285" s="9"/>
      <c r="P285" s="9"/>
      <c r="Q285" s="9"/>
      <c r="R285" s="9"/>
    </row>
    <row r="286" spans="1:18" ht="15.6">
      <c r="A286" s="7"/>
      <c r="B286" s="7"/>
      <c r="C286" s="8"/>
      <c r="D286" s="9"/>
      <c r="E286" s="9"/>
      <c r="F286" s="9"/>
      <c r="G286" s="9"/>
      <c r="H286" s="9"/>
      <c r="I286" s="9"/>
      <c r="J286" s="9"/>
      <c r="K286" s="9"/>
      <c r="L286" s="9"/>
      <c r="M286" s="9"/>
      <c r="N286" s="9"/>
      <c r="O286" s="9"/>
      <c r="P286" s="9"/>
      <c r="Q286" s="9"/>
      <c r="R286" s="9"/>
    </row>
    <row r="287" spans="1:18" ht="15.6">
      <c r="A287" s="7"/>
      <c r="B287" s="7"/>
      <c r="C287" s="8"/>
      <c r="D287" s="9"/>
      <c r="E287" s="9"/>
      <c r="F287" s="9"/>
      <c r="G287" s="9"/>
      <c r="H287" s="9"/>
      <c r="I287" s="9"/>
      <c r="J287" s="9"/>
      <c r="K287" s="9"/>
      <c r="L287" s="9"/>
      <c r="M287" s="9"/>
      <c r="N287" s="9"/>
      <c r="O287" s="9"/>
      <c r="P287" s="9"/>
      <c r="Q287" s="9"/>
      <c r="R287" s="9"/>
    </row>
    <row r="288" spans="1:18" ht="15.6">
      <c r="A288" s="7"/>
      <c r="B288" s="7"/>
      <c r="C288" s="8"/>
      <c r="D288" s="9"/>
      <c r="E288" s="9"/>
      <c r="F288" s="9"/>
      <c r="G288" s="9"/>
      <c r="H288" s="9"/>
      <c r="I288" s="9"/>
      <c r="J288" s="9"/>
      <c r="K288" s="9"/>
      <c r="L288" s="9"/>
      <c r="M288" s="9"/>
      <c r="N288" s="9"/>
      <c r="O288" s="9"/>
      <c r="P288" s="9"/>
      <c r="Q288" s="9"/>
      <c r="R288" s="9"/>
    </row>
    <row r="289" spans="1:18" ht="15.6">
      <c r="A289" s="7"/>
      <c r="B289" s="7"/>
      <c r="C289" s="8"/>
      <c r="D289" s="9"/>
      <c r="E289" s="9"/>
      <c r="F289" s="9"/>
      <c r="G289" s="9"/>
      <c r="H289" s="9"/>
      <c r="I289" s="9"/>
      <c r="J289" s="9"/>
      <c r="K289" s="9"/>
      <c r="L289" s="9"/>
      <c r="M289" s="9"/>
      <c r="N289" s="9"/>
      <c r="O289" s="9"/>
      <c r="P289" s="9"/>
      <c r="Q289" s="9"/>
      <c r="R289" s="9"/>
    </row>
    <row r="290" spans="1:18" ht="15.6">
      <c r="A290" s="7"/>
      <c r="B290" s="7"/>
      <c r="C290" s="8"/>
      <c r="D290" s="9"/>
      <c r="E290" s="9"/>
      <c r="F290" s="9"/>
      <c r="G290" s="9"/>
      <c r="H290" s="9"/>
      <c r="I290" s="9"/>
      <c r="J290" s="9"/>
      <c r="K290" s="9"/>
      <c r="L290" s="9"/>
      <c r="M290" s="9"/>
      <c r="N290" s="9"/>
      <c r="O290" s="9"/>
      <c r="P290" s="9"/>
      <c r="Q290" s="9"/>
      <c r="R290" s="9"/>
    </row>
    <row r="291" spans="1:18" ht="15.6">
      <c r="A291" s="7"/>
      <c r="B291" s="7"/>
      <c r="C291" s="8"/>
      <c r="D291" s="9"/>
      <c r="E291" s="9"/>
      <c r="F291" s="9"/>
      <c r="G291" s="9"/>
      <c r="H291" s="9"/>
      <c r="I291" s="9"/>
      <c r="J291" s="9"/>
      <c r="K291" s="9"/>
      <c r="L291" s="9"/>
      <c r="M291" s="9"/>
      <c r="N291" s="9"/>
      <c r="O291" s="9"/>
      <c r="P291" s="9"/>
      <c r="Q291" s="9"/>
      <c r="R291" s="9"/>
    </row>
    <row r="292" spans="1:18" ht="15.6">
      <c r="A292" s="7"/>
      <c r="B292" s="7"/>
      <c r="C292" s="8"/>
      <c r="D292" s="9"/>
      <c r="E292" s="9"/>
      <c r="F292" s="9"/>
      <c r="G292" s="9"/>
      <c r="H292" s="9"/>
      <c r="I292" s="9"/>
      <c r="J292" s="9"/>
      <c r="K292" s="9"/>
      <c r="L292" s="9"/>
      <c r="M292" s="9"/>
      <c r="N292" s="9"/>
      <c r="O292" s="9"/>
      <c r="P292" s="9"/>
      <c r="Q292" s="9"/>
      <c r="R292" s="9"/>
    </row>
    <row r="293" spans="1:18" ht="15.6">
      <c r="A293" s="7"/>
      <c r="B293" s="7"/>
      <c r="C293" s="8"/>
      <c r="D293" s="9"/>
      <c r="E293" s="9"/>
      <c r="F293" s="9"/>
      <c r="G293" s="9"/>
      <c r="H293" s="9"/>
      <c r="I293" s="9"/>
      <c r="J293" s="9"/>
      <c r="K293" s="9"/>
      <c r="L293" s="9"/>
      <c r="M293" s="9"/>
      <c r="N293" s="9"/>
      <c r="O293" s="9"/>
      <c r="P293" s="9"/>
      <c r="Q293" s="9"/>
      <c r="R293" s="9"/>
    </row>
    <row r="294" spans="1:18" ht="15.6">
      <c r="A294" s="7"/>
      <c r="B294" s="7"/>
      <c r="C294" s="8"/>
      <c r="D294" s="9"/>
      <c r="E294" s="9"/>
      <c r="F294" s="9"/>
      <c r="G294" s="9"/>
      <c r="H294" s="9"/>
      <c r="I294" s="9"/>
      <c r="J294" s="9"/>
      <c r="K294" s="9"/>
      <c r="L294" s="9"/>
      <c r="M294" s="9"/>
      <c r="N294" s="9"/>
      <c r="O294" s="9"/>
      <c r="P294" s="9"/>
      <c r="Q294" s="9"/>
      <c r="R294" s="9"/>
    </row>
    <row r="295" spans="1:18" ht="15.6">
      <c r="A295" s="7"/>
      <c r="B295" s="7"/>
      <c r="C295" s="8"/>
      <c r="D295" s="9"/>
      <c r="E295" s="9"/>
      <c r="F295" s="9"/>
      <c r="G295" s="9"/>
      <c r="H295" s="9"/>
      <c r="I295" s="9"/>
      <c r="J295" s="9"/>
      <c r="K295" s="9"/>
      <c r="L295" s="9"/>
      <c r="M295" s="9"/>
      <c r="N295" s="9"/>
      <c r="O295" s="9"/>
      <c r="P295" s="9"/>
      <c r="Q295" s="9"/>
      <c r="R295" s="9"/>
    </row>
    <row r="296" spans="1:18" ht="15.6">
      <c r="A296" s="7"/>
      <c r="B296" s="7"/>
      <c r="C296" s="8"/>
      <c r="D296" s="9"/>
      <c r="E296" s="9"/>
      <c r="F296" s="9"/>
      <c r="G296" s="9"/>
      <c r="H296" s="9"/>
      <c r="I296" s="9"/>
      <c r="J296" s="9"/>
      <c r="K296" s="9"/>
      <c r="L296" s="9"/>
      <c r="M296" s="9"/>
      <c r="N296" s="9"/>
      <c r="O296" s="9"/>
      <c r="P296" s="9"/>
      <c r="Q296" s="9"/>
      <c r="R296" s="9"/>
    </row>
    <row r="297" spans="1:18" ht="15.6">
      <c r="A297" s="7"/>
      <c r="B297" s="7"/>
      <c r="C297" s="8"/>
      <c r="D297" s="9"/>
      <c r="E297" s="9"/>
      <c r="F297" s="9"/>
      <c r="G297" s="9"/>
      <c r="H297" s="9"/>
      <c r="I297" s="9"/>
      <c r="J297" s="9"/>
      <c r="K297" s="9"/>
      <c r="L297" s="9"/>
      <c r="M297" s="9"/>
      <c r="N297" s="9"/>
      <c r="O297" s="9"/>
      <c r="P297" s="9"/>
      <c r="Q297" s="9"/>
      <c r="R297" s="9"/>
    </row>
    <row r="298" spans="1:18" ht="15.6">
      <c r="A298" s="7"/>
      <c r="B298" s="7"/>
      <c r="C298" s="8"/>
      <c r="D298" s="9"/>
      <c r="E298" s="9"/>
      <c r="F298" s="9"/>
      <c r="G298" s="9"/>
      <c r="H298" s="9"/>
      <c r="I298" s="9"/>
      <c r="J298" s="9"/>
      <c r="K298" s="9"/>
      <c r="L298" s="9"/>
      <c r="M298" s="9"/>
      <c r="N298" s="9"/>
      <c r="O298" s="9"/>
      <c r="P298" s="9"/>
      <c r="Q298" s="9"/>
      <c r="R298" s="9"/>
    </row>
    <row r="299" spans="1:18" ht="15.6">
      <c r="A299" s="7"/>
      <c r="B299" s="7"/>
      <c r="C299" s="8"/>
      <c r="D299" s="9"/>
      <c r="E299" s="9"/>
      <c r="F299" s="9"/>
      <c r="G299" s="9"/>
      <c r="H299" s="9"/>
      <c r="I299" s="9"/>
      <c r="J299" s="9"/>
      <c r="K299" s="9"/>
      <c r="L299" s="9"/>
      <c r="M299" s="9"/>
      <c r="N299" s="9"/>
      <c r="O299" s="9"/>
      <c r="P299" s="9"/>
      <c r="Q299" s="9"/>
      <c r="R299" s="9"/>
    </row>
    <row r="300" spans="1:18" ht="15.6">
      <c r="A300" s="7"/>
      <c r="B300" s="7"/>
      <c r="C300" s="8"/>
      <c r="D300" s="9"/>
      <c r="E300" s="9"/>
      <c r="F300" s="9"/>
      <c r="G300" s="9"/>
      <c r="H300" s="9"/>
      <c r="I300" s="9"/>
      <c r="J300" s="9"/>
      <c r="K300" s="9"/>
      <c r="L300" s="9"/>
      <c r="M300" s="9"/>
      <c r="N300" s="9"/>
      <c r="O300" s="9"/>
      <c r="P300" s="9"/>
      <c r="Q300" s="9"/>
      <c r="R300" s="9"/>
    </row>
    <row r="301" spans="1:18" ht="15.6">
      <c r="A301" s="7"/>
      <c r="B301" s="7"/>
      <c r="C301" s="8"/>
      <c r="D301" s="9"/>
      <c r="E301" s="9"/>
      <c r="F301" s="9"/>
      <c r="G301" s="9"/>
      <c r="H301" s="9"/>
      <c r="I301" s="9"/>
      <c r="J301" s="9"/>
      <c r="K301" s="9"/>
      <c r="L301" s="9"/>
      <c r="M301" s="9"/>
      <c r="N301" s="9"/>
      <c r="O301" s="9"/>
      <c r="P301" s="9"/>
      <c r="Q301" s="9"/>
      <c r="R301" s="9"/>
    </row>
    <row r="302" spans="1:18" ht="15.6">
      <c r="A302" s="7"/>
      <c r="B302" s="7"/>
      <c r="C302" s="8"/>
      <c r="D302" s="9"/>
      <c r="E302" s="9"/>
      <c r="F302" s="9"/>
      <c r="G302" s="9"/>
      <c r="H302" s="9"/>
      <c r="I302" s="9"/>
      <c r="J302" s="9"/>
      <c r="K302" s="9"/>
      <c r="L302" s="9"/>
      <c r="M302" s="9"/>
      <c r="N302" s="9"/>
      <c r="O302" s="9"/>
      <c r="P302" s="9"/>
      <c r="Q302" s="9"/>
      <c r="R302" s="9"/>
    </row>
    <row r="303" spans="1:18" ht="15.6">
      <c r="A303" s="7"/>
      <c r="B303" s="7"/>
      <c r="C303" s="8"/>
      <c r="D303" s="9"/>
      <c r="E303" s="9"/>
      <c r="F303" s="9"/>
      <c r="G303" s="9"/>
      <c r="H303" s="9"/>
      <c r="I303" s="9"/>
      <c r="J303" s="9"/>
      <c r="K303" s="9"/>
      <c r="L303" s="9"/>
      <c r="M303" s="9"/>
      <c r="N303" s="9"/>
      <c r="O303" s="9"/>
      <c r="P303" s="9"/>
      <c r="Q303" s="9"/>
      <c r="R303" s="9"/>
    </row>
    <row r="304" spans="1:18" ht="15.6">
      <c r="A304" s="7"/>
      <c r="B304" s="7"/>
      <c r="C304" s="8"/>
      <c r="D304" s="9"/>
      <c r="E304" s="9"/>
      <c r="F304" s="9"/>
      <c r="G304" s="9"/>
      <c r="H304" s="9"/>
      <c r="I304" s="9"/>
      <c r="J304" s="9"/>
      <c r="K304" s="9"/>
      <c r="L304" s="9"/>
      <c r="M304" s="9"/>
      <c r="N304" s="9"/>
      <c r="O304" s="9"/>
      <c r="P304" s="9"/>
      <c r="Q304" s="9"/>
      <c r="R304" s="9"/>
    </row>
    <row r="305" spans="1:18" ht="15.6">
      <c r="A305" s="7"/>
      <c r="B305" s="7"/>
      <c r="C305" s="8"/>
      <c r="D305" s="9"/>
      <c r="E305" s="9"/>
      <c r="F305" s="9"/>
      <c r="G305" s="9"/>
      <c r="H305" s="9"/>
      <c r="I305" s="9"/>
      <c r="J305" s="9"/>
      <c r="K305" s="9"/>
      <c r="L305" s="9"/>
      <c r="M305" s="9"/>
      <c r="N305" s="9"/>
      <c r="O305" s="9"/>
      <c r="P305" s="9"/>
      <c r="Q305" s="9"/>
      <c r="R305" s="9"/>
    </row>
    <row r="306" spans="1:18" ht="15.6">
      <c r="A306" s="7"/>
      <c r="B306" s="7"/>
      <c r="C306" s="8"/>
      <c r="D306" s="9"/>
      <c r="E306" s="9"/>
      <c r="F306" s="9"/>
      <c r="G306" s="9"/>
      <c r="H306" s="9"/>
      <c r="I306" s="9"/>
      <c r="J306" s="9"/>
      <c r="K306" s="9"/>
      <c r="L306" s="9"/>
      <c r="M306" s="9"/>
      <c r="N306" s="9"/>
      <c r="O306" s="9"/>
      <c r="P306" s="9"/>
      <c r="Q306" s="9"/>
      <c r="R306" s="9"/>
    </row>
    <row r="307" spans="1:18" ht="15.6">
      <c r="A307" s="7"/>
      <c r="B307" s="7"/>
      <c r="C307" s="8"/>
      <c r="D307" s="9"/>
      <c r="E307" s="9"/>
      <c r="F307" s="9"/>
      <c r="G307" s="9"/>
      <c r="H307" s="9"/>
      <c r="I307" s="9"/>
      <c r="J307" s="9"/>
      <c r="K307" s="9"/>
      <c r="L307" s="9"/>
      <c r="M307" s="9"/>
      <c r="N307" s="9"/>
      <c r="O307" s="9"/>
      <c r="P307" s="9"/>
      <c r="Q307" s="9"/>
      <c r="R307" s="9"/>
    </row>
    <row r="308" spans="1:18" ht="15.6">
      <c r="A308" s="7"/>
      <c r="B308" s="7"/>
      <c r="C308" s="8"/>
      <c r="D308" s="9"/>
      <c r="E308" s="9"/>
      <c r="F308" s="9"/>
      <c r="G308" s="9"/>
      <c r="H308" s="9"/>
      <c r="I308" s="9"/>
      <c r="J308" s="9"/>
      <c r="K308" s="9"/>
      <c r="L308" s="9"/>
      <c r="M308" s="9"/>
      <c r="N308" s="9"/>
      <c r="O308" s="9"/>
      <c r="P308" s="9"/>
      <c r="Q308" s="9"/>
      <c r="R308" s="9"/>
    </row>
    <row r="309" spans="1:18" ht="15.6">
      <c r="A309" s="7"/>
      <c r="B309" s="7"/>
      <c r="C309" s="8"/>
      <c r="D309" s="9"/>
      <c r="E309" s="9"/>
      <c r="F309" s="9"/>
      <c r="G309" s="9"/>
      <c r="H309" s="9"/>
      <c r="I309" s="9"/>
      <c r="J309" s="9"/>
      <c r="K309" s="9"/>
      <c r="L309" s="9"/>
      <c r="M309" s="9"/>
      <c r="N309" s="9"/>
      <c r="O309" s="9"/>
      <c r="P309" s="9"/>
      <c r="Q309" s="9"/>
      <c r="R309" s="9"/>
    </row>
    <row r="310" spans="1:18" ht="15.6">
      <c r="A310" s="7"/>
      <c r="B310" s="7"/>
      <c r="C310" s="8"/>
      <c r="D310" s="9"/>
      <c r="E310" s="9"/>
      <c r="F310" s="9"/>
      <c r="G310" s="9"/>
      <c r="H310" s="9"/>
      <c r="I310" s="9"/>
      <c r="J310" s="9"/>
      <c r="K310" s="9"/>
      <c r="L310" s="9"/>
      <c r="M310" s="9"/>
      <c r="N310" s="9"/>
      <c r="O310" s="9"/>
      <c r="P310" s="9"/>
      <c r="Q310" s="9"/>
      <c r="R310" s="9"/>
    </row>
    <row r="311" spans="1:18" ht="15.6">
      <c r="A311" s="7"/>
      <c r="B311" s="7"/>
      <c r="C311" s="8"/>
      <c r="D311" s="9"/>
      <c r="E311" s="9"/>
      <c r="F311" s="9"/>
      <c r="G311" s="9"/>
      <c r="H311" s="9"/>
      <c r="I311" s="9"/>
      <c r="J311" s="9"/>
      <c r="K311" s="9"/>
      <c r="L311" s="9"/>
      <c r="M311" s="9"/>
      <c r="N311" s="9"/>
      <c r="O311" s="9"/>
      <c r="P311" s="9"/>
      <c r="Q311" s="9"/>
      <c r="R311" s="9"/>
    </row>
    <row r="312" spans="1:18" ht="15.6">
      <c r="A312" s="7"/>
      <c r="B312" s="7"/>
      <c r="C312" s="8"/>
      <c r="D312" s="9"/>
      <c r="E312" s="9"/>
      <c r="F312" s="9"/>
      <c r="G312" s="9"/>
      <c r="H312" s="9"/>
      <c r="I312" s="9"/>
      <c r="J312" s="9"/>
      <c r="K312" s="9"/>
      <c r="L312" s="9"/>
      <c r="M312" s="9"/>
      <c r="N312" s="9"/>
      <c r="O312" s="9"/>
      <c r="P312" s="9"/>
      <c r="Q312" s="9"/>
      <c r="R312" s="9"/>
    </row>
    <row r="313" spans="1:18" ht="15.6">
      <c r="A313" s="7"/>
      <c r="B313" s="7"/>
      <c r="C313" s="8"/>
      <c r="D313" s="9"/>
      <c r="E313" s="9"/>
      <c r="F313" s="9"/>
      <c r="G313" s="9"/>
      <c r="H313" s="9"/>
      <c r="I313" s="9"/>
      <c r="J313" s="9"/>
      <c r="K313" s="9"/>
      <c r="L313" s="9"/>
      <c r="M313" s="9"/>
      <c r="N313" s="9"/>
      <c r="O313" s="9"/>
      <c r="P313" s="9"/>
      <c r="Q313" s="9"/>
      <c r="R313" s="9"/>
    </row>
    <row r="314" spans="1:18" ht="15.6">
      <c r="A314" s="7"/>
      <c r="B314" s="7"/>
      <c r="C314" s="8"/>
      <c r="D314" s="9"/>
      <c r="E314" s="9"/>
      <c r="F314" s="9"/>
      <c r="G314" s="9"/>
      <c r="H314" s="9"/>
      <c r="I314" s="9"/>
      <c r="J314" s="9"/>
      <c r="K314" s="9"/>
      <c r="L314" s="9"/>
      <c r="M314" s="9"/>
      <c r="N314" s="9"/>
      <c r="O314" s="9"/>
      <c r="P314" s="9"/>
      <c r="Q314" s="9"/>
      <c r="R314" s="9"/>
    </row>
    <row r="315" spans="1:18" ht="15.6">
      <c r="A315" s="7"/>
      <c r="B315" s="7"/>
      <c r="C315" s="8"/>
      <c r="D315" s="9"/>
      <c r="E315" s="9"/>
      <c r="F315" s="9"/>
      <c r="G315" s="9"/>
      <c r="H315" s="9"/>
      <c r="I315" s="9"/>
      <c r="J315" s="9"/>
      <c r="K315" s="9"/>
      <c r="L315" s="9"/>
      <c r="M315" s="9"/>
      <c r="N315" s="9"/>
      <c r="O315" s="9"/>
      <c r="P315" s="9"/>
      <c r="Q315" s="9"/>
      <c r="R315" s="9"/>
    </row>
    <row r="316" spans="1:18" ht="15.6">
      <c r="A316" s="7"/>
      <c r="B316" s="7"/>
      <c r="C316" s="8"/>
      <c r="D316" s="9"/>
      <c r="E316" s="9"/>
      <c r="F316" s="9"/>
      <c r="G316" s="9"/>
      <c r="H316" s="9"/>
      <c r="I316" s="9"/>
      <c r="J316" s="9"/>
      <c r="K316" s="9"/>
      <c r="L316" s="9"/>
      <c r="M316" s="9"/>
      <c r="N316" s="9"/>
      <c r="O316" s="9"/>
      <c r="P316" s="9"/>
      <c r="Q316" s="9"/>
      <c r="R316" s="9"/>
    </row>
    <row r="317" spans="1:18" ht="15.6">
      <c r="A317" s="7"/>
      <c r="B317" s="7"/>
      <c r="C317" s="8"/>
      <c r="D317" s="9"/>
      <c r="E317" s="9"/>
      <c r="F317" s="9"/>
      <c r="G317" s="9"/>
      <c r="H317" s="9"/>
      <c r="I317" s="9"/>
      <c r="J317" s="9"/>
      <c r="K317" s="9"/>
      <c r="L317" s="9"/>
      <c r="M317" s="9"/>
      <c r="N317" s="9"/>
      <c r="O317" s="9"/>
      <c r="P317" s="9"/>
      <c r="Q317" s="9"/>
      <c r="R317" s="9"/>
    </row>
    <row r="318" spans="1:18" ht="15.6">
      <c r="A318" s="7"/>
      <c r="B318" s="7"/>
      <c r="C318" s="8"/>
      <c r="D318" s="9"/>
      <c r="E318" s="9"/>
      <c r="F318" s="9"/>
      <c r="G318" s="9"/>
      <c r="H318" s="9"/>
      <c r="I318" s="9"/>
      <c r="J318" s="9"/>
      <c r="K318" s="9"/>
      <c r="L318" s="9"/>
      <c r="M318" s="9"/>
      <c r="N318" s="9"/>
      <c r="O318" s="9"/>
      <c r="P318" s="9"/>
      <c r="Q318" s="9"/>
      <c r="R318" s="9"/>
    </row>
    <row r="319" spans="1:18" ht="15.6">
      <c r="A319" s="7"/>
      <c r="B319" s="7"/>
      <c r="C319" s="8"/>
      <c r="D319" s="9"/>
      <c r="E319" s="9"/>
      <c r="F319" s="9"/>
      <c r="G319" s="9"/>
      <c r="H319" s="9"/>
      <c r="I319" s="9"/>
      <c r="J319" s="9"/>
      <c r="K319" s="9"/>
      <c r="L319" s="9"/>
      <c r="M319" s="9"/>
      <c r="N319" s="9"/>
      <c r="O319" s="9"/>
      <c r="P319" s="9"/>
      <c r="Q319" s="9"/>
      <c r="R319" s="9"/>
    </row>
    <row r="320" spans="1:18" ht="15.6">
      <c r="A320" s="7"/>
      <c r="B320" s="7"/>
      <c r="C320" s="8"/>
      <c r="D320" s="9"/>
      <c r="E320" s="9"/>
      <c r="F320" s="9"/>
      <c r="G320" s="9"/>
      <c r="H320" s="9"/>
      <c r="I320" s="9"/>
      <c r="J320" s="9"/>
      <c r="K320" s="9"/>
      <c r="L320" s="9"/>
      <c r="M320" s="9"/>
      <c r="N320" s="9"/>
      <c r="O320" s="9"/>
      <c r="P320" s="9"/>
      <c r="Q320" s="9"/>
      <c r="R320" s="9"/>
    </row>
    <row r="321" spans="1:18" ht="15.6">
      <c r="A321" s="7"/>
      <c r="B321" s="7"/>
      <c r="C321" s="8"/>
      <c r="D321" s="9"/>
      <c r="E321" s="9"/>
      <c r="F321" s="9"/>
      <c r="G321" s="9"/>
      <c r="H321" s="9"/>
      <c r="I321" s="9"/>
      <c r="J321" s="9"/>
      <c r="K321" s="9"/>
      <c r="L321" s="9"/>
      <c r="M321" s="9"/>
      <c r="N321" s="9"/>
      <c r="O321" s="9"/>
      <c r="P321" s="9"/>
      <c r="Q321" s="9"/>
      <c r="R321" s="9"/>
    </row>
    <row r="322" spans="1:18" ht="15.6">
      <c r="A322" s="7"/>
      <c r="B322" s="7"/>
      <c r="C322" s="8"/>
      <c r="D322" s="9"/>
      <c r="E322" s="9"/>
      <c r="F322" s="9"/>
      <c r="G322" s="9"/>
      <c r="H322" s="9"/>
      <c r="I322" s="9"/>
      <c r="J322" s="9"/>
      <c r="K322" s="9"/>
      <c r="L322" s="9"/>
      <c r="M322" s="9"/>
      <c r="N322" s="9"/>
      <c r="O322" s="9"/>
      <c r="P322" s="9"/>
      <c r="Q322" s="9"/>
      <c r="R322" s="9"/>
    </row>
    <row r="323" spans="1:18" ht="15.6">
      <c r="A323" s="7"/>
      <c r="B323" s="7"/>
      <c r="C323" s="8"/>
      <c r="D323" s="9"/>
      <c r="E323" s="9"/>
      <c r="F323" s="9"/>
      <c r="G323" s="9"/>
      <c r="H323" s="9"/>
      <c r="I323" s="9"/>
      <c r="J323" s="9"/>
      <c r="K323" s="9"/>
      <c r="L323" s="9"/>
      <c r="M323" s="9"/>
      <c r="N323" s="9"/>
      <c r="O323" s="9"/>
      <c r="P323" s="9"/>
      <c r="Q323" s="9"/>
      <c r="R323" s="9"/>
    </row>
    <row r="324" spans="1:18" ht="15.6">
      <c r="A324" s="7"/>
      <c r="B324" s="7"/>
      <c r="C324" s="8"/>
      <c r="D324" s="9"/>
      <c r="E324" s="9"/>
      <c r="F324" s="9"/>
      <c r="G324" s="9"/>
      <c r="H324" s="9"/>
      <c r="I324" s="9"/>
      <c r="J324" s="9"/>
      <c r="K324" s="9"/>
      <c r="L324" s="9"/>
      <c r="M324" s="9"/>
      <c r="N324" s="9"/>
      <c r="O324" s="9"/>
      <c r="P324" s="9"/>
      <c r="Q324" s="9"/>
      <c r="R324" s="9"/>
    </row>
    <row r="325" spans="1:18" ht="15.6">
      <c r="A325" s="7"/>
      <c r="B325" s="7"/>
      <c r="C325" s="8"/>
      <c r="D325" s="9"/>
      <c r="E325" s="9"/>
      <c r="F325" s="9"/>
      <c r="G325" s="9"/>
      <c r="H325" s="9"/>
      <c r="I325" s="9"/>
      <c r="J325" s="9"/>
      <c r="K325" s="9"/>
      <c r="L325" s="9"/>
      <c r="M325" s="9"/>
      <c r="N325" s="9"/>
      <c r="O325" s="9"/>
      <c r="P325" s="9"/>
      <c r="Q325" s="9"/>
      <c r="R325" s="9"/>
    </row>
    <row r="326" spans="1:18" ht="15.6">
      <c r="A326" s="7"/>
      <c r="B326" s="7"/>
      <c r="C326" s="8"/>
      <c r="D326" s="9"/>
      <c r="E326" s="9"/>
      <c r="F326" s="9"/>
      <c r="G326" s="9"/>
      <c r="H326" s="9"/>
      <c r="I326" s="9"/>
      <c r="J326" s="9"/>
      <c r="K326" s="9"/>
      <c r="L326" s="9"/>
      <c r="M326" s="9"/>
      <c r="N326" s="9"/>
      <c r="O326" s="9"/>
      <c r="P326" s="9"/>
      <c r="Q326" s="9"/>
      <c r="R326" s="9"/>
    </row>
    <row r="327" spans="1:18" ht="15.6">
      <c r="A327" s="7"/>
      <c r="B327" s="7"/>
      <c r="C327" s="8"/>
      <c r="D327" s="9"/>
      <c r="E327" s="9"/>
      <c r="F327" s="9"/>
      <c r="G327" s="9"/>
      <c r="H327" s="9"/>
      <c r="I327" s="9"/>
      <c r="J327" s="9"/>
      <c r="K327" s="9"/>
      <c r="L327" s="9"/>
      <c r="M327" s="9"/>
      <c r="N327" s="9"/>
      <c r="O327" s="9"/>
      <c r="P327" s="9"/>
      <c r="Q327" s="9"/>
      <c r="R327" s="9"/>
    </row>
    <row r="328" spans="1:18" ht="15.6">
      <c r="A328" s="7"/>
      <c r="B328" s="7"/>
      <c r="C328" s="8"/>
      <c r="D328" s="9"/>
      <c r="E328" s="9"/>
      <c r="F328" s="9"/>
      <c r="G328" s="9"/>
      <c r="H328" s="9"/>
      <c r="I328" s="9"/>
      <c r="J328" s="9"/>
      <c r="K328" s="9"/>
      <c r="L328" s="9"/>
      <c r="M328" s="9"/>
      <c r="N328" s="9"/>
      <c r="O328" s="9"/>
      <c r="P328" s="9"/>
      <c r="Q328" s="9"/>
      <c r="R328" s="9"/>
    </row>
    <row r="329" spans="1:18" ht="15.6">
      <c r="A329" s="7"/>
      <c r="B329" s="7"/>
      <c r="C329" s="8"/>
      <c r="D329" s="9"/>
      <c r="E329" s="9"/>
      <c r="F329" s="9"/>
      <c r="G329" s="9"/>
      <c r="H329" s="9"/>
      <c r="I329" s="9"/>
      <c r="J329" s="9"/>
      <c r="K329" s="9"/>
      <c r="L329" s="9"/>
      <c r="M329" s="9"/>
      <c r="N329" s="9"/>
      <c r="O329" s="9"/>
      <c r="P329" s="9"/>
      <c r="Q329" s="9"/>
      <c r="R329" s="9"/>
    </row>
    <row r="330" spans="1:18" ht="15.6">
      <c r="A330" s="7"/>
      <c r="B330" s="7"/>
      <c r="C330" s="8"/>
      <c r="D330" s="9"/>
      <c r="E330" s="9"/>
      <c r="F330" s="9"/>
      <c r="G330" s="9"/>
      <c r="H330" s="9"/>
      <c r="I330" s="9"/>
      <c r="J330" s="9"/>
      <c r="K330" s="9"/>
      <c r="L330" s="9"/>
      <c r="M330" s="9"/>
      <c r="N330" s="9"/>
      <c r="O330" s="9"/>
      <c r="P330" s="9"/>
      <c r="Q330" s="9"/>
      <c r="R330" s="9"/>
    </row>
    <row r="331" spans="1:18" ht="15.6">
      <c r="A331" s="7"/>
      <c r="B331" s="7"/>
      <c r="C331" s="8"/>
      <c r="D331" s="9"/>
      <c r="E331" s="9"/>
      <c r="F331" s="9"/>
      <c r="G331" s="9"/>
      <c r="H331" s="9"/>
      <c r="I331" s="9"/>
      <c r="J331" s="9"/>
      <c r="K331" s="9"/>
      <c r="L331" s="9"/>
      <c r="M331" s="9"/>
      <c r="N331" s="9"/>
      <c r="O331" s="9"/>
      <c r="P331" s="9"/>
      <c r="Q331" s="9"/>
      <c r="R331" s="9"/>
    </row>
    <row r="332" spans="1:18" ht="15.6">
      <c r="A332" s="7"/>
      <c r="B332" s="7"/>
      <c r="C332" s="8"/>
      <c r="D332" s="9"/>
      <c r="E332" s="9"/>
      <c r="F332" s="9"/>
      <c r="G332" s="9"/>
      <c r="H332" s="9"/>
      <c r="I332" s="9"/>
      <c r="J332" s="9"/>
      <c r="K332" s="9"/>
      <c r="L332" s="9"/>
      <c r="M332" s="9"/>
      <c r="N332" s="9"/>
      <c r="O332" s="9"/>
      <c r="P332" s="9"/>
      <c r="Q332" s="9"/>
      <c r="R332" s="9"/>
    </row>
    <row r="333" spans="1:18" ht="15.6">
      <c r="A333" s="7"/>
      <c r="B333" s="7"/>
      <c r="C333" s="8"/>
      <c r="D333" s="9"/>
      <c r="E333" s="9"/>
      <c r="F333" s="9"/>
      <c r="G333" s="9"/>
      <c r="H333" s="9"/>
      <c r="I333" s="9"/>
      <c r="J333" s="9"/>
      <c r="K333" s="9"/>
      <c r="L333" s="9"/>
      <c r="M333" s="9"/>
      <c r="N333" s="9"/>
      <c r="O333" s="9"/>
      <c r="P333" s="9"/>
      <c r="Q333" s="9"/>
      <c r="R333" s="9"/>
    </row>
    <row r="334" spans="1:18" ht="15.6">
      <c r="A334" s="7"/>
      <c r="B334" s="7"/>
      <c r="C334" s="8"/>
      <c r="D334" s="9"/>
      <c r="E334" s="9"/>
      <c r="F334" s="9"/>
      <c r="G334" s="9"/>
      <c r="H334" s="9"/>
      <c r="I334" s="9"/>
      <c r="J334" s="9"/>
      <c r="K334" s="9"/>
      <c r="L334" s="9"/>
      <c r="M334" s="9"/>
      <c r="N334" s="9"/>
      <c r="O334" s="9"/>
      <c r="P334" s="9"/>
      <c r="Q334" s="9"/>
      <c r="R334" s="9"/>
    </row>
    <row r="335" spans="1:18" ht="15.6">
      <c r="A335" s="7"/>
      <c r="B335" s="7"/>
      <c r="C335" s="8"/>
      <c r="D335" s="9"/>
      <c r="E335" s="9"/>
      <c r="F335" s="9"/>
      <c r="G335" s="9"/>
      <c r="H335" s="9"/>
      <c r="I335" s="9"/>
      <c r="J335" s="9"/>
      <c r="K335" s="9"/>
      <c r="L335" s="9"/>
      <c r="M335" s="9"/>
      <c r="N335" s="9"/>
      <c r="O335" s="9"/>
      <c r="P335" s="9"/>
      <c r="Q335" s="9"/>
      <c r="R335" s="9"/>
    </row>
    <row r="336" spans="1:18" ht="15.6">
      <c r="A336" s="7"/>
      <c r="B336" s="7"/>
      <c r="C336" s="8"/>
      <c r="D336" s="9"/>
      <c r="E336" s="9"/>
      <c r="F336" s="9"/>
      <c r="G336" s="9"/>
      <c r="H336" s="9"/>
      <c r="I336" s="9"/>
      <c r="J336" s="9"/>
      <c r="K336" s="9"/>
      <c r="L336" s="9"/>
      <c r="M336" s="9"/>
      <c r="N336" s="9"/>
      <c r="O336" s="9"/>
      <c r="P336" s="9"/>
      <c r="Q336" s="9"/>
      <c r="R336" s="9"/>
    </row>
    <row r="337" spans="1:18" ht="15.6">
      <c r="A337" s="7"/>
      <c r="B337" s="7"/>
      <c r="C337" s="8"/>
      <c r="D337" s="9"/>
      <c r="E337" s="9"/>
      <c r="F337" s="9"/>
      <c r="G337" s="9"/>
      <c r="H337" s="9"/>
      <c r="I337" s="9"/>
      <c r="J337" s="9"/>
      <c r="K337" s="9"/>
      <c r="L337" s="9"/>
      <c r="M337" s="9"/>
      <c r="N337" s="9"/>
      <c r="O337" s="9"/>
      <c r="P337" s="9"/>
      <c r="Q337" s="9"/>
      <c r="R337" s="9"/>
    </row>
    <row r="338" spans="1:18" ht="15.6">
      <c r="A338" s="7"/>
      <c r="B338" s="7"/>
      <c r="C338" s="8"/>
      <c r="D338" s="9"/>
      <c r="E338" s="9"/>
      <c r="F338" s="9"/>
      <c r="G338" s="9"/>
      <c r="H338" s="9"/>
      <c r="I338" s="9"/>
      <c r="J338" s="9"/>
      <c r="K338" s="9"/>
      <c r="L338" s="9"/>
      <c r="M338" s="9"/>
      <c r="N338" s="9"/>
      <c r="O338" s="9"/>
      <c r="P338" s="9"/>
      <c r="Q338" s="9"/>
      <c r="R338" s="9"/>
    </row>
    <row r="339" spans="1:18" ht="15.6">
      <c r="A339" s="7"/>
      <c r="B339" s="7"/>
      <c r="C339" s="8"/>
      <c r="D339" s="9"/>
      <c r="E339" s="9"/>
      <c r="F339" s="9"/>
      <c r="G339" s="9"/>
      <c r="H339" s="9"/>
      <c r="I339" s="9"/>
      <c r="J339" s="9"/>
      <c r="K339" s="9"/>
      <c r="L339" s="9"/>
      <c r="M339" s="9"/>
      <c r="N339" s="9"/>
      <c r="O339" s="9"/>
      <c r="P339" s="9"/>
      <c r="Q339" s="9"/>
      <c r="R339" s="9"/>
    </row>
    <row r="340" spans="1:18" ht="15.6">
      <c r="A340" s="7"/>
      <c r="B340" s="7"/>
      <c r="C340" s="8"/>
      <c r="D340" s="9"/>
      <c r="E340" s="9"/>
      <c r="F340" s="9"/>
      <c r="G340" s="9"/>
      <c r="H340" s="9"/>
      <c r="I340" s="9"/>
      <c r="J340" s="9"/>
      <c r="K340" s="9"/>
      <c r="L340" s="9"/>
      <c r="M340" s="9"/>
      <c r="N340" s="9"/>
      <c r="O340" s="9"/>
      <c r="P340" s="9"/>
      <c r="Q340" s="9"/>
      <c r="R340" s="9"/>
    </row>
    <row r="341" spans="1:18" ht="15.6">
      <c r="A341" s="7"/>
      <c r="B341" s="7"/>
      <c r="C341" s="8"/>
      <c r="D341" s="9"/>
      <c r="E341" s="9"/>
      <c r="F341" s="9"/>
      <c r="G341" s="9"/>
      <c r="H341" s="9"/>
      <c r="I341" s="9"/>
      <c r="J341" s="9"/>
      <c r="K341" s="9"/>
      <c r="L341" s="9"/>
      <c r="M341" s="9"/>
      <c r="N341" s="9"/>
      <c r="O341" s="9"/>
      <c r="P341" s="9"/>
      <c r="Q341" s="9"/>
      <c r="R341" s="9"/>
    </row>
    <row r="342" spans="1:18" ht="15.6">
      <c r="A342" s="7"/>
      <c r="B342" s="7"/>
      <c r="C342" s="8"/>
      <c r="D342" s="9"/>
      <c r="E342" s="9"/>
      <c r="F342" s="9"/>
      <c r="G342" s="9"/>
      <c r="H342" s="9"/>
      <c r="I342" s="9"/>
      <c r="J342" s="9"/>
      <c r="K342" s="9"/>
      <c r="L342" s="9"/>
      <c r="M342" s="9"/>
      <c r="N342" s="9"/>
      <c r="O342" s="9"/>
      <c r="P342" s="9"/>
      <c r="Q342" s="9"/>
      <c r="R342" s="9"/>
    </row>
    <row r="343" spans="1:18" ht="15.6">
      <c r="A343" s="7"/>
      <c r="B343" s="7"/>
      <c r="C343" s="8"/>
      <c r="D343" s="9"/>
      <c r="E343" s="9"/>
      <c r="F343" s="9"/>
      <c r="G343" s="9"/>
      <c r="H343" s="9"/>
      <c r="I343" s="9"/>
      <c r="J343" s="9"/>
      <c r="K343" s="9"/>
      <c r="L343" s="9"/>
      <c r="M343" s="9"/>
      <c r="N343" s="9"/>
      <c r="O343" s="9"/>
      <c r="P343" s="9"/>
      <c r="Q343" s="9"/>
      <c r="R343" s="9"/>
    </row>
    <row r="344" spans="1:18" ht="15.6">
      <c r="A344" s="7"/>
      <c r="B344" s="7"/>
      <c r="C344" s="8"/>
      <c r="D344" s="9"/>
      <c r="E344" s="9"/>
      <c r="F344" s="9"/>
      <c r="G344" s="9"/>
      <c r="H344" s="9"/>
      <c r="I344" s="9"/>
      <c r="J344" s="9"/>
      <c r="K344" s="9"/>
      <c r="L344" s="9"/>
      <c r="M344" s="9"/>
      <c r="N344" s="9"/>
      <c r="O344" s="9"/>
      <c r="P344" s="9"/>
      <c r="Q344" s="9"/>
      <c r="R344" s="9"/>
    </row>
    <row r="345" spans="1:18" ht="15.6">
      <c r="A345" s="7"/>
      <c r="B345" s="7"/>
      <c r="C345" s="8"/>
      <c r="D345" s="9"/>
      <c r="E345" s="9"/>
      <c r="F345" s="9"/>
      <c r="G345" s="9"/>
      <c r="H345" s="9"/>
      <c r="I345" s="9"/>
      <c r="J345" s="9"/>
      <c r="K345" s="9"/>
      <c r="L345" s="9"/>
      <c r="M345" s="9"/>
      <c r="N345" s="9"/>
      <c r="O345" s="9"/>
      <c r="P345" s="9"/>
      <c r="Q345" s="9"/>
      <c r="R345" s="9"/>
    </row>
    <row r="346" spans="1:18" ht="15.6">
      <c r="A346" s="7"/>
      <c r="B346" s="7"/>
      <c r="C346" s="8"/>
      <c r="D346" s="9"/>
      <c r="E346" s="9"/>
      <c r="F346" s="9"/>
      <c r="G346" s="9"/>
      <c r="H346" s="9"/>
      <c r="I346" s="9"/>
      <c r="J346" s="9"/>
      <c r="K346" s="9"/>
      <c r="L346" s="9"/>
      <c r="M346" s="9"/>
      <c r="N346" s="9"/>
      <c r="O346" s="9"/>
      <c r="P346" s="9"/>
      <c r="Q346" s="9"/>
      <c r="R346" s="9"/>
    </row>
    <row r="347" spans="1:18" ht="15.6">
      <c r="A347" s="7"/>
      <c r="B347" s="7"/>
      <c r="C347" s="8"/>
      <c r="D347" s="9"/>
      <c r="E347" s="9"/>
      <c r="F347" s="9"/>
      <c r="G347" s="9"/>
      <c r="H347" s="9"/>
      <c r="I347" s="9"/>
      <c r="J347" s="9"/>
      <c r="K347" s="9"/>
      <c r="L347" s="9"/>
      <c r="M347" s="9"/>
      <c r="N347" s="9"/>
      <c r="O347" s="9"/>
      <c r="P347" s="9"/>
      <c r="Q347" s="9"/>
      <c r="R347" s="9"/>
    </row>
    <row r="348" spans="1:18" ht="15.6">
      <c r="A348" s="7"/>
      <c r="B348" s="7"/>
      <c r="C348" s="8"/>
      <c r="D348" s="9"/>
      <c r="E348" s="9"/>
      <c r="F348" s="9"/>
      <c r="G348" s="9"/>
      <c r="H348" s="9"/>
      <c r="I348" s="9"/>
      <c r="J348" s="9"/>
      <c r="K348" s="9"/>
      <c r="L348" s="9"/>
      <c r="M348" s="9"/>
      <c r="N348" s="9"/>
      <c r="O348" s="9"/>
      <c r="P348" s="9"/>
      <c r="Q348" s="9"/>
      <c r="R348" s="9"/>
    </row>
    <row r="349" spans="1:18" ht="15.6">
      <c r="A349" s="7"/>
      <c r="B349" s="7"/>
      <c r="C349" s="8"/>
      <c r="D349" s="9"/>
      <c r="E349" s="9"/>
      <c r="F349" s="9"/>
      <c r="G349" s="9"/>
      <c r="H349" s="9"/>
      <c r="I349" s="9"/>
      <c r="J349" s="9"/>
      <c r="K349" s="9"/>
      <c r="L349" s="9"/>
      <c r="M349" s="9"/>
      <c r="N349" s="9"/>
      <c r="O349" s="9"/>
      <c r="P349" s="9"/>
      <c r="Q349" s="9"/>
      <c r="R349" s="9"/>
    </row>
    <row r="350" spans="1:18" ht="15.6">
      <c r="A350" s="7"/>
      <c r="B350" s="7"/>
      <c r="C350" s="8"/>
      <c r="D350" s="9"/>
      <c r="E350" s="9"/>
      <c r="F350" s="9"/>
      <c r="G350" s="9"/>
      <c r="H350" s="9"/>
      <c r="I350" s="9"/>
      <c r="J350" s="9"/>
      <c r="K350" s="9"/>
      <c r="L350" s="9"/>
      <c r="M350" s="9"/>
      <c r="N350" s="9"/>
      <c r="O350" s="9"/>
      <c r="P350" s="9"/>
      <c r="Q350" s="9"/>
      <c r="R350" s="9"/>
    </row>
    <row r="351" spans="1:18" ht="15.6">
      <c r="A351" s="7"/>
      <c r="B351" s="7"/>
      <c r="C351" s="8"/>
      <c r="D351" s="9"/>
      <c r="E351" s="9"/>
      <c r="F351" s="9"/>
      <c r="G351" s="9"/>
      <c r="H351" s="9"/>
      <c r="I351" s="9"/>
      <c r="J351" s="9"/>
      <c r="K351" s="9"/>
      <c r="L351" s="9"/>
      <c r="M351" s="9"/>
      <c r="N351" s="9"/>
      <c r="O351" s="9"/>
      <c r="P351" s="9"/>
      <c r="Q351" s="9"/>
      <c r="R351" s="9"/>
    </row>
    <row r="352" spans="1:18" ht="15.6">
      <c r="A352" s="7"/>
      <c r="B352" s="7"/>
      <c r="C352" s="8"/>
      <c r="D352" s="9"/>
      <c r="E352" s="9"/>
      <c r="F352" s="9"/>
      <c r="G352" s="9"/>
      <c r="H352" s="9"/>
      <c r="I352" s="9"/>
      <c r="J352" s="9"/>
      <c r="K352" s="9"/>
      <c r="L352" s="9"/>
      <c r="M352" s="9"/>
      <c r="N352" s="9"/>
      <c r="O352" s="9"/>
      <c r="P352" s="9"/>
      <c r="Q352" s="9"/>
      <c r="R352" s="9"/>
    </row>
    <row r="353" spans="1:18" ht="15.6">
      <c r="A353" s="7"/>
      <c r="B353" s="7"/>
      <c r="C353" s="8"/>
      <c r="D353" s="9"/>
      <c r="E353" s="9"/>
      <c r="F353" s="9"/>
      <c r="G353" s="9"/>
      <c r="H353" s="9"/>
      <c r="I353" s="9"/>
      <c r="J353" s="9"/>
      <c r="K353" s="9"/>
      <c r="L353" s="9"/>
      <c r="M353" s="9"/>
      <c r="N353" s="9"/>
      <c r="O353" s="9"/>
      <c r="P353" s="9"/>
      <c r="Q353" s="9"/>
      <c r="R353" s="9"/>
    </row>
    <row r="354" spans="1:18" ht="15.6">
      <c r="A354" s="7"/>
      <c r="B354" s="7"/>
      <c r="C354" s="8"/>
      <c r="D354" s="9"/>
      <c r="E354" s="9"/>
      <c r="F354" s="9"/>
      <c r="G354" s="9"/>
      <c r="H354" s="9"/>
      <c r="I354" s="9"/>
      <c r="J354" s="9"/>
      <c r="K354" s="9"/>
      <c r="L354" s="9"/>
      <c r="M354" s="9"/>
      <c r="N354" s="9"/>
      <c r="O354" s="9"/>
      <c r="P354" s="9"/>
      <c r="Q354" s="9"/>
      <c r="R354" s="9"/>
    </row>
    <row r="355" spans="1:18" ht="15.6">
      <c r="A355" s="7"/>
      <c r="B355" s="7"/>
      <c r="C355" s="8"/>
      <c r="D355" s="9"/>
      <c r="E355" s="9"/>
      <c r="F355" s="9"/>
      <c r="G355" s="9"/>
      <c r="H355" s="9"/>
      <c r="I355" s="9"/>
      <c r="J355" s="9"/>
      <c r="K355" s="9"/>
      <c r="L355" s="9"/>
      <c r="M355" s="9"/>
      <c r="N355" s="9"/>
      <c r="O355" s="9"/>
      <c r="P355" s="9"/>
      <c r="Q355" s="9"/>
      <c r="R355" s="9"/>
    </row>
    <row r="356" spans="1:18" ht="15.6">
      <c r="A356" s="7"/>
      <c r="B356" s="7"/>
      <c r="C356" s="8"/>
      <c r="D356" s="9"/>
      <c r="E356" s="9"/>
      <c r="F356" s="9"/>
      <c r="G356" s="9"/>
      <c r="H356" s="9"/>
      <c r="I356" s="9"/>
      <c r="J356" s="9"/>
      <c r="K356" s="9"/>
      <c r="L356" s="9"/>
      <c r="M356" s="9"/>
      <c r="N356" s="9"/>
      <c r="O356" s="9"/>
      <c r="P356" s="9"/>
      <c r="Q356" s="9"/>
      <c r="R356" s="9"/>
    </row>
    <row r="357" spans="1:18" ht="15.6">
      <c r="A357" s="7"/>
      <c r="B357" s="7"/>
      <c r="C357" s="8"/>
      <c r="D357" s="9"/>
      <c r="E357" s="9"/>
      <c r="F357" s="9"/>
      <c r="G357" s="9"/>
      <c r="H357" s="9"/>
      <c r="I357" s="9"/>
      <c r="J357" s="9"/>
      <c r="K357" s="9"/>
      <c r="L357" s="9"/>
      <c r="M357" s="9"/>
      <c r="N357" s="9"/>
      <c r="O357" s="9"/>
      <c r="P357" s="9"/>
      <c r="Q357" s="9"/>
      <c r="R357" s="9"/>
    </row>
    <row r="358" spans="1:18" ht="15.6">
      <c r="A358" s="7"/>
      <c r="B358" s="7"/>
      <c r="C358" s="8"/>
      <c r="D358" s="9"/>
      <c r="E358" s="9"/>
      <c r="F358" s="9"/>
      <c r="G358" s="9"/>
      <c r="H358" s="9"/>
      <c r="I358" s="9"/>
      <c r="J358" s="9"/>
      <c r="K358" s="9"/>
      <c r="L358" s="9"/>
      <c r="M358" s="9"/>
      <c r="N358" s="9"/>
      <c r="O358" s="9"/>
      <c r="P358" s="9"/>
      <c r="Q358" s="9"/>
      <c r="R358" s="9"/>
    </row>
    <row r="359" spans="1:18" ht="15.6">
      <c r="A359" s="7"/>
      <c r="B359" s="7"/>
      <c r="C359" s="8"/>
      <c r="D359" s="9"/>
      <c r="E359" s="9"/>
      <c r="F359" s="9"/>
      <c r="G359" s="9"/>
      <c r="H359" s="9"/>
      <c r="I359" s="9"/>
      <c r="J359" s="9"/>
      <c r="K359" s="9"/>
      <c r="L359" s="9"/>
      <c r="M359" s="9"/>
      <c r="N359" s="9"/>
      <c r="O359" s="9"/>
      <c r="P359" s="9"/>
      <c r="Q359" s="9"/>
      <c r="R359" s="9"/>
    </row>
    <row r="360" spans="1:18" ht="15.6">
      <c r="A360" s="7"/>
      <c r="B360" s="7"/>
      <c r="C360" s="8"/>
      <c r="D360" s="9"/>
      <c r="E360" s="9"/>
      <c r="F360" s="9"/>
      <c r="G360" s="9"/>
      <c r="H360" s="9"/>
      <c r="I360" s="9"/>
      <c r="J360" s="9"/>
      <c r="K360" s="9"/>
      <c r="L360" s="9"/>
      <c r="M360" s="9"/>
      <c r="N360" s="9"/>
      <c r="O360" s="9"/>
      <c r="P360" s="9"/>
      <c r="Q360" s="9"/>
      <c r="R360" s="9"/>
    </row>
    <row r="361" spans="1:18" ht="15.6">
      <c r="A361" s="7"/>
      <c r="B361" s="7"/>
      <c r="C361" s="8"/>
      <c r="D361" s="9"/>
      <c r="E361" s="9"/>
      <c r="F361" s="9"/>
      <c r="G361" s="9"/>
      <c r="H361" s="9"/>
      <c r="I361" s="9"/>
      <c r="J361" s="9"/>
      <c r="K361" s="9"/>
      <c r="L361" s="9"/>
      <c r="M361" s="9"/>
      <c r="N361" s="9"/>
      <c r="O361" s="9"/>
      <c r="P361" s="9"/>
      <c r="Q361" s="9"/>
      <c r="R361" s="9"/>
    </row>
    <row r="362" spans="1:18" ht="15.6">
      <c r="A362" s="7"/>
      <c r="B362" s="7"/>
      <c r="C362" s="8"/>
      <c r="D362" s="9"/>
      <c r="E362" s="9"/>
      <c r="F362" s="9"/>
      <c r="G362" s="9"/>
      <c r="H362" s="9"/>
      <c r="I362" s="9"/>
      <c r="J362" s="9"/>
      <c r="K362" s="9"/>
      <c r="L362" s="9"/>
      <c r="M362" s="9"/>
      <c r="N362" s="9"/>
      <c r="O362" s="9"/>
      <c r="P362" s="9"/>
      <c r="Q362" s="9"/>
      <c r="R362" s="9"/>
    </row>
    <row r="363" spans="1:18" ht="15.6">
      <c r="A363" s="7"/>
      <c r="B363" s="7"/>
      <c r="C363" s="8"/>
      <c r="D363" s="9"/>
      <c r="E363" s="9"/>
      <c r="F363" s="9"/>
      <c r="G363" s="9"/>
      <c r="H363" s="9"/>
      <c r="I363" s="9"/>
      <c r="J363" s="9"/>
      <c r="K363" s="9"/>
      <c r="L363" s="9"/>
      <c r="M363" s="9"/>
      <c r="N363" s="9"/>
      <c r="O363" s="9"/>
      <c r="P363" s="9"/>
      <c r="Q363" s="9"/>
      <c r="R363" s="9"/>
    </row>
    <row r="364" spans="1:18" ht="15.6">
      <c r="A364" s="7"/>
      <c r="B364" s="7"/>
      <c r="C364" s="8"/>
      <c r="D364" s="9"/>
      <c r="E364" s="9"/>
      <c r="F364" s="9"/>
      <c r="G364" s="9"/>
      <c r="H364" s="9"/>
      <c r="I364" s="9"/>
      <c r="J364" s="9"/>
      <c r="K364" s="9"/>
      <c r="L364" s="9"/>
      <c r="M364" s="9"/>
      <c r="N364" s="9"/>
      <c r="O364" s="9"/>
      <c r="P364" s="9"/>
      <c r="Q364" s="9"/>
      <c r="R364" s="9"/>
    </row>
    <row r="365" spans="1:18" ht="15.6">
      <c r="A365" s="7"/>
      <c r="B365" s="7"/>
      <c r="C365" s="8"/>
      <c r="D365" s="9"/>
      <c r="E365" s="9"/>
      <c r="F365" s="9"/>
      <c r="G365" s="9"/>
      <c r="H365" s="9"/>
      <c r="I365" s="9"/>
      <c r="J365" s="9"/>
      <c r="K365" s="9"/>
      <c r="L365" s="9"/>
      <c r="M365" s="9"/>
      <c r="N365" s="9"/>
      <c r="O365" s="9"/>
      <c r="P365" s="9"/>
      <c r="Q365" s="9"/>
      <c r="R365" s="9"/>
    </row>
    <row r="366" spans="1:18" ht="15.6">
      <c r="A366" s="7"/>
      <c r="B366" s="7"/>
      <c r="C366" s="8"/>
      <c r="D366" s="9"/>
      <c r="E366" s="9"/>
      <c r="F366" s="9"/>
      <c r="G366" s="9"/>
      <c r="H366" s="9"/>
      <c r="I366" s="9"/>
      <c r="J366" s="9"/>
      <c r="K366" s="9"/>
      <c r="L366" s="9"/>
      <c r="M366" s="9"/>
      <c r="N366" s="9"/>
      <c r="O366" s="9"/>
      <c r="P366" s="9"/>
      <c r="Q366" s="9"/>
      <c r="R366" s="9"/>
    </row>
    <row r="367" spans="1:18" ht="15.6">
      <c r="A367" s="7"/>
      <c r="B367" s="7"/>
      <c r="C367" s="8"/>
      <c r="D367" s="9"/>
      <c r="E367" s="9"/>
      <c r="F367" s="9"/>
      <c r="G367" s="9"/>
      <c r="H367" s="9"/>
      <c r="I367" s="9"/>
      <c r="J367" s="9"/>
      <c r="K367" s="9"/>
      <c r="L367" s="9"/>
      <c r="M367" s="9"/>
      <c r="N367" s="9"/>
      <c r="O367" s="9"/>
      <c r="P367" s="9"/>
      <c r="Q367" s="9"/>
      <c r="R367" s="9"/>
    </row>
    <row r="368" spans="1:18" ht="15.6">
      <c r="A368" s="7"/>
      <c r="B368" s="7"/>
      <c r="C368" s="8"/>
      <c r="D368" s="9"/>
      <c r="E368" s="9"/>
      <c r="F368" s="9"/>
      <c r="G368" s="9"/>
      <c r="H368" s="9"/>
      <c r="I368" s="9"/>
      <c r="J368" s="9"/>
      <c r="K368" s="9"/>
      <c r="L368" s="9"/>
      <c r="M368" s="9"/>
      <c r="N368" s="9"/>
      <c r="O368" s="9"/>
      <c r="P368" s="9"/>
      <c r="Q368" s="9"/>
      <c r="R368" s="9"/>
    </row>
    <row r="369" spans="1:18" ht="15.6">
      <c r="A369" s="7"/>
      <c r="B369" s="7"/>
      <c r="C369" s="8"/>
      <c r="D369" s="9"/>
      <c r="E369" s="9"/>
      <c r="F369" s="9"/>
      <c r="G369" s="9"/>
      <c r="H369" s="9"/>
      <c r="I369" s="9"/>
      <c r="J369" s="9"/>
      <c r="K369" s="9"/>
      <c r="L369" s="9"/>
      <c r="M369" s="9"/>
      <c r="N369" s="9"/>
      <c r="O369" s="9"/>
      <c r="P369" s="9"/>
      <c r="Q369" s="9"/>
      <c r="R369" s="9"/>
    </row>
    <row r="370" spans="1:18" ht="15.6">
      <c r="A370" s="7"/>
      <c r="B370" s="7"/>
      <c r="C370" s="8"/>
      <c r="D370" s="9"/>
      <c r="E370" s="9"/>
      <c r="F370" s="9"/>
      <c r="G370" s="9"/>
      <c r="H370" s="9"/>
      <c r="I370" s="9"/>
      <c r="J370" s="9"/>
      <c r="K370" s="9"/>
      <c r="L370" s="9"/>
      <c r="M370" s="9"/>
      <c r="N370" s="9"/>
      <c r="O370" s="9"/>
      <c r="P370" s="9"/>
      <c r="Q370" s="9"/>
      <c r="R370" s="9"/>
    </row>
    <row r="371" spans="1:18" ht="15.6">
      <c r="A371" s="7"/>
      <c r="B371" s="7"/>
      <c r="C371" s="8"/>
      <c r="D371" s="9"/>
      <c r="E371" s="9"/>
      <c r="F371" s="9"/>
      <c r="G371" s="9"/>
      <c r="H371" s="9"/>
      <c r="I371" s="9"/>
      <c r="J371" s="9"/>
      <c r="K371" s="9"/>
      <c r="L371" s="9"/>
      <c r="M371" s="9"/>
      <c r="N371" s="9"/>
      <c r="O371" s="9"/>
      <c r="P371" s="9"/>
      <c r="Q371" s="9"/>
      <c r="R371" s="9"/>
    </row>
    <row r="372" spans="1:18" ht="15.6">
      <c r="A372" s="7"/>
      <c r="B372" s="7"/>
      <c r="C372" s="8"/>
      <c r="D372" s="9"/>
      <c r="E372" s="9"/>
      <c r="F372" s="9"/>
      <c r="G372" s="9"/>
      <c r="H372" s="9"/>
      <c r="I372" s="9"/>
      <c r="J372" s="9"/>
      <c r="K372" s="9"/>
      <c r="L372" s="9"/>
      <c r="M372" s="9"/>
      <c r="N372" s="9"/>
      <c r="O372" s="9"/>
      <c r="P372" s="9"/>
      <c r="Q372" s="9"/>
      <c r="R372" s="9"/>
    </row>
    <row r="373" spans="1:18" ht="15.6">
      <c r="A373" s="7"/>
      <c r="B373" s="7"/>
      <c r="C373" s="8"/>
      <c r="D373" s="9"/>
      <c r="E373" s="9"/>
      <c r="F373" s="9"/>
      <c r="G373" s="9"/>
      <c r="H373" s="9"/>
      <c r="I373" s="9"/>
      <c r="J373" s="9"/>
      <c r="K373" s="9"/>
      <c r="L373" s="9"/>
      <c r="M373" s="9"/>
      <c r="N373" s="9"/>
      <c r="O373" s="9"/>
      <c r="P373" s="9"/>
      <c r="Q373" s="9"/>
      <c r="R373" s="9"/>
    </row>
    <row r="374" spans="1:18" ht="15.6">
      <c r="A374" s="7"/>
      <c r="B374" s="7"/>
      <c r="C374" s="8"/>
      <c r="D374" s="9"/>
      <c r="E374" s="9"/>
      <c r="F374" s="9"/>
      <c r="G374" s="9"/>
      <c r="H374" s="9"/>
      <c r="I374" s="9"/>
      <c r="J374" s="9"/>
      <c r="K374" s="9"/>
      <c r="L374" s="9"/>
      <c r="M374" s="9"/>
      <c r="N374" s="9"/>
      <c r="O374" s="9"/>
      <c r="P374" s="9"/>
      <c r="Q374" s="9"/>
      <c r="R374" s="9"/>
    </row>
    <row r="375" spans="1:18" ht="15.6">
      <c r="A375" s="7"/>
      <c r="B375" s="7"/>
      <c r="C375" s="8"/>
      <c r="D375" s="9"/>
      <c r="E375" s="9"/>
      <c r="F375" s="9"/>
      <c r="G375" s="9"/>
      <c r="H375" s="9"/>
      <c r="I375" s="9"/>
      <c r="J375" s="9"/>
      <c r="K375" s="9"/>
      <c r="L375" s="9"/>
      <c r="M375" s="9"/>
      <c r="N375" s="9"/>
      <c r="O375" s="9"/>
      <c r="P375" s="9"/>
      <c r="Q375" s="9"/>
      <c r="R375" s="9"/>
    </row>
    <row r="376" spans="1:18" ht="15.6">
      <c r="A376" s="7"/>
      <c r="B376" s="7"/>
      <c r="C376" s="8"/>
      <c r="D376" s="9"/>
      <c r="E376" s="9"/>
      <c r="F376" s="9"/>
      <c r="G376" s="9"/>
      <c r="H376" s="9"/>
      <c r="I376" s="9"/>
      <c r="J376" s="9"/>
      <c r="K376" s="9"/>
      <c r="L376" s="9"/>
      <c r="M376" s="9"/>
      <c r="N376" s="9"/>
      <c r="O376" s="9"/>
      <c r="P376" s="9"/>
      <c r="Q376" s="9"/>
      <c r="R376" s="9"/>
    </row>
    <row r="377" spans="1:18" ht="15.6">
      <c r="A377" s="7"/>
      <c r="B377" s="7"/>
      <c r="C377" s="8"/>
      <c r="D377" s="9"/>
      <c r="E377" s="9"/>
      <c r="F377" s="9"/>
      <c r="G377" s="9"/>
      <c r="H377" s="9"/>
      <c r="I377" s="9"/>
      <c r="J377" s="9"/>
      <c r="K377" s="9"/>
      <c r="L377" s="9"/>
      <c r="M377" s="9"/>
      <c r="N377" s="9"/>
      <c r="O377" s="9"/>
      <c r="P377" s="9"/>
      <c r="Q377" s="9"/>
      <c r="R377" s="9"/>
    </row>
    <row r="378" spans="1:18" ht="15.6">
      <c r="A378" s="7"/>
      <c r="B378" s="7"/>
      <c r="C378" s="8"/>
      <c r="D378" s="9"/>
      <c r="E378" s="9"/>
      <c r="F378" s="9"/>
      <c r="G378" s="9"/>
      <c r="H378" s="9"/>
      <c r="I378" s="9"/>
      <c r="J378" s="9"/>
      <c r="K378" s="9"/>
      <c r="L378" s="9"/>
      <c r="M378" s="9"/>
      <c r="N378" s="9"/>
      <c r="O378" s="9"/>
      <c r="P378" s="9"/>
      <c r="Q378" s="9"/>
      <c r="R378" s="9"/>
    </row>
    <row r="379" spans="1:18" ht="15.6">
      <c r="A379" s="7"/>
      <c r="B379" s="7"/>
      <c r="C379" s="8"/>
      <c r="D379" s="9"/>
      <c r="E379" s="9"/>
      <c r="F379" s="9"/>
      <c r="G379" s="9"/>
      <c r="H379" s="9"/>
      <c r="I379" s="9"/>
      <c r="J379" s="9"/>
      <c r="K379" s="9"/>
      <c r="L379" s="9"/>
      <c r="M379" s="9"/>
      <c r="N379" s="9"/>
      <c r="O379" s="9"/>
      <c r="P379" s="9"/>
      <c r="Q379" s="9"/>
      <c r="R379" s="9"/>
    </row>
    <row r="380" spans="1:18" ht="15.6">
      <c r="A380" s="7"/>
      <c r="B380" s="7"/>
      <c r="C380" s="8"/>
      <c r="D380" s="9"/>
      <c r="E380" s="9"/>
      <c r="F380" s="9"/>
      <c r="G380" s="9"/>
      <c r="H380" s="9"/>
      <c r="I380" s="9"/>
      <c r="J380" s="9"/>
      <c r="K380" s="9"/>
      <c r="L380" s="9"/>
      <c r="M380" s="9"/>
      <c r="N380" s="9"/>
      <c r="O380" s="9"/>
      <c r="P380" s="9"/>
      <c r="Q380" s="9"/>
      <c r="R380" s="9"/>
    </row>
    <row r="381" spans="1:18" ht="15.6">
      <c r="A381" s="7"/>
      <c r="B381" s="7"/>
      <c r="C381" s="8"/>
      <c r="D381" s="9"/>
      <c r="E381" s="9"/>
      <c r="F381" s="9"/>
      <c r="G381" s="9"/>
      <c r="H381" s="9"/>
      <c r="I381" s="9"/>
      <c r="J381" s="9"/>
      <c r="K381" s="9"/>
      <c r="L381" s="9"/>
      <c r="M381" s="9"/>
      <c r="N381" s="9"/>
      <c r="O381" s="9"/>
      <c r="P381" s="9"/>
      <c r="Q381" s="9"/>
      <c r="R381" s="9"/>
    </row>
    <row r="382" spans="1:18" ht="15.6">
      <c r="A382" s="7"/>
      <c r="B382" s="7"/>
      <c r="C382" s="8"/>
      <c r="D382" s="9"/>
      <c r="E382" s="9"/>
      <c r="F382" s="9"/>
      <c r="G382" s="9"/>
      <c r="H382" s="9"/>
      <c r="I382" s="9"/>
      <c r="J382" s="9"/>
      <c r="K382" s="9"/>
      <c r="L382" s="9"/>
      <c r="M382" s="9"/>
      <c r="N382" s="9"/>
      <c r="O382" s="9"/>
      <c r="P382" s="9"/>
      <c r="Q382" s="9"/>
      <c r="R382" s="9"/>
    </row>
    <row r="383" spans="1:18" ht="15.6">
      <c r="A383" s="7"/>
      <c r="B383" s="7"/>
      <c r="C383" s="8"/>
      <c r="D383" s="9"/>
      <c r="E383" s="9"/>
      <c r="F383" s="9"/>
      <c r="G383" s="9"/>
      <c r="H383" s="9"/>
      <c r="I383" s="9"/>
      <c r="J383" s="9"/>
      <c r="K383" s="9"/>
      <c r="L383" s="9"/>
      <c r="M383" s="9"/>
      <c r="N383" s="9"/>
      <c r="O383" s="9"/>
      <c r="P383" s="9"/>
      <c r="Q383" s="9"/>
      <c r="R383" s="9"/>
    </row>
    <row r="384" spans="1:18" ht="15.6">
      <c r="A384" s="7"/>
      <c r="B384" s="7"/>
      <c r="C384" s="8"/>
      <c r="D384" s="9"/>
      <c r="E384" s="9"/>
      <c r="F384" s="9"/>
      <c r="G384" s="9"/>
      <c r="H384" s="9"/>
      <c r="I384" s="9"/>
      <c r="J384" s="9"/>
      <c r="K384" s="9"/>
      <c r="L384" s="9"/>
      <c r="M384" s="9"/>
      <c r="N384" s="9"/>
      <c r="O384" s="9"/>
      <c r="P384" s="9"/>
      <c r="Q384" s="9"/>
      <c r="R384" s="9"/>
    </row>
    <row r="385" spans="1:18" ht="15.6">
      <c r="A385" s="7"/>
      <c r="B385" s="7"/>
      <c r="C385" s="8"/>
      <c r="D385" s="9"/>
      <c r="E385" s="9"/>
      <c r="F385" s="9"/>
      <c r="G385" s="9"/>
      <c r="H385" s="9"/>
      <c r="I385" s="9"/>
      <c r="J385" s="9"/>
      <c r="K385" s="9"/>
      <c r="L385" s="9"/>
      <c r="M385" s="9"/>
      <c r="N385" s="9"/>
      <c r="O385" s="9"/>
      <c r="P385" s="9"/>
      <c r="Q385" s="9"/>
      <c r="R385" s="9"/>
    </row>
    <row r="386" spans="1:18" ht="15.6">
      <c r="A386" s="7"/>
      <c r="B386" s="7"/>
      <c r="C386" s="8"/>
      <c r="D386" s="9"/>
      <c r="E386" s="9"/>
      <c r="F386" s="9"/>
      <c r="G386" s="9"/>
      <c r="H386" s="9"/>
      <c r="I386" s="9"/>
      <c r="J386" s="9"/>
      <c r="K386" s="9"/>
      <c r="L386" s="9"/>
      <c r="M386" s="9"/>
      <c r="N386" s="9"/>
      <c r="O386" s="9"/>
      <c r="P386" s="9"/>
      <c r="Q386" s="9"/>
      <c r="R386" s="9"/>
    </row>
    <row r="387" spans="1:18" ht="15.6">
      <c r="A387" s="7"/>
      <c r="B387" s="7"/>
      <c r="C387" s="8"/>
      <c r="D387" s="9"/>
      <c r="E387" s="9"/>
      <c r="F387" s="9"/>
      <c r="G387" s="9"/>
      <c r="H387" s="9"/>
      <c r="I387" s="9"/>
      <c r="J387" s="9"/>
      <c r="K387" s="9"/>
      <c r="L387" s="9"/>
      <c r="M387" s="9"/>
      <c r="N387" s="9"/>
      <c r="O387" s="9"/>
      <c r="P387" s="9"/>
      <c r="Q387" s="9"/>
      <c r="R387" s="9"/>
    </row>
    <row r="388" spans="1:18" ht="15.6">
      <c r="A388" s="7"/>
      <c r="B388" s="7"/>
      <c r="C388" s="8"/>
      <c r="D388" s="9"/>
      <c r="E388" s="9"/>
      <c r="F388" s="9"/>
      <c r="G388" s="9"/>
      <c r="H388" s="9"/>
      <c r="I388" s="9"/>
      <c r="J388" s="9"/>
      <c r="K388" s="9"/>
      <c r="L388" s="9"/>
      <c r="M388" s="9"/>
      <c r="N388" s="9"/>
      <c r="O388" s="9"/>
      <c r="P388" s="9"/>
      <c r="Q388" s="9"/>
      <c r="R388" s="9"/>
    </row>
    <row r="389" spans="1:18" ht="15.6">
      <c r="A389" s="7"/>
      <c r="B389" s="7"/>
      <c r="C389" s="8"/>
      <c r="D389" s="9"/>
      <c r="E389" s="9"/>
      <c r="F389" s="9"/>
      <c r="G389" s="9"/>
      <c r="H389" s="9"/>
      <c r="I389" s="9"/>
      <c r="J389" s="9"/>
      <c r="K389" s="9"/>
      <c r="L389" s="9"/>
      <c r="M389" s="9"/>
      <c r="N389" s="9"/>
      <c r="O389" s="9"/>
      <c r="P389" s="9"/>
      <c r="Q389" s="9"/>
      <c r="R389" s="9"/>
    </row>
    <row r="390" spans="1:18" ht="15.6">
      <c r="A390" s="7"/>
      <c r="B390" s="7"/>
      <c r="C390" s="8"/>
      <c r="D390" s="9"/>
      <c r="E390" s="9"/>
      <c r="F390" s="9"/>
      <c r="G390" s="9"/>
      <c r="H390" s="9"/>
      <c r="I390" s="9"/>
      <c r="J390" s="9"/>
      <c r="K390" s="9"/>
      <c r="L390" s="9"/>
      <c r="M390" s="9"/>
      <c r="N390" s="9"/>
      <c r="O390" s="9"/>
      <c r="P390" s="9"/>
      <c r="Q390" s="9"/>
      <c r="R390" s="9"/>
    </row>
    <row r="391" spans="1:18" ht="15.6">
      <c r="A391" s="7"/>
      <c r="B391" s="7"/>
      <c r="C391" s="8"/>
      <c r="D391" s="9"/>
      <c r="E391" s="9"/>
      <c r="F391" s="9"/>
      <c r="G391" s="9"/>
      <c r="H391" s="9"/>
      <c r="I391" s="9"/>
      <c r="J391" s="9"/>
      <c r="K391" s="9"/>
      <c r="L391" s="9"/>
      <c r="M391" s="9"/>
      <c r="N391" s="9"/>
      <c r="O391" s="9"/>
      <c r="P391" s="9"/>
      <c r="Q391" s="9"/>
      <c r="R391" s="9"/>
    </row>
    <row r="392" spans="1:18" ht="15.6">
      <c r="A392" s="7"/>
      <c r="B392" s="7"/>
      <c r="C392" s="8"/>
      <c r="D392" s="9"/>
      <c r="E392" s="9"/>
      <c r="F392" s="9"/>
      <c r="G392" s="9"/>
      <c r="H392" s="9"/>
      <c r="I392" s="9"/>
      <c r="J392" s="9"/>
      <c r="K392" s="9"/>
      <c r="L392" s="9"/>
      <c r="M392" s="9"/>
      <c r="N392" s="9"/>
      <c r="O392" s="9"/>
      <c r="P392" s="9"/>
      <c r="Q392" s="9"/>
      <c r="R392" s="9"/>
    </row>
    <row r="393" spans="1:18" ht="15.6">
      <c r="A393" s="7"/>
      <c r="B393" s="7"/>
      <c r="C393" s="8"/>
      <c r="D393" s="9"/>
      <c r="E393" s="9"/>
      <c r="F393" s="9"/>
      <c r="G393" s="9"/>
      <c r="H393" s="9"/>
      <c r="I393" s="9"/>
      <c r="J393" s="9"/>
      <c r="K393" s="9"/>
      <c r="L393" s="9"/>
      <c r="M393" s="9"/>
      <c r="N393" s="9"/>
      <c r="O393" s="9"/>
      <c r="P393" s="9"/>
      <c r="Q393" s="9"/>
      <c r="R393" s="9"/>
    </row>
    <row r="394" spans="1:18" ht="15.6">
      <c r="A394" s="7"/>
      <c r="B394" s="7"/>
      <c r="C394" s="8"/>
      <c r="D394" s="9"/>
      <c r="E394" s="9"/>
      <c r="F394" s="9"/>
      <c r="G394" s="9"/>
      <c r="H394" s="9"/>
      <c r="I394" s="9"/>
      <c r="J394" s="9"/>
      <c r="K394" s="9"/>
      <c r="L394" s="9"/>
      <c r="M394" s="9"/>
      <c r="N394" s="9"/>
      <c r="O394" s="9"/>
      <c r="P394" s="9"/>
      <c r="Q394" s="9"/>
      <c r="R394" s="9"/>
    </row>
    <row r="395" spans="1:18" ht="15.6">
      <c r="A395" s="7"/>
      <c r="B395" s="7"/>
      <c r="C395" s="8"/>
      <c r="D395" s="9"/>
      <c r="E395" s="9"/>
      <c r="F395" s="9"/>
      <c r="G395" s="9"/>
      <c r="H395" s="9"/>
      <c r="I395" s="9"/>
      <c r="J395" s="9"/>
      <c r="K395" s="9"/>
      <c r="L395" s="9"/>
      <c r="M395" s="9"/>
      <c r="N395" s="9"/>
      <c r="O395" s="9"/>
      <c r="P395" s="9"/>
      <c r="Q395" s="9"/>
      <c r="R395" s="9"/>
    </row>
    <row r="396" spans="1:18" ht="15.6">
      <c r="A396" s="7"/>
      <c r="B396" s="7"/>
      <c r="C396" s="8"/>
      <c r="D396" s="9"/>
      <c r="E396" s="9"/>
      <c r="F396" s="9"/>
      <c r="G396" s="9"/>
      <c r="H396" s="9"/>
      <c r="I396" s="9"/>
      <c r="J396" s="9"/>
      <c r="K396" s="9"/>
      <c r="L396" s="9"/>
      <c r="M396" s="9"/>
      <c r="N396" s="9"/>
      <c r="O396" s="9"/>
      <c r="P396" s="9"/>
      <c r="Q396" s="9"/>
      <c r="R396" s="9"/>
    </row>
    <row r="397" spans="1:18" ht="15.6">
      <c r="A397" s="7"/>
      <c r="B397" s="7"/>
      <c r="C397" s="8"/>
      <c r="D397" s="9"/>
      <c r="E397" s="9"/>
      <c r="F397" s="9"/>
      <c r="G397" s="9"/>
      <c r="H397" s="9"/>
      <c r="I397" s="9"/>
      <c r="J397" s="9"/>
      <c r="K397" s="9"/>
      <c r="L397" s="9"/>
      <c r="M397" s="9"/>
      <c r="N397" s="9"/>
      <c r="O397" s="9"/>
      <c r="P397" s="9"/>
      <c r="Q397" s="9"/>
      <c r="R397" s="9"/>
    </row>
    <row r="398" spans="1:18" ht="15.6">
      <c r="A398" s="7"/>
      <c r="B398" s="7"/>
      <c r="C398" s="8"/>
      <c r="D398" s="9"/>
      <c r="E398" s="9"/>
      <c r="F398" s="9"/>
      <c r="G398" s="9"/>
      <c r="H398" s="9"/>
      <c r="I398" s="9"/>
      <c r="J398" s="9"/>
      <c r="K398" s="9"/>
      <c r="L398" s="9"/>
      <c r="M398" s="9"/>
      <c r="N398" s="9"/>
      <c r="O398" s="9"/>
      <c r="P398" s="9"/>
      <c r="Q398" s="9"/>
      <c r="R398" s="9"/>
    </row>
    <row r="399" spans="1:18" ht="15.6">
      <c r="A399" s="7"/>
      <c r="B399" s="7"/>
      <c r="C399" s="8"/>
      <c r="D399" s="9"/>
      <c r="E399" s="9"/>
      <c r="F399" s="9"/>
      <c r="G399" s="9"/>
      <c r="H399" s="9"/>
      <c r="I399" s="9"/>
      <c r="J399" s="9"/>
      <c r="K399" s="9"/>
      <c r="L399" s="9"/>
      <c r="M399" s="9"/>
      <c r="N399" s="9"/>
      <c r="O399" s="9"/>
      <c r="P399" s="9"/>
      <c r="Q399" s="9"/>
      <c r="R399" s="9"/>
    </row>
    <row r="400" spans="1:18" ht="15.6">
      <c r="A400" s="7"/>
      <c r="B400" s="7"/>
      <c r="C400" s="8"/>
      <c r="D400" s="9"/>
      <c r="E400" s="9"/>
      <c r="F400" s="9"/>
      <c r="G400" s="9"/>
      <c r="H400" s="9"/>
      <c r="I400" s="9"/>
      <c r="J400" s="9"/>
      <c r="K400" s="9"/>
      <c r="L400" s="9"/>
      <c r="M400" s="9"/>
      <c r="N400" s="9"/>
      <c r="O400" s="9"/>
      <c r="P400" s="9"/>
      <c r="Q400" s="9"/>
      <c r="R400" s="9"/>
    </row>
    <row r="401" spans="1:18" ht="15.6">
      <c r="A401" s="7"/>
      <c r="B401" s="7"/>
      <c r="C401" s="8"/>
      <c r="D401" s="9"/>
      <c r="E401" s="9"/>
      <c r="F401" s="9"/>
      <c r="G401" s="9"/>
      <c r="H401" s="9"/>
      <c r="I401" s="9"/>
      <c r="J401" s="9"/>
      <c r="K401" s="9"/>
      <c r="L401" s="9"/>
      <c r="M401" s="9"/>
      <c r="N401" s="9"/>
      <c r="O401" s="9"/>
      <c r="P401" s="9"/>
      <c r="Q401" s="9"/>
      <c r="R401" s="9"/>
    </row>
    <row r="402" spans="1:18" ht="15.6">
      <c r="A402" s="7"/>
      <c r="B402" s="7"/>
      <c r="C402" s="8"/>
      <c r="D402" s="9"/>
      <c r="E402" s="9"/>
      <c r="F402" s="9"/>
      <c r="G402" s="9"/>
      <c r="H402" s="9"/>
      <c r="I402" s="9"/>
      <c r="J402" s="9"/>
      <c r="K402" s="9"/>
      <c r="L402" s="9"/>
      <c r="M402" s="9"/>
      <c r="N402" s="9"/>
      <c r="O402" s="9"/>
      <c r="P402" s="9"/>
      <c r="Q402" s="9"/>
      <c r="R402" s="9"/>
    </row>
    <row r="403" spans="1:18" ht="15.6">
      <c r="A403" s="7"/>
      <c r="B403" s="7"/>
      <c r="C403" s="8"/>
      <c r="D403" s="9"/>
      <c r="E403" s="9"/>
      <c r="F403" s="9"/>
      <c r="G403" s="9"/>
      <c r="H403" s="9"/>
      <c r="I403" s="9"/>
      <c r="J403" s="9"/>
      <c r="K403" s="9"/>
      <c r="L403" s="9"/>
      <c r="M403" s="9"/>
      <c r="N403" s="9"/>
      <c r="O403" s="9"/>
      <c r="P403" s="9"/>
      <c r="Q403" s="9"/>
      <c r="R403" s="9"/>
    </row>
    <row r="404" spans="1:18" ht="15.6">
      <c r="A404" s="7"/>
      <c r="B404" s="7"/>
      <c r="C404" s="8"/>
      <c r="D404" s="9"/>
      <c r="E404" s="9"/>
      <c r="F404" s="9"/>
      <c r="G404" s="9"/>
      <c r="H404" s="9"/>
      <c r="I404" s="9"/>
      <c r="J404" s="9"/>
      <c r="K404" s="9"/>
      <c r="L404" s="9"/>
      <c r="M404" s="9"/>
      <c r="N404" s="9"/>
      <c r="O404" s="9"/>
      <c r="P404" s="9"/>
      <c r="Q404" s="9"/>
      <c r="R404" s="9"/>
    </row>
    <row r="405" spans="1:18" ht="15.6">
      <c r="A405" s="7"/>
      <c r="B405" s="7"/>
      <c r="C405" s="8"/>
      <c r="D405" s="9"/>
      <c r="E405" s="9"/>
      <c r="F405" s="9"/>
      <c r="G405" s="9"/>
      <c r="H405" s="9"/>
      <c r="I405" s="9"/>
      <c r="J405" s="9"/>
      <c r="K405" s="9"/>
      <c r="L405" s="9"/>
      <c r="M405" s="9"/>
      <c r="N405" s="9"/>
      <c r="O405" s="9"/>
      <c r="P405" s="9"/>
      <c r="Q405" s="9"/>
      <c r="R405" s="9"/>
    </row>
  </sheetData>
  <mergeCells count="49">
    <mergeCell ref="A116:C116"/>
    <mergeCell ref="A117:C117"/>
    <mergeCell ref="A113:E113"/>
    <mergeCell ref="A88:E88"/>
    <mergeCell ref="D92:E92"/>
    <mergeCell ref="D91:E91"/>
    <mergeCell ref="D90:E90"/>
    <mergeCell ref="D89:E89"/>
    <mergeCell ref="A115:C115"/>
    <mergeCell ref="D94:E94"/>
    <mergeCell ref="D93:E93"/>
    <mergeCell ref="D96:E96"/>
    <mergeCell ref="A2:C2"/>
    <mergeCell ref="A46:R46"/>
    <mergeCell ref="A3:C3"/>
    <mergeCell ref="A4:R4"/>
    <mergeCell ref="A1:C1"/>
    <mergeCell ref="A18:R18"/>
    <mergeCell ref="A32:R32"/>
    <mergeCell ref="A5:R5"/>
    <mergeCell ref="A19:R19"/>
    <mergeCell ref="A48:C48"/>
    <mergeCell ref="A49:C54"/>
    <mergeCell ref="A56:C56"/>
    <mergeCell ref="A55:R55"/>
    <mergeCell ref="A33:R33"/>
    <mergeCell ref="A47:R47"/>
    <mergeCell ref="A57:C57"/>
    <mergeCell ref="A58:C58"/>
    <mergeCell ref="A59:C59"/>
    <mergeCell ref="A60:C60"/>
    <mergeCell ref="A62:C62"/>
    <mergeCell ref="A61:C61"/>
    <mergeCell ref="A118:C118"/>
    <mergeCell ref="A119:C119"/>
    <mergeCell ref="A120:C120"/>
    <mergeCell ref="A63:C65"/>
    <mergeCell ref="A114:C114"/>
    <mergeCell ref="A66:C66"/>
    <mergeCell ref="A67:E67"/>
    <mergeCell ref="D111:E111"/>
    <mergeCell ref="D112:E112"/>
    <mergeCell ref="A87:E87"/>
    <mergeCell ref="D106:E106"/>
    <mergeCell ref="D107:E107"/>
    <mergeCell ref="D109:E109"/>
    <mergeCell ref="D102:E102"/>
    <mergeCell ref="D101:E101"/>
    <mergeCell ref="D98:E9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C5FF3-EF00-4A5A-9360-C52870AAE814}">
  <dimension ref="A1:D24"/>
  <sheetViews>
    <sheetView zoomScale="80" zoomScaleNormal="80" workbookViewId="0">
      <selection sqref="A1:D1"/>
    </sheetView>
  </sheetViews>
  <sheetFormatPr defaultRowHeight="15.6"/>
  <cols>
    <col min="1" max="1" width="44.109375" style="5" bestFit="1" customWidth="1"/>
    <col min="2" max="2" width="20.6640625" style="18" customWidth="1"/>
    <col min="3" max="3" width="55.5546875" style="18" bestFit="1" customWidth="1"/>
    <col min="4" max="4" width="32.44140625" style="18" bestFit="1" customWidth="1"/>
  </cols>
  <sheetData>
    <row r="1" spans="1:4" ht="73.2" customHeight="1">
      <c r="A1" s="557" t="s">
        <v>1580</v>
      </c>
      <c r="B1" s="557"/>
      <c r="C1" s="557"/>
      <c r="D1" s="557"/>
    </row>
    <row r="2" spans="1:4" ht="31.2" customHeight="1">
      <c r="A2" s="81" t="s">
        <v>448</v>
      </c>
      <c r="B2" s="82" t="s">
        <v>449</v>
      </c>
      <c r="C2" s="83" t="s">
        <v>450</v>
      </c>
      <c r="D2" s="83" t="s">
        <v>451</v>
      </c>
    </row>
    <row r="3" spans="1:4">
      <c r="A3" s="556" t="s">
        <v>452</v>
      </c>
      <c r="B3" s="22">
        <v>2134</v>
      </c>
      <c r="C3" s="22" t="s">
        <v>453</v>
      </c>
      <c r="D3" s="22" t="s">
        <v>454</v>
      </c>
    </row>
    <row r="4" spans="1:4">
      <c r="A4" s="556"/>
      <c r="B4" s="22">
        <v>2136</v>
      </c>
      <c r="C4" s="22" t="s">
        <v>82</v>
      </c>
      <c r="D4" s="22" t="s">
        <v>454</v>
      </c>
    </row>
    <row r="5" spans="1:4">
      <c r="A5" s="556"/>
      <c r="B5" s="22" t="s">
        <v>441</v>
      </c>
      <c r="C5" s="22" t="s">
        <v>442</v>
      </c>
      <c r="D5" s="22" t="s">
        <v>455</v>
      </c>
    </row>
    <row r="6" spans="1:4">
      <c r="A6" s="555" t="s">
        <v>456</v>
      </c>
      <c r="B6" s="84">
        <v>3544</v>
      </c>
      <c r="C6" s="84" t="s">
        <v>212</v>
      </c>
      <c r="D6" s="84" t="s">
        <v>454</v>
      </c>
    </row>
    <row r="7" spans="1:4">
      <c r="A7" s="555"/>
      <c r="B7" s="84">
        <v>3133</v>
      </c>
      <c r="C7" s="84" t="s">
        <v>170</v>
      </c>
      <c r="D7" s="84" t="s">
        <v>454</v>
      </c>
    </row>
    <row r="8" spans="1:4">
      <c r="A8" s="555"/>
      <c r="B8" s="84" t="s">
        <v>457</v>
      </c>
      <c r="C8" s="84" t="s">
        <v>458</v>
      </c>
      <c r="D8" s="84" t="s">
        <v>459</v>
      </c>
    </row>
    <row r="9" spans="1:4">
      <c r="A9" s="21" t="s">
        <v>460</v>
      </c>
      <c r="B9" s="22">
        <v>2135</v>
      </c>
      <c r="C9" s="22" t="s">
        <v>81</v>
      </c>
      <c r="D9" s="22" t="s">
        <v>454</v>
      </c>
    </row>
    <row r="10" spans="1:4">
      <c r="A10" s="555" t="s">
        <v>461</v>
      </c>
      <c r="B10" s="84">
        <v>2141</v>
      </c>
      <c r="C10" s="84" t="s">
        <v>85</v>
      </c>
      <c r="D10" s="84" t="s">
        <v>454</v>
      </c>
    </row>
    <row r="11" spans="1:4">
      <c r="A11" s="560"/>
      <c r="B11" s="84" t="s">
        <v>444</v>
      </c>
      <c r="C11" s="84" t="s">
        <v>462</v>
      </c>
      <c r="D11" s="84" t="s">
        <v>463</v>
      </c>
    </row>
    <row r="12" spans="1:4">
      <c r="A12" s="558" t="s">
        <v>464</v>
      </c>
      <c r="B12" s="241">
        <v>2137</v>
      </c>
      <c r="C12" s="22" t="s">
        <v>83</v>
      </c>
      <c r="D12" s="22" t="s">
        <v>454</v>
      </c>
    </row>
    <row r="13" spans="1:4">
      <c r="A13" s="559"/>
      <c r="B13" s="241">
        <v>3131</v>
      </c>
      <c r="C13" s="22" t="s">
        <v>168</v>
      </c>
      <c r="D13" s="22" t="s">
        <v>454</v>
      </c>
    </row>
    <row r="14" spans="1:4">
      <c r="A14" s="559"/>
      <c r="B14" s="241">
        <v>3132</v>
      </c>
      <c r="C14" s="22" t="s">
        <v>169</v>
      </c>
      <c r="D14" s="22" t="s">
        <v>454</v>
      </c>
    </row>
    <row r="15" spans="1:4">
      <c r="A15" s="242"/>
      <c r="B15" s="241" t="s">
        <v>465</v>
      </c>
      <c r="C15" s="22" t="s">
        <v>466</v>
      </c>
      <c r="D15" s="22" t="s">
        <v>467</v>
      </c>
    </row>
    <row r="16" spans="1:4" ht="15.6" customHeight="1">
      <c r="A16" s="243" t="s">
        <v>468</v>
      </c>
      <c r="B16" s="84" t="s">
        <v>469</v>
      </c>
      <c r="C16" s="84" t="s">
        <v>470</v>
      </c>
      <c r="D16" s="84" t="s">
        <v>471</v>
      </c>
    </row>
    <row r="17" spans="1:4">
      <c r="A17" s="85"/>
      <c r="B17" s="84" t="s">
        <v>443</v>
      </c>
      <c r="C17" s="84" t="s">
        <v>447</v>
      </c>
      <c r="D17" s="84" t="s">
        <v>472</v>
      </c>
    </row>
    <row r="18" spans="1:4" ht="15.6" customHeight="1">
      <c r="A18" s="488" t="s">
        <v>589</v>
      </c>
      <c r="B18" s="488"/>
      <c r="C18" s="488"/>
      <c r="D18" s="488"/>
    </row>
    <row r="19" spans="1:4" ht="15.6" customHeight="1">
      <c r="A19" s="488"/>
      <c r="B19" s="488"/>
      <c r="C19" s="488"/>
      <c r="D19" s="488"/>
    </row>
    <row r="20" spans="1:4" ht="15.6" customHeight="1">
      <c r="A20" s="488"/>
      <c r="B20" s="488"/>
      <c r="C20" s="488"/>
      <c r="D20" s="488"/>
    </row>
    <row r="21" spans="1:4" ht="9" customHeight="1">
      <c r="A21" s="488"/>
      <c r="B21" s="488"/>
      <c r="C21" s="488"/>
      <c r="D21" s="488"/>
    </row>
    <row r="22" spans="1:4" ht="15.6" customHeight="1">
      <c r="A22" s="488" t="s">
        <v>590</v>
      </c>
      <c r="B22" s="488"/>
      <c r="C22" s="488"/>
      <c r="D22" s="488"/>
    </row>
    <row r="23" spans="1:4" ht="15.6" customHeight="1">
      <c r="A23" s="488"/>
      <c r="B23" s="488"/>
      <c r="C23" s="488"/>
      <c r="D23" s="488"/>
    </row>
    <row r="24" spans="1:4" ht="15.6" customHeight="1">
      <c r="A24" s="488"/>
      <c r="B24" s="488"/>
      <c r="C24" s="488"/>
      <c r="D24" s="488"/>
    </row>
  </sheetData>
  <mergeCells count="7">
    <mergeCell ref="A6:A8"/>
    <mergeCell ref="A3:A5"/>
    <mergeCell ref="A1:D1"/>
    <mergeCell ref="A18:D21"/>
    <mergeCell ref="A22:D24"/>
    <mergeCell ref="A12:A14"/>
    <mergeCell ref="A10:A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52906-49C1-4D2E-8A2F-A002F536DB24}">
  <dimension ref="A1:I957"/>
  <sheetViews>
    <sheetView zoomScale="80" zoomScaleNormal="80" workbookViewId="0">
      <selection activeCell="A686" sqref="A686:D686"/>
    </sheetView>
  </sheetViews>
  <sheetFormatPr defaultRowHeight="15"/>
  <cols>
    <col min="1" max="1" width="24" style="1" customWidth="1"/>
    <col min="2" max="2" width="10" style="1" customWidth="1"/>
    <col min="3" max="3" width="33.88671875" style="102" bestFit="1" customWidth="1"/>
    <col min="4" max="4" width="57" style="53" customWidth="1"/>
    <col min="5" max="5" width="39.109375" style="1" customWidth="1"/>
    <col min="6" max="6" width="18.33203125" style="1" customWidth="1"/>
    <col min="7" max="7" width="23.21875" style="1" customWidth="1"/>
    <col min="8" max="8" width="24.6640625" style="1" customWidth="1"/>
    <col min="9" max="9" width="22.88671875" style="1" bestFit="1" customWidth="1"/>
    <col min="10" max="16384" width="8.88671875" style="2"/>
  </cols>
  <sheetData>
    <row r="1" spans="1:9" ht="21">
      <c r="A1" s="563" t="s">
        <v>681</v>
      </c>
      <c r="B1" s="563"/>
      <c r="C1" s="563"/>
      <c r="D1" s="563"/>
      <c r="E1" s="563"/>
      <c r="F1" s="563"/>
      <c r="G1" s="563"/>
      <c r="H1" s="563"/>
      <c r="I1" s="563"/>
    </row>
    <row r="2" spans="1:9" ht="36" customHeight="1">
      <c r="A2" s="564" t="s">
        <v>682</v>
      </c>
      <c r="B2" s="564"/>
      <c r="C2" s="564"/>
      <c r="D2" s="564"/>
      <c r="E2" s="564"/>
      <c r="F2" s="564"/>
      <c r="G2" s="564"/>
      <c r="H2" s="564"/>
      <c r="I2" s="564"/>
    </row>
    <row r="3" spans="1:9" ht="43.2" customHeight="1">
      <c r="A3" s="565" t="s">
        <v>689</v>
      </c>
      <c r="B3" s="565"/>
      <c r="C3" s="565"/>
      <c r="D3" s="565"/>
      <c r="E3" s="565"/>
      <c r="F3" s="565"/>
      <c r="G3" s="565"/>
      <c r="H3" s="565"/>
      <c r="I3" s="565"/>
    </row>
    <row r="4" spans="1:9">
      <c r="A4" s="566"/>
      <c r="B4" s="566"/>
      <c r="C4" s="566"/>
      <c r="D4" s="566"/>
      <c r="E4" s="566"/>
      <c r="F4" s="566"/>
      <c r="G4" s="566"/>
      <c r="H4" s="566"/>
      <c r="I4" s="566"/>
    </row>
    <row r="5" spans="1:9" ht="24" customHeight="1">
      <c r="A5" s="90" t="s">
        <v>0</v>
      </c>
      <c r="B5" s="91" t="s">
        <v>684</v>
      </c>
      <c r="C5" s="92" t="s">
        <v>683</v>
      </c>
      <c r="D5" s="93" t="s">
        <v>450</v>
      </c>
      <c r="E5" s="90" t="s">
        <v>448</v>
      </c>
      <c r="F5" s="90" t="s">
        <v>685</v>
      </c>
      <c r="G5" s="90" t="s">
        <v>686</v>
      </c>
      <c r="H5" s="90" t="s">
        <v>687</v>
      </c>
      <c r="I5" s="90" t="s">
        <v>688</v>
      </c>
    </row>
    <row r="6" spans="1:9" ht="15" customHeight="1">
      <c r="A6" s="1" t="s">
        <v>1</v>
      </c>
      <c r="B6" s="94">
        <v>2135</v>
      </c>
      <c r="C6" s="94">
        <v>2021</v>
      </c>
      <c r="D6" s="95" t="s">
        <v>81</v>
      </c>
      <c r="E6" s="42" t="s">
        <v>435</v>
      </c>
      <c r="F6" s="96">
        <v>1</v>
      </c>
      <c r="G6" s="97">
        <v>34245.902618412802</v>
      </c>
      <c r="H6" s="97">
        <f>G6*F6</f>
        <v>34245.902618412802</v>
      </c>
      <c r="I6" s="1" t="s">
        <v>454</v>
      </c>
    </row>
    <row r="7" spans="1:9" ht="15" customHeight="1">
      <c r="A7" s="1" t="s">
        <v>1</v>
      </c>
      <c r="B7" s="94">
        <v>2135</v>
      </c>
      <c r="C7" s="94">
        <v>2022</v>
      </c>
      <c r="D7" s="95" t="s">
        <v>81</v>
      </c>
      <c r="E7" s="42" t="s">
        <v>435</v>
      </c>
      <c r="F7" s="96">
        <v>1</v>
      </c>
      <c r="G7" s="97">
        <v>34653.140930110399</v>
      </c>
      <c r="H7" s="97">
        <f t="shared" ref="H7:H70" si="0">G7*F7</f>
        <v>34653.140930110399</v>
      </c>
      <c r="I7" s="1" t="s">
        <v>454</v>
      </c>
    </row>
    <row r="8" spans="1:9" ht="15" customHeight="1">
      <c r="A8" s="1" t="s">
        <v>1</v>
      </c>
      <c r="B8" s="94">
        <v>2135</v>
      </c>
      <c r="C8" s="94">
        <v>2023</v>
      </c>
      <c r="D8" s="95" t="s">
        <v>81</v>
      </c>
      <c r="E8" s="42" t="s">
        <v>435</v>
      </c>
      <c r="F8" s="96">
        <v>1</v>
      </c>
      <c r="G8" s="97">
        <v>35124.790836757304</v>
      </c>
      <c r="H8" s="97">
        <f t="shared" si="0"/>
        <v>35124.790836757304</v>
      </c>
      <c r="I8" s="1" t="s">
        <v>454</v>
      </c>
    </row>
    <row r="9" spans="1:9" ht="15" customHeight="1">
      <c r="A9" s="1" t="s">
        <v>1</v>
      </c>
      <c r="B9" s="94">
        <v>2135</v>
      </c>
      <c r="C9" s="94">
        <v>2024</v>
      </c>
      <c r="D9" s="95" t="s">
        <v>81</v>
      </c>
      <c r="E9" s="42" t="s">
        <v>435</v>
      </c>
      <c r="F9" s="96">
        <v>1</v>
      </c>
      <c r="G9" s="97">
        <v>35618.519721778197</v>
      </c>
      <c r="H9" s="97">
        <f t="shared" si="0"/>
        <v>35618.519721778197</v>
      </c>
      <c r="I9" s="1" t="s">
        <v>454</v>
      </c>
    </row>
    <row r="10" spans="1:9" ht="15" customHeight="1">
      <c r="A10" s="1" t="s">
        <v>1</v>
      </c>
      <c r="B10" s="94">
        <v>2135</v>
      </c>
      <c r="C10" s="94">
        <v>2025</v>
      </c>
      <c r="D10" s="95" t="s">
        <v>81</v>
      </c>
      <c r="E10" s="42" t="s">
        <v>435</v>
      </c>
      <c r="F10" s="96">
        <v>1</v>
      </c>
      <c r="G10" s="97">
        <v>36034.6700888251</v>
      </c>
      <c r="H10" s="97">
        <f t="shared" si="0"/>
        <v>36034.6700888251</v>
      </c>
      <c r="I10" s="1" t="s">
        <v>454</v>
      </c>
    </row>
    <row r="11" spans="1:9" ht="15" customHeight="1">
      <c r="A11" s="1" t="s">
        <v>1</v>
      </c>
      <c r="B11" s="94">
        <v>2135</v>
      </c>
      <c r="C11" s="94">
        <v>2026</v>
      </c>
      <c r="D11" s="95" t="s">
        <v>81</v>
      </c>
      <c r="E11" s="42" t="s">
        <v>435</v>
      </c>
      <c r="F11" s="96">
        <v>1</v>
      </c>
      <c r="G11" s="97">
        <v>36430.761291961397</v>
      </c>
      <c r="H11" s="97">
        <f t="shared" si="0"/>
        <v>36430.761291961397</v>
      </c>
      <c r="I11" s="1" t="s">
        <v>454</v>
      </c>
    </row>
    <row r="12" spans="1:9" ht="15" customHeight="1">
      <c r="A12" s="1" t="s">
        <v>1</v>
      </c>
      <c r="B12" s="94">
        <v>2135</v>
      </c>
      <c r="C12" s="94">
        <v>2027</v>
      </c>
      <c r="D12" s="95" t="s">
        <v>81</v>
      </c>
      <c r="E12" s="42" t="s">
        <v>435</v>
      </c>
      <c r="F12" s="96">
        <v>1</v>
      </c>
      <c r="G12" s="97">
        <v>36813.325670359998</v>
      </c>
      <c r="H12" s="97">
        <f t="shared" si="0"/>
        <v>36813.325670359998</v>
      </c>
      <c r="I12" s="1" t="s">
        <v>454</v>
      </c>
    </row>
    <row r="13" spans="1:9" ht="15" customHeight="1">
      <c r="A13" s="1" t="s">
        <v>1</v>
      </c>
      <c r="B13" s="94">
        <v>2135</v>
      </c>
      <c r="C13" s="94">
        <v>2028</v>
      </c>
      <c r="D13" s="95" t="s">
        <v>81</v>
      </c>
      <c r="E13" s="42" t="s">
        <v>435</v>
      </c>
      <c r="F13" s="96">
        <v>1</v>
      </c>
      <c r="G13" s="97">
        <v>37199.285689109201</v>
      </c>
      <c r="H13" s="97">
        <f t="shared" si="0"/>
        <v>37199.285689109201</v>
      </c>
      <c r="I13" s="1" t="s">
        <v>454</v>
      </c>
    </row>
    <row r="14" spans="1:9" ht="15" customHeight="1">
      <c r="A14" s="1" t="s">
        <v>1</v>
      </c>
      <c r="B14" s="94">
        <v>2135</v>
      </c>
      <c r="C14" s="94">
        <v>2029</v>
      </c>
      <c r="D14" s="95" t="s">
        <v>81</v>
      </c>
      <c r="E14" s="42" t="s">
        <v>435</v>
      </c>
      <c r="F14" s="96">
        <v>1</v>
      </c>
      <c r="G14" s="97">
        <v>37586.8721809087</v>
      </c>
      <c r="H14" s="97">
        <f t="shared" si="0"/>
        <v>37586.8721809087</v>
      </c>
      <c r="I14" s="1" t="s">
        <v>454</v>
      </c>
    </row>
    <row r="15" spans="1:9" ht="15" customHeight="1">
      <c r="A15" s="1" t="s">
        <v>1</v>
      </c>
      <c r="B15" s="94">
        <v>2135</v>
      </c>
      <c r="C15" s="94">
        <v>2030</v>
      </c>
      <c r="D15" s="95" t="s">
        <v>81</v>
      </c>
      <c r="E15" s="42" t="s">
        <v>435</v>
      </c>
      <c r="F15" s="96">
        <v>1</v>
      </c>
      <c r="G15" s="97">
        <v>37991.7327068386</v>
      </c>
      <c r="H15" s="97">
        <f t="shared" si="0"/>
        <v>37991.7327068386</v>
      </c>
      <c r="I15" s="1" t="s">
        <v>454</v>
      </c>
    </row>
    <row r="16" spans="1:9" ht="15" customHeight="1">
      <c r="A16" s="1" t="s">
        <v>1</v>
      </c>
      <c r="B16" s="94">
        <v>2135</v>
      </c>
      <c r="C16" s="94">
        <v>2031</v>
      </c>
      <c r="D16" s="95" t="s">
        <v>81</v>
      </c>
      <c r="E16" s="42" t="s">
        <v>435</v>
      </c>
      <c r="F16" s="96">
        <v>1</v>
      </c>
      <c r="G16" s="97">
        <v>38394.719668741702</v>
      </c>
      <c r="H16" s="97">
        <f t="shared" si="0"/>
        <v>38394.719668741702</v>
      </c>
      <c r="I16" s="1" t="s">
        <v>454</v>
      </c>
    </row>
    <row r="17" spans="1:9" ht="15" customHeight="1">
      <c r="A17" s="1" t="s">
        <v>1</v>
      </c>
      <c r="B17" s="94">
        <v>2135</v>
      </c>
      <c r="C17" s="94">
        <v>2032</v>
      </c>
      <c r="D17" s="95" t="s">
        <v>81</v>
      </c>
      <c r="E17" s="42" t="s">
        <v>435</v>
      </c>
      <c r="F17" s="96">
        <v>1</v>
      </c>
      <c r="G17" s="97">
        <v>38800.817988424802</v>
      </c>
      <c r="H17" s="97">
        <f t="shared" si="0"/>
        <v>38800.817988424802</v>
      </c>
      <c r="I17" s="1" t="s">
        <v>454</v>
      </c>
    </row>
    <row r="18" spans="1:9" ht="15" customHeight="1">
      <c r="A18" s="1" t="s">
        <v>1</v>
      </c>
      <c r="B18" s="94">
        <v>2135</v>
      </c>
      <c r="C18" s="94">
        <v>2033</v>
      </c>
      <c r="D18" s="95" t="s">
        <v>81</v>
      </c>
      <c r="E18" s="42" t="s">
        <v>435</v>
      </c>
      <c r="F18" s="96">
        <v>1</v>
      </c>
      <c r="G18" s="97">
        <v>39210.915026891002</v>
      </c>
      <c r="H18" s="97">
        <f t="shared" si="0"/>
        <v>39210.915026891002</v>
      </c>
      <c r="I18" s="1" t="s">
        <v>454</v>
      </c>
    </row>
    <row r="19" spans="1:9" ht="15" customHeight="1">
      <c r="A19" s="1" t="s">
        <v>1</v>
      </c>
      <c r="B19" s="94">
        <v>2135</v>
      </c>
      <c r="C19" s="94">
        <v>2034</v>
      </c>
      <c r="D19" s="95" t="s">
        <v>81</v>
      </c>
      <c r="E19" s="42" t="s">
        <v>435</v>
      </c>
      <c r="F19" s="96">
        <v>1</v>
      </c>
      <c r="G19" s="97">
        <v>39622.674255370199</v>
      </c>
      <c r="H19" s="97">
        <f t="shared" si="0"/>
        <v>39622.674255370199</v>
      </c>
      <c r="I19" s="1" t="s">
        <v>454</v>
      </c>
    </row>
    <row r="20" spans="1:9" ht="15" customHeight="1">
      <c r="A20" s="1" t="s">
        <v>1</v>
      </c>
      <c r="B20" s="94">
        <v>2135</v>
      </c>
      <c r="C20" s="94">
        <v>2035</v>
      </c>
      <c r="D20" s="95" t="s">
        <v>81</v>
      </c>
      <c r="E20" s="42" t="s">
        <v>435</v>
      </c>
      <c r="F20" s="96">
        <v>1</v>
      </c>
      <c r="G20" s="97">
        <v>40037.7319236162</v>
      </c>
      <c r="H20" s="97">
        <f t="shared" si="0"/>
        <v>40037.7319236162</v>
      </c>
      <c r="I20" s="1" t="s">
        <v>454</v>
      </c>
    </row>
    <row r="21" spans="1:9" ht="15" customHeight="1">
      <c r="A21" s="1" t="s">
        <v>1</v>
      </c>
      <c r="B21" s="94">
        <v>2134</v>
      </c>
      <c r="C21" s="94">
        <v>2021</v>
      </c>
      <c r="D21" s="95" t="s">
        <v>453</v>
      </c>
      <c r="E21" s="42" t="s">
        <v>475</v>
      </c>
      <c r="F21" s="96">
        <v>1</v>
      </c>
      <c r="G21" s="97">
        <v>471632.44837466301</v>
      </c>
      <c r="H21" s="97">
        <f t="shared" si="0"/>
        <v>471632.44837466301</v>
      </c>
      <c r="I21" s="1" t="s">
        <v>454</v>
      </c>
    </row>
    <row r="22" spans="1:9" ht="15" customHeight="1">
      <c r="A22" s="1" t="s">
        <v>1</v>
      </c>
      <c r="B22" s="94">
        <v>2134</v>
      </c>
      <c r="C22" s="94">
        <v>2022</v>
      </c>
      <c r="D22" s="95" t="s">
        <v>453</v>
      </c>
      <c r="E22" s="42" t="s">
        <v>475</v>
      </c>
      <c r="F22" s="96">
        <v>1</v>
      </c>
      <c r="G22" s="97">
        <v>477240.90916194703</v>
      </c>
      <c r="H22" s="97">
        <f t="shared" si="0"/>
        <v>477240.90916194703</v>
      </c>
      <c r="I22" s="1" t="s">
        <v>454</v>
      </c>
    </row>
    <row r="23" spans="1:9" ht="15" customHeight="1">
      <c r="A23" s="1" t="s">
        <v>1</v>
      </c>
      <c r="B23" s="94">
        <v>2134</v>
      </c>
      <c r="C23" s="94">
        <v>2023</v>
      </c>
      <c r="D23" s="95" t="s">
        <v>453</v>
      </c>
      <c r="E23" s="42" t="s">
        <v>475</v>
      </c>
      <c r="F23" s="96">
        <v>1</v>
      </c>
      <c r="G23" s="97">
        <v>483736.44244463299</v>
      </c>
      <c r="H23" s="97">
        <f t="shared" si="0"/>
        <v>483736.44244463299</v>
      </c>
      <c r="I23" s="1" t="s">
        <v>454</v>
      </c>
    </row>
    <row r="24" spans="1:9" ht="15" customHeight="1">
      <c r="A24" s="1" t="s">
        <v>1</v>
      </c>
      <c r="B24" s="94">
        <v>2134</v>
      </c>
      <c r="C24" s="94">
        <v>2024</v>
      </c>
      <c r="D24" s="95" t="s">
        <v>453</v>
      </c>
      <c r="E24" s="42" t="s">
        <v>475</v>
      </c>
      <c r="F24" s="96">
        <v>1</v>
      </c>
      <c r="G24" s="97">
        <v>490536.04604885197</v>
      </c>
      <c r="H24" s="97">
        <f t="shared" si="0"/>
        <v>490536.04604885197</v>
      </c>
      <c r="I24" s="1" t="s">
        <v>454</v>
      </c>
    </row>
    <row r="25" spans="1:9" ht="15" customHeight="1">
      <c r="A25" s="1" t="s">
        <v>1</v>
      </c>
      <c r="B25" s="94">
        <v>2134</v>
      </c>
      <c r="C25" s="94">
        <v>2025</v>
      </c>
      <c r="D25" s="95" t="s">
        <v>453</v>
      </c>
      <c r="E25" s="42" t="s">
        <v>475</v>
      </c>
      <c r="F25" s="96">
        <v>1</v>
      </c>
      <c r="G25" s="97">
        <v>496267.24311142898</v>
      </c>
      <c r="H25" s="97">
        <f t="shared" si="0"/>
        <v>496267.24311142898</v>
      </c>
      <c r="I25" s="1" t="s">
        <v>454</v>
      </c>
    </row>
    <row r="26" spans="1:9" ht="15" customHeight="1">
      <c r="A26" s="1" t="s">
        <v>1</v>
      </c>
      <c r="B26" s="94">
        <v>2134</v>
      </c>
      <c r="C26" s="94">
        <v>2026</v>
      </c>
      <c r="D26" s="95" t="s">
        <v>453</v>
      </c>
      <c r="E26" s="42" t="s">
        <v>475</v>
      </c>
      <c r="F26" s="96">
        <v>1</v>
      </c>
      <c r="G26" s="97">
        <v>501722.18661228701</v>
      </c>
      <c r="H26" s="97">
        <f t="shared" si="0"/>
        <v>501722.18661228701</v>
      </c>
      <c r="I26" s="1" t="s">
        <v>454</v>
      </c>
    </row>
    <row r="27" spans="1:9" ht="15" customHeight="1">
      <c r="A27" s="1" t="s">
        <v>1</v>
      </c>
      <c r="B27" s="94">
        <v>2134</v>
      </c>
      <c r="C27" s="94">
        <v>2027</v>
      </c>
      <c r="D27" s="95" t="s">
        <v>453</v>
      </c>
      <c r="E27" s="42" t="s">
        <v>475</v>
      </c>
      <c r="F27" s="96">
        <v>1</v>
      </c>
      <c r="G27" s="97">
        <v>506990.83952123602</v>
      </c>
      <c r="H27" s="97">
        <f t="shared" si="0"/>
        <v>506990.83952123602</v>
      </c>
      <c r="I27" s="1" t="s">
        <v>454</v>
      </c>
    </row>
    <row r="28" spans="1:9" ht="15" customHeight="1">
      <c r="A28" s="1" t="s">
        <v>1</v>
      </c>
      <c r="B28" s="94">
        <v>2134</v>
      </c>
      <c r="C28" s="94">
        <v>2028</v>
      </c>
      <c r="D28" s="95" t="s">
        <v>453</v>
      </c>
      <c r="E28" s="42" t="s">
        <v>475</v>
      </c>
      <c r="F28" s="96">
        <v>1</v>
      </c>
      <c r="G28" s="97">
        <v>512306.25697826402</v>
      </c>
      <c r="H28" s="97">
        <f t="shared" si="0"/>
        <v>512306.25697826402</v>
      </c>
      <c r="I28" s="1" t="s">
        <v>454</v>
      </c>
    </row>
    <row r="29" spans="1:9" ht="15" customHeight="1">
      <c r="A29" s="1" t="s">
        <v>1</v>
      </c>
      <c r="B29" s="94">
        <v>2134</v>
      </c>
      <c r="C29" s="94">
        <v>2029</v>
      </c>
      <c r="D29" s="95" t="s">
        <v>453</v>
      </c>
      <c r="E29" s="42" t="s">
        <v>475</v>
      </c>
      <c r="F29" s="96">
        <v>1</v>
      </c>
      <c r="G29" s="97">
        <v>517644.07412172202</v>
      </c>
      <c r="H29" s="97">
        <f t="shared" si="0"/>
        <v>517644.07412172202</v>
      </c>
      <c r="I29" s="1" t="s">
        <v>454</v>
      </c>
    </row>
    <row r="30" spans="1:9" ht="15" customHeight="1">
      <c r="A30" s="1" t="s">
        <v>1</v>
      </c>
      <c r="B30" s="94">
        <v>2134</v>
      </c>
      <c r="C30" s="94">
        <v>2030</v>
      </c>
      <c r="D30" s="95" t="s">
        <v>453</v>
      </c>
      <c r="E30" s="42" t="s">
        <v>475</v>
      </c>
      <c r="F30" s="96">
        <v>1</v>
      </c>
      <c r="G30" s="97">
        <v>523219.78819223901</v>
      </c>
      <c r="H30" s="97">
        <f t="shared" si="0"/>
        <v>523219.78819223901</v>
      </c>
      <c r="I30" s="1" t="s">
        <v>454</v>
      </c>
    </row>
    <row r="31" spans="1:9" ht="15" customHeight="1">
      <c r="A31" s="1" t="s">
        <v>1</v>
      </c>
      <c r="B31" s="94">
        <v>2134</v>
      </c>
      <c r="C31" s="94">
        <v>2031</v>
      </c>
      <c r="D31" s="95" t="s">
        <v>453</v>
      </c>
      <c r="E31" s="42" t="s">
        <v>475</v>
      </c>
      <c r="F31" s="96">
        <v>1</v>
      </c>
      <c r="G31" s="97">
        <v>528769.69965549605</v>
      </c>
      <c r="H31" s="97">
        <f t="shared" si="0"/>
        <v>528769.69965549605</v>
      </c>
      <c r="I31" s="1" t="s">
        <v>454</v>
      </c>
    </row>
    <row r="32" spans="1:9" ht="15" customHeight="1">
      <c r="A32" s="1" t="s">
        <v>1</v>
      </c>
      <c r="B32" s="94">
        <v>2134</v>
      </c>
      <c r="C32" s="94">
        <v>2032</v>
      </c>
      <c r="D32" s="95" t="s">
        <v>453</v>
      </c>
      <c r="E32" s="42" t="s">
        <v>475</v>
      </c>
      <c r="F32" s="96">
        <v>1</v>
      </c>
      <c r="G32" s="97">
        <v>534362.46054486895</v>
      </c>
      <c r="H32" s="97">
        <f t="shared" si="0"/>
        <v>534362.46054486895</v>
      </c>
      <c r="I32" s="1" t="s">
        <v>454</v>
      </c>
    </row>
    <row r="33" spans="1:9" ht="15" customHeight="1">
      <c r="A33" s="1" t="s">
        <v>1</v>
      </c>
      <c r="B33" s="94">
        <v>2134</v>
      </c>
      <c r="C33" s="94">
        <v>2033</v>
      </c>
      <c r="D33" s="95" t="s">
        <v>453</v>
      </c>
      <c r="E33" s="42" t="s">
        <v>475</v>
      </c>
      <c r="F33" s="96">
        <v>1</v>
      </c>
      <c r="G33" s="97">
        <v>540010.29154188803</v>
      </c>
      <c r="H33" s="97">
        <f t="shared" si="0"/>
        <v>540010.29154188803</v>
      </c>
      <c r="I33" s="1" t="s">
        <v>454</v>
      </c>
    </row>
    <row r="34" spans="1:9" ht="15" customHeight="1">
      <c r="A34" s="1" t="s">
        <v>1</v>
      </c>
      <c r="B34" s="94">
        <v>2134</v>
      </c>
      <c r="C34" s="94">
        <v>2034</v>
      </c>
      <c r="D34" s="95" t="s">
        <v>453</v>
      </c>
      <c r="E34" s="42" t="s">
        <v>475</v>
      </c>
      <c r="F34" s="96">
        <v>1</v>
      </c>
      <c r="G34" s="97">
        <v>545681.01411634299</v>
      </c>
      <c r="H34" s="97">
        <f t="shared" si="0"/>
        <v>545681.01411634299</v>
      </c>
      <c r="I34" s="1" t="s">
        <v>454</v>
      </c>
    </row>
    <row r="35" spans="1:9" ht="15" customHeight="1">
      <c r="A35" s="1" t="s">
        <v>1</v>
      </c>
      <c r="B35" s="94">
        <v>2134</v>
      </c>
      <c r="C35" s="94">
        <v>2035</v>
      </c>
      <c r="D35" s="95" t="s">
        <v>453</v>
      </c>
      <c r="E35" s="42" t="s">
        <v>475</v>
      </c>
      <c r="F35" s="96">
        <v>1</v>
      </c>
      <c r="G35" s="97">
        <v>551397.16259924602</v>
      </c>
      <c r="H35" s="97">
        <f t="shared" si="0"/>
        <v>551397.16259924602</v>
      </c>
      <c r="I35" s="1" t="s">
        <v>454</v>
      </c>
    </row>
    <row r="36" spans="1:9" ht="15" customHeight="1">
      <c r="A36" s="1" t="s">
        <v>1</v>
      </c>
      <c r="B36" s="94">
        <v>2136</v>
      </c>
      <c r="C36" s="94">
        <v>2021</v>
      </c>
      <c r="D36" s="95" t="s">
        <v>82</v>
      </c>
      <c r="E36" s="42" t="s">
        <v>475</v>
      </c>
      <c r="F36" s="96">
        <v>1</v>
      </c>
      <c r="G36" s="97">
        <v>32583.629304969199</v>
      </c>
      <c r="H36" s="97">
        <f t="shared" si="0"/>
        <v>32583.629304969199</v>
      </c>
      <c r="I36" s="1" t="s">
        <v>454</v>
      </c>
    </row>
    <row r="37" spans="1:9" ht="15" customHeight="1">
      <c r="A37" s="1" t="s">
        <v>1</v>
      </c>
      <c r="B37" s="94">
        <v>2136</v>
      </c>
      <c r="C37" s="94">
        <v>2022</v>
      </c>
      <c r="D37" s="95" t="s">
        <v>82</v>
      </c>
      <c r="E37" s="42" t="s">
        <v>475</v>
      </c>
      <c r="F37" s="96">
        <v>1</v>
      </c>
      <c r="G37" s="97">
        <v>32971.100539681902</v>
      </c>
      <c r="H37" s="97">
        <f t="shared" si="0"/>
        <v>32971.100539681902</v>
      </c>
      <c r="I37" s="1" t="s">
        <v>454</v>
      </c>
    </row>
    <row r="38" spans="1:9" ht="15" customHeight="1">
      <c r="A38" s="1" t="s">
        <v>1</v>
      </c>
      <c r="B38" s="94">
        <v>2136</v>
      </c>
      <c r="C38" s="94">
        <v>2023</v>
      </c>
      <c r="D38" s="95" t="s">
        <v>82</v>
      </c>
      <c r="E38" s="42" t="s">
        <v>475</v>
      </c>
      <c r="F38" s="96">
        <v>1</v>
      </c>
      <c r="G38" s="97">
        <v>33419.8568739201</v>
      </c>
      <c r="H38" s="97">
        <f t="shared" si="0"/>
        <v>33419.8568739201</v>
      </c>
      <c r="I38" s="1" t="s">
        <v>454</v>
      </c>
    </row>
    <row r="39" spans="1:9" ht="15" customHeight="1">
      <c r="A39" s="1" t="s">
        <v>1</v>
      </c>
      <c r="B39" s="94">
        <v>2136</v>
      </c>
      <c r="C39" s="94">
        <v>2024</v>
      </c>
      <c r="D39" s="95" t="s">
        <v>82</v>
      </c>
      <c r="E39" s="42" t="s">
        <v>475</v>
      </c>
      <c r="F39" s="96">
        <v>1</v>
      </c>
      <c r="G39" s="97">
        <v>33889.6204875615</v>
      </c>
      <c r="H39" s="97">
        <f t="shared" si="0"/>
        <v>33889.6204875615</v>
      </c>
      <c r="I39" s="1" t="s">
        <v>454</v>
      </c>
    </row>
    <row r="40" spans="1:9" ht="15" customHeight="1">
      <c r="A40" s="1" t="s">
        <v>1</v>
      </c>
      <c r="B40" s="94">
        <v>2136</v>
      </c>
      <c r="C40" s="94">
        <v>2025</v>
      </c>
      <c r="D40" s="95" t="s">
        <v>82</v>
      </c>
      <c r="E40" s="42" t="s">
        <v>475</v>
      </c>
      <c r="F40" s="96">
        <v>1</v>
      </c>
      <c r="G40" s="97">
        <v>34285.571192778902</v>
      </c>
      <c r="H40" s="97">
        <f t="shared" si="0"/>
        <v>34285.571192778902</v>
      </c>
      <c r="I40" s="1" t="s">
        <v>454</v>
      </c>
    </row>
    <row r="41" spans="1:9" ht="15" customHeight="1">
      <c r="A41" s="1" t="s">
        <v>1</v>
      </c>
      <c r="B41" s="94">
        <v>2136</v>
      </c>
      <c r="C41" s="94">
        <v>2026</v>
      </c>
      <c r="D41" s="95" t="s">
        <v>82</v>
      </c>
      <c r="E41" s="42" t="s">
        <v>475</v>
      </c>
      <c r="F41" s="96">
        <v>1</v>
      </c>
      <c r="G41" s="97">
        <v>34662.4363926519</v>
      </c>
      <c r="H41" s="97">
        <f t="shared" si="0"/>
        <v>34662.4363926519</v>
      </c>
      <c r="I41" s="1" t="s">
        <v>454</v>
      </c>
    </row>
    <row r="42" spans="1:9" ht="15" customHeight="1">
      <c r="A42" s="1" t="s">
        <v>1</v>
      </c>
      <c r="B42" s="94">
        <v>2136</v>
      </c>
      <c r="C42" s="94">
        <v>2027</v>
      </c>
      <c r="D42" s="95" t="s">
        <v>82</v>
      </c>
      <c r="E42" s="42" t="s">
        <v>475</v>
      </c>
      <c r="F42" s="96">
        <v>1</v>
      </c>
      <c r="G42" s="97">
        <v>35026.431350855899</v>
      </c>
      <c r="H42" s="97">
        <f t="shared" si="0"/>
        <v>35026.431350855899</v>
      </c>
      <c r="I42" s="1" t="s">
        <v>454</v>
      </c>
    </row>
    <row r="43" spans="1:9" ht="15" customHeight="1">
      <c r="A43" s="1" t="s">
        <v>1</v>
      </c>
      <c r="B43" s="94">
        <v>2136</v>
      </c>
      <c r="C43" s="94">
        <v>2028</v>
      </c>
      <c r="D43" s="95" t="s">
        <v>82</v>
      </c>
      <c r="E43" s="42" t="s">
        <v>475</v>
      </c>
      <c r="F43" s="96">
        <v>1</v>
      </c>
      <c r="G43" s="97">
        <v>35393.657127197403</v>
      </c>
      <c r="H43" s="97">
        <f t="shared" si="0"/>
        <v>35393.657127197403</v>
      </c>
      <c r="I43" s="1" t="s">
        <v>454</v>
      </c>
    </row>
    <row r="44" spans="1:9" ht="15" customHeight="1">
      <c r="A44" s="1" t="s">
        <v>1</v>
      </c>
      <c r="B44" s="94">
        <v>2136</v>
      </c>
      <c r="C44" s="94">
        <v>2029</v>
      </c>
      <c r="D44" s="95" t="s">
        <v>82</v>
      </c>
      <c r="E44" s="42" t="s">
        <v>475</v>
      </c>
      <c r="F44" s="96">
        <v>1</v>
      </c>
      <c r="G44" s="97">
        <v>35762.430428764397</v>
      </c>
      <c r="H44" s="97">
        <f t="shared" si="0"/>
        <v>35762.430428764397</v>
      </c>
      <c r="I44" s="1" t="s">
        <v>454</v>
      </c>
    </row>
    <row r="45" spans="1:9" ht="15" customHeight="1">
      <c r="A45" s="1" t="s">
        <v>1</v>
      </c>
      <c r="B45" s="94">
        <v>2136</v>
      </c>
      <c r="C45" s="94">
        <v>2030</v>
      </c>
      <c r="D45" s="95" t="s">
        <v>82</v>
      </c>
      <c r="E45" s="42" t="s">
        <v>475</v>
      </c>
      <c r="F45" s="96">
        <v>1</v>
      </c>
      <c r="G45" s="97">
        <v>36147.639294250999</v>
      </c>
      <c r="H45" s="97">
        <f t="shared" si="0"/>
        <v>36147.639294250999</v>
      </c>
      <c r="I45" s="1" t="s">
        <v>454</v>
      </c>
    </row>
    <row r="46" spans="1:9" ht="15" customHeight="1">
      <c r="A46" s="1" t="s">
        <v>1</v>
      </c>
      <c r="B46" s="94">
        <v>2136</v>
      </c>
      <c r="C46" s="94">
        <v>2031</v>
      </c>
      <c r="D46" s="95" t="s">
        <v>82</v>
      </c>
      <c r="E46" s="42" t="s">
        <v>475</v>
      </c>
      <c r="F46" s="96">
        <v>1</v>
      </c>
      <c r="G46" s="97">
        <v>36531.0655373595</v>
      </c>
      <c r="H46" s="97">
        <f t="shared" si="0"/>
        <v>36531.0655373595</v>
      </c>
      <c r="I46" s="1" t="s">
        <v>454</v>
      </c>
    </row>
    <row r="47" spans="1:9" ht="15" customHeight="1">
      <c r="A47" s="1" t="s">
        <v>1</v>
      </c>
      <c r="B47" s="94">
        <v>2136</v>
      </c>
      <c r="C47" s="94">
        <v>2032</v>
      </c>
      <c r="D47" s="95" t="s">
        <v>82</v>
      </c>
      <c r="E47" s="42" t="s">
        <v>475</v>
      </c>
      <c r="F47" s="96">
        <v>1</v>
      </c>
      <c r="G47" s="97">
        <v>36917.452114915002</v>
      </c>
      <c r="H47" s="97">
        <f t="shared" si="0"/>
        <v>36917.452114915002</v>
      </c>
      <c r="I47" s="1" t="s">
        <v>454</v>
      </c>
    </row>
    <row r="48" spans="1:9" ht="15" customHeight="1">
      <c r="A48" s="1" t="s">
        <v>1</v>
      </c>
      <c r="B48" s="94">
        <v>2136</v>
      </c>
      <c r="C48" s="94">
        <v>2033</v>
      </c>
      <c r="D48" s="95" t="s">
        <v>82</v>
      </c>
      <c r="E48" s="42" t="s">
        <v>475</v>
      </c>
      <c r="F48" s="96">
        <v>1</v>
      </c>
      <c r="G48" s="97">
        <v>37307.643316204398</v>
      </c>
      <c r="H48" s="97">
        <f t="shared" si="0"/>
        <v>37307.643316204398</v>
      </c>
      <c r="I48" s="1" t="s">
        <v>454</v>
      </c>
    </row>
    <row r="49" spans="1:9" ht="15" customHeight="1">
      <c r="A49" s="1" t="s">
        <v>1</v>
      </c>
      <c r="B49" s="94">
        <v>2136</v>
      </c>
      <c r="C49" s="94">
        <v>2034</v>
      </c>
      <c r="D49" s="95" t="s">
        <v>82</v>
      </c>
      <c r="E49" s="42" t="s">
        <v>475</v>
      </c>
      <c r="F49" s="96">
        <v>1</v>
      </c>
      <c r="G49" s="97">
        <v>37699.416025808998</v>
      </c>
      <c r="H49" s="97">
        <f t="shared" si="0"/>
        <v>37699.416025808998</v>
      </c>
      <c r="I49" s="1" t="s">
        <v>454</v>
      </c>
    </row>
    <row r="50" spans="1:9" ht="15" customHeight="1">
      <c r="A50" s="1" t="s">
        <v>1</v>
      </c>
      <c r="B50" s="94">
        <v>2136</v>
      </c>
      <c r="C50" s="94">
        <v>2035</v>
      </c>
      <c r="D50" s="95" t="s">
        <v>82</v>
      </c>
      <c r="E50" s="42" t="s">
        <v>475</v>
      </c>
      <c r="F50" s="96">
        <v>1</v>
      </c>
      <c r="G50" s="97">
        <v>38094.327071211701</v>
      </c>
      <c r="H50" s="97">
        <f t="shared" si="0"/>
        <v>38094.327071211701</v>
      </c>
      <c r="I50" s="1" t="s">
        <v>454</v>
      </c>
    </row>
    <row r="51" spans="1:9" ht="15" customHeight="1">
      <c r="A51" s="1" t="s">
        <v>1</v>
      </c>
      <c r="B51" s="94">
        <v>2137</v>
      </c>
      <c r="C51" s="94">
        <v>2021</v>
      </c>
      <c r="D51" s="95" t="s">
        <v>83</v>
      </c>
      <c r="E51" s="42" t="s">
        <v>478</v>
      </c>
      <c r="F51" s="96">
        <v>1</v>
      </c>
      <c r="G51" s="97">
        <v>33216.022848970497</v>
      </c>
      <c r="H51" s="97">
        <f t="shared" si="0"/>
        <v>33216.022848970497</v>
      </c>
      <c r="I51" s="1" t="s">
        <v>454</v>
      </c>
    </row>
    <row r="52" spans="1:9" ht="15" customHeight="1">
      <c r="A52" s="1" t="s">
        <v>1</v>
      </c>
      <c r="B52" s="94">
        <v>2137</v>
      </c>
      <c r="C52" s="94">
        <v>2022</v>
      </c>
      <c r="D52" s="95" t="s">
        <v>83</v>
      </c>
      <c r="E52" s="42" t="s">
        <v>478</v>
      </c>
      <c r="F52" s="96">
        <v>1</v>
      </c>
      <c r="G52" s="97">
        <v>33611.014249976499</v>
      </c>
      <c r="H52" s="97">
        <f t="shared" si="0"/>
        <v>33611.014249976499</v>
      </c>
      <c r="I52" s="1" t="s">
        <v>454</v>
      </c>
    </row>
    <row r="53" spans="1:9" ht="15" customHeight="1">
      <c r="A53" s="1" t="s">
        <v>1</v>
      </c>
      <c r="B53" s="94">
        <v>2137</v>
      </c>
      <c r="C53" s="94">
        <v>2023</v>
      </c>
      <c r="D53" s="95" t="s">
        <v>83</v>
      </c>
      <c r="E53" s="42" t="s">
        <v>478</v>
      </c>
      <c r="F53" s="96">
        <v>1</v>
      </c>
      <c r="G53" s="97">
        <v>34068.480191285598</v>
      </c>
      <c r="H53" s="97">
        <f t="shared" si="0"/>
        <v>34068.480191285598</v>
      </c>
      <c r="I53" s="1" t="s">
        <v>454</v>
      </c>
    </row>
    <row r="54" spans="1:9" ht="15" customHeight="1">
      <c r="A54" s="1" t="s">
        <v>1</v>
      </c>
      <c r="B54" s="94">
        <v>2137</v>
      </c>
      <c r="C54" s="94">
        <v>2024</v>
      </c>
      <c r="D54" s="95" t="s">
        <v>83</v>
      </c>
      <c r="E54" s="42" t="s">
        <v>478</v>
      </c>
      <c r="F54" s="96">
        <v>1</v>
      </c>
      <c r="G54" s="97">
        <v>34547.3611280408</v>
      </c>
      <c r="H54" s="97">
        <f t="shared" si="0"/>
        <v>34547.3611280408</v>
      </c>
      <c r="I54" s="1" t="s">
        <v>454</v>
      </c>
    </row>
    <row r="55" spans="1:9" ht="15" customHeight="1">
      <c r="A55" s="1" t="s">
        <v>1</v>
      </c>
      <c r="B55" s="94">
        <v>2137</v>
      </c>
      <c r="C55" s="94">
        <v>2025</v>
      </c>
      <c r="D55" s="95" t="s">
        <v>83</v>
      </c>
      <c r="E55" s="42" t="s">
        <v>478</v>
      </c>
      <c r="F55" s="96">
        <v>1</v>
      </c>
      <c r="G55" s="97">
        <v>34950.996571735799</v>
      </c>
      <c r="H55" s="97">
        <f t="shared" si="0"/>
        <v>34950.996571735799</v>
      </c>
      <c r="I55" s="1" t="s">
        <v>454</v>
      </c>
    </row>
    <row r="56" spans="1:9" ht="15" customHeight="1">
      <c r="A56" s="1" t="s">
        <v>1</v>
      </c>
      <c r="B56" s="94">
        <v>2137</v>
      </c>
      <c r="C56" s="94">
        <v>2026</v>
      </c>
      <c r="D56" s="95" t="s">
        <v>83</v>
      </c>
      <c r="E56" s="42" t="s">
        <v>478</v>
      </c>
      <c r="F56" s="96">
        <v>1</v>
      </c>
      <c r="G56" s="97">
        <v>35335.176092446898</v>
      </c>
      <c r="H56" s="97">
        <f t="shared" si="0"/>
        <v>35335.176092446898</v>
      </c>
      <c r="I56" s="1" t="s">
        <v>454</v>
      </c>
    </row>
    <row r="57" spans="1:9" ht="15" customHeight="1">
      <c r="A57" s="1" t="s">
        <v>1</v>
      </c>
      <c r="B57" s="94">
        <v>2137</v>
      </c>
      <c r="C57" s="94">
        <v>2027</v>
      </c>
      <c r="D57" s="95" t="s">
        <v>83</v>
      </c>
      <c r="E57" s="42" t="s">
        <v>478</v>
      </c>
      <c r="F57" s="96">
        <v>1</v>
      </c>
      <c r="G57" s="97">
        <v>35706.235581705099</v>
      </c>
      <c r="H57" s="97">
        <f t="shared" si="0"/>
        <v>35706.235581705099</v>
      </c>
      <c r="I57" s="1" t="s">
        <v>454</v>
      </c>
    </row>
    <row r="58" spans="1:9" ht="15" customHeight="1">
      <c r="A58" s="1" t="s">
        <v>1</v>
      </c>
      <c r="B58" s="94">
        <v>2137</v>
      </c>
      <c r="C58" s="94">
        <v>2028</v>
      </c>
      <c r="D58" s="95" t="s">
        <v>83</v>
      </c>
      <c r="E58" s="42" t="s">
        <v>478</v>
      </c>
      <c r="F58" s="96">
        <v>1</v>
      </c>
      <c r="G58" s="97">
        <v>36080.5885938723</v>
      </c>
      <c r="H58" s="97">
        <f t="shared" si="0"/>
        <v>36080.5885938723</v>
      </c>
      <c r="I58" s="1" t="s">
        <v>454</v>
      </c>
    </row>
    <row r="59" spans="1:9" ht="15" customHeight="1">
      <c r="A59" s="1" t="s">
        <v>1</v>
      </c>
      <c r="B59" s="94">
        <v>2137</v>
      </c>
      <c r="C59" s="94">
        <v>2029</v>
      </c>
      <c r="D59" s="95" t="s">
        <v>83</v>
      </c>
      <c r="E59" s="42" t="s">
        <v>478</v>
      </c>
      <c r="F59" s="96">
        <v>1</v>
      </c>
      <c r="G59" s="97">
        <v>36456.519166125203</v>
      </c>
      <c r="H59" s="97">
        <f t="shared" si="0"/>
        <v>36456.519166125203</v>
      </c>
      <c r="I59" s="1" t="s">
        <v>454</v>
      </c>
    </row>
    <row r="60" spans="1:9" ht="15" customHeight="1">
      <c r="A60" s="1" t="s">
        <v>1</v>
      </c>
      <c r="B60" s="94">
        <v>2137</v>
      </c>
      <c r="C60" s="94">
        <v>2030</v>
      </c>
      <c r="D60" s="95" t="s">
        <v>83</v>
      </c>
      <c r="E60" s="42" t="s">
        <v>478</v>
      </c>
      <c r="F60" s="96">
        <v>1</v>
      </c>
      <c r="G60" s="97">
        <v>36849.204289004701</v>
      </c>
      <c r="H60" s="97">
        <f t="shared" si="0"/>
        <v>36849.204289004701</v>
      </c>
      <c r="I60" s="1" t="s">
        <v>454</v>
      </c>
    </row>
    <row r="61" spans="1:9" ht="15" customHeight="1">
      <c r="A61" s="1" t="s">
        <v>1</v>
      </c>
      <c r="B61" s="94">
        <v>2137</v>
      </c>
      <c r="C61" s="94">
        <v>2031</v>
      </c>
      <c r="D61" s="95" t="s">
        <v>83</v>
      </c>
      <c r="E61" s="42" t="s">
        <v>478</v>
      </c>
      <c r="F61" s="96">
        <v>1</v>
      </c>
      <c r="G61" s="97">
        <v>37240.072191796098</v>
      </c>
      <c r="H61" s="97">
        <f t="shared" si="0"/>
        <v>37240.072191796098</v>
      </c>
      <c r="I61" s="1" t="s">
        <v>454</v>
      </c>
    </row>
    <row r="62" spans="1:9" ht="15" customHeight="1">
      <c r="A62" s="1" t="s">
        <v>1</v>
      </c>
      <c r="B62" s="94">
        <v>2137</v>
      </c>
      <c r="C62" s="94">
        <v>2032</v>
      </c>
      <c r="D62" s="95" t="s">
        <v>83</v>
      </c>
      <c r="E62" s="42" t="s">
        <v>478</v>
      </c>
      <c r="F62" s="96">
        <v>1</v>
      </c>
      <c r="G62" s="97">
        <v>37633.957884153802</v>
      </c>
      <c r="H62" s="97">
        <f t="shared" si="0"/>
        <v>37633.957884153802</v>
      </c>
      <c r="I62" s="1" t="s">
        <v>454</v>
      </c>
    </row>
    <row r="63" spans="1:9" ht="15" customHeight="1">
      <c r="A63" s="1" t="s">
        <v>1</v>
      </c>
      <c r="B63" s="94">
        <v>2137</v>
      </c>
      <c r="C63" s="94">
        <v>2033</v>
      </c>
      <c r="D63" s="95" t="s">
        <v>83</v>
      </c>
      <c r="E63" s="42" t="s">
        <v>478</v>
      </c>
      <c r="F63" s="96">
        <v>1</v>
      </c>
      <c r="G63" s="97">
        <v>38031.722041610003</v>
      </c>
      <c r="H63" s="97">
        <f t="shared" si="0"/>
        <v>38031.722041610003</v>
      </c>
      <c r="I63" s="1" t="s">
        <v>454</v>
      </c>
    </row>
    <row r="64" spans="1:9" ht="15" customHeight="1">
      <c r="A64" s="1" t="s">
        <v>1</v>
      </c>
      <c r="B64" s="94">
        <v>2137</v>
      </c>
      <c r="C64" s="94">
        <v>2034</v>
      </c>
      <c r="D64" s="95" t="s">
        <v>83</v>
      </c>
      <c r="E64" s="42" t="s">
        <v>478</v>
      </c>
      <c r="F64" s="96">
        <v>1</v>
      </c>
      <c r="G64" s="97">
        <v>38431.098401793097</v>
      </c>
      <c r="H64" s="97">
        <f t="shared" si="0"/>
        <v>38431.098401793097</v>
      </c>
      <c r="I64" s="1" t="s">
        <v>454</v>
      </c>
    </row>
    <row r="65" spans="1:9" ht="15" customHeight="1">
      <c r="A65" s="1" t="s">
        <v>1</v>
      </c>
      <c r="B65" s="94">
        <v>2137</v>
      </c>
      <c r="C65" s="94">
        <v>2035</v>
      </c>
      <c r="D65" s="95" t="s">
        <v>83</v>
      </c>
      <c r="E65" s="42" t="s">
        <v>478</v>
      </c>
      <c r="F65" s="96">
        <v>1</v>
      </c>
      <c r="G65" s="97">
        <v>38833.674007615104</v>
      </c>
      <c r="H65" s="97">
        <f t="shared" si="0"/>
        <v>38833.674007615104</v>
      </c>
      <c r="I65" s="1" t="s">
        <v>454</v>
      </c>
    </row>
    <row r="66" spans="1:9" ht="15" customHeight="1">
      <c r="A66" s="1" t="s">
        <v>1</v>
      </c>
      <c r="B66" s="94">
        <v>2141</v>
      </c>
      <c r="C66" s="94">
        <v>2021</v>
      </c>
      <c r="D66" s="95" t="s">
        <v>85</v>
      </c>
      <c r="E66" s="42" t="s">
        <v>476</v>
      </c>
      <c r="F66" s="96">
        <v>1</v>
      </c>
      <c r="G66" s="97">
        <v>32259.7516394224</v>
      </c>
      <c r="H66" s="97">
        <f t="shared" si="0"/>
        <v>32259.7516394224</v>
      </c>
      <c r="I66" s="1" t="s">
        <v>454</v>
      </c>
    </row>
    <row r="67" spans="1:9" ht="15" customHeight="1">
      <c r="A67" s="1" t="s">
        <v>1</v>
      </c>
      <c r="B67" s="94">
        <v>2141</v>
      </c>
      <c r="C67" s="94">
        <v>2022</v>
      </c>
      <c r="D67" s="95" t="s">
        <v>85</v>
      </c>
      <c r="E67" s="42" t="s">
        <v>476</v>
      </c>
      <c r="F67" s="96">
        <v>1</v>
      </c>
      <c r="G67" s="97">
        <v>32643.371453592001</v>
      </c>
      <c r="H67" s="97">
        <f t="shared" si="0"/>
        <v>32643.371453592001</v>
      </c>
      <c r="I67" s="1" t="s">
        <v>454</v>
      </c>
    </row>
    <row r="68" spans="1:9" ht="15" customHeight="1">
      <c r="A68" s="1" t="s">
        <v>1</v>
      </c>
      <c r="B68" s="94">
        <v>2141</v>
      </c>
      <c r="C68" s="94">
        <v>2023</v>
      </c>
      <c r="D68" s="95" t="s">
        <v>85</v>
      </c>
      <c r="E68" s="42" t="s">
        <v>476</v>
      </c>
      <c r="F68" s="96">
        <v>1</v>
      </c>
      <c r="G68" s="97">
        <v>33087.667199506199</v>
      </c>
      <c r="H68" s="97">
        <f t="shared" si="0"/>
        <v>33087.667199506199</v>
      </c>
      <c r="I68" s="1" t="s">
        <v>454</v>
      </c>
    </row>
    <row r="69" spans="1:9" ht="15" customHeight="1">
      <c r="A69" s="1" t="s">
        <v>1</v>
      </c>
      <c r="B69" s="94">
        <v>2141</v>
      </c>
      <c r="C69" s="94">
        <v>2024</v>
      </c>
      <c r="D69" s="95" t="s">
        <v>85</v>
      </c>
      <c r="E69" s="42" t="s">
        <v>476</v>
      </c>
      <c r="F69" s="96">
        <v>1</v>
      </c>
      <c r="G69" s="97">
        <v>33552.761414869601</v>
      </c>
      <c r="H69" s="97">
        <f t="shared" si="0"/>
        <v>33552.761414869601</v>
      </c>
      <c r="I69" s="1" t="s">
        <v>454</v>
      </c>
    </row>
    <row r="70" spans="1:9" ht="15" customHeight="1">
      <c r="A70" s="1" t="s">
        <v>1</v>
      </c>
      <c r="B70" s="94">
        <v>2141</v>
      </c>
      <c r="C70" s="94">
        <v>2025</v>
      </c>
      <c r="D70" s="95" t="s">
        <v>85</v>
      </c>
      <c r="E70" s="42" t="s">
        <v>476</v>
      </c>
      <c r="F70" s="96">
        <v>1</v>
      </c>
      <c r="G70" s="97">
        <v>33944.776414016698</v>
      </c>
      <c r="H70" s="97">
        <f t="shared" si="0"/>
        <v>33944.776414016698</v>
      </c>
      <c r="I70" s="1" t="s">
        <v>454</v>
      </c>
    </row>
    <row r="71" spans="1:9" ht="15" customHeight="1">
      <c r="A71" s="1" t="s">
        <v>1</v>
      </c>
      <c r="B71" s="94">
        <v>2141</v>
      </c>
      <c r="C71" s="94">
        <v>2026</v>
      </c>
      <c r="D71" s="95" t="s">
        <v>85</v>
      </c>
      <c r="E71" s="42" t="s">
        <v>476</v>
      </c>
      <c r="F71" s="96">
        <v>1</v>
      </c>
      <c r="G71" s="97">
        <v>34317.895615505797</v>
      </c>
      <c r="H71" s="97">
        <f t="shared" ref="H71:H134" si="1">G71*F71</f>
        <v>34317.895615505797</v>
      </c>
      <c r="I71" s="1" t="s">
        <v>454</v>
      </c>
    </row>
    <row r="72" spans="1:9" ht="15" customHeight="1">
      <c r="A72" s="1" t="s">
        <v>1</v>
      </c>
      <c r="B72" s="94">
        <v>2141</v>
      </c>
      <c r="C72" s="94">
        <v>2027</v>
      </c>
      <c r="D72" s="95" t="s">
        <v>85</v>
      </c>
      <c r="E72" s="42" t="s">
        <v>476</v>
      </c>
      <c r="F72" s="96">
        <v>1</v>
      </c>
      <c r="G72" s="97">
        <v>34678.272504103799</v>
      </c>
      <c r="H72" s="97">
        <f t="shared" si="1"/>
        <v>34678.272504103799</v>
      </c>
      <c r="I72" s="1" t="s">
        <v>454</v>
      </c>
    </row>
    <row r="73" spans="1:9" ht="15" customHeight="1">
      <c r="A73" s="1" t="s">
        <v>1</v>
      </c>
      <c r="B73" s="94">
        <v>2141</v>
      </c>
      <c r="C73" s="94">
        <v>2028</v>
      </c>
      <c r="D73" s="95" t="s">
        <v>85</v>
      </c>
      <c r="E73" s="42" t="s">
        <v>476</v>
      </c>
      <c r="F73" s="96">
        <v>1</v>
      </c>
      <c r="G73" s="97">
        <v>35041.848096964597</v>
      </c>
      <c r="H73" s="97">
        <f t="shared" si="1"/>
        <v>35041.848096964597</v>
      </c>
      <c r="I73" s="1" t="s">
        <v>454</v>
      </c>
    </row>
    <row r="74" spans="1:9" ht="15" customHeight="1">
      <c r="A74" s="1" t="s">
        <v>1</v>
      </c>
      <c r="B74" s="94">
        <v>2141</v>
      </c>
      <c r="C74" s="94">
        <v>2029</v>
      </c>
      <c r="D74" s="95" t="s">
        <v>85</v>
      </c>
      <c r="E74" s="42" t="s">
        <v>476</v>
      </c>
      <c r="F74" s="96">
        <v>1</v>
      </c>
      <c r="G74" s="97">
        <v>35406.955832722801</v>
      </c>
      <c r="H74" s="97">
        <f t="shared" si="1"/>
        <v>35406.955832722801</v>
      </c>
      <c r="I74" s="1" t="s">
        <v>454</v>
      </c>
    </row>
    <row r="75" spans="1:9" ht="15" customHeight="1">
      <c r="A75" s="1" t="s">
        <v>1</v>
      </c>
      <c r="B75" s="94">
        <v>2141</v>
      </c>
      <c r="C75" s="94">
        <v>2030</v>
      </c>
      <c r="D75" s="95" t="s">
        <v>85</v>
      </c>
      <c r="E75" s="42" t="s">
        <v>476</v>
      </c>
      <c r="F75" s="96">
        <v>1</v>
      </c>
      <c r="G75" s="97">
        <v>35788.335764812997</v>
      </c>
      <c r="H75" s="97">
        <f t="shared" si="1"/>
        <v>35788.335764812997</v>
      </c>
      <c r="I75" s="1" t="s">
        <v>454</v>
      </c>
    </row>
    <row r="76" spans="1:9" ht="15" customHeight="1">
      <c r="A76" s="1" t="s">
        <v>1</v>
      </c>
      <c r="B76" s="94">
        <v>2141</v>
      </c>
      <c r="C76" s="94">
        <v>2031</v>
      </c>
      <c r="D76" s="95" t="s">
        <v>85</v>
      </c>
      <c r="E76" s="42" t="s">
        <v>476</v>
      </c>
      <c r="F76" s="96">
        <v>1</v>
      </c>
      <c r="G76" s="97">
        <v>36167.9507934965</v>
      </c>
      <c r="H76" s="97">
        <f t="shared" si="1"/>
        <v>36167.9507934965</v>
      </c>
      <c r="I76" s="1" t="s">
        <v>454</v>
      </c>
    </row>
    <row r="77" spans="1:9" ht="15" customHeight="1">
      <c r="A77" s="1" t="s">
        <v>1</v>
      </c>
      <c r="B77" s="94">
        <v>2141</v>
      </c>
      <c r="C77" s="94">
        <v>2032</v>
      </c>
      <c r="D77" s="95" t="s">
        <v>85</v>
      </c>
      <c r="E77" s="42" t="s">
        <v>476</v>
      </c>
      <c r="F77" s="96">
        <v>1</v>
      </c>
      <c r="G77" s="97">
        <v>36550.496731326202</v>
      </c>
      <c r="H77" s="97">
        <f t="shared" si="1"/>
        <v>36550.496731326202</v>
      </c>
      <c r="I77" s="1" t="s">
        <v>454</v>
      </c>
    </row>
    <row r="78" spans="1:9" ht="15" customHeight="1">
      <c r="A78" s="1" t="s">
        <v>1</v>
      </c>
      <c r="B78" s="94">
        <v>2141</v>
      </c>
      <c r="C78" s="94">
        <v>2033</v>
      </c>
      <c r="D78" s="95" t="s">
        <v>85</v>
      </c>
      <c r="E78" s="42" t="s">
        <v>476</v>
      </c>
      <c r="F78" s="96">
        <v>1</v>
      </c>
      <c r="G78" s="97">
        <v>36936.809475257098</v>
      </c>
      <c r="H78" s="97">
        <f t="shared" si="1"/>
        <v>36936.809475257098</v>
      </c>
      <c r="I78" s="1" t="s">
        <v>454</v>
      </c>
    </row>
    <row r="79" spans="1:9" ht="15" customHeight="1">
      <c r="A79" s="1" t="s">
        <v>1</v>
      </c>
      <c r="B79" s="94">
        <v>2141</v>
      </c>
      <c r="C79" s="94">
        <v>2034</v>
      </c>
      <c r="D79" s="95" t="s">
        <v>85</v>
      </c>
      <c r="E79" s="42" t="s">
        <v>476</v>
      </c>
      <c r="F79" s="96">
        <v>1</v>
      </c>
      <c r="G79" s="97">
        <v>37324.688007581099</v>
      </c>
      <c r="H79" s="97">
        <f t="shared" si="1"/>
        <v>37324.688007581099</v>
      </c>
      <c r="I79" s="1" t="s">
        <v>454</v>
      </c>
    </row>
    <row r="80" spans="1:9" ht="15" customHeight="1">
      <c r="A80" s="1" t="s">
        <v>1</v>
      </c>
      <c r="B80" s="94">
        <v>2141</v>
      </c>
      <c r="C80" s="94">
        <v>2035</v>
      </c>
      <c r="D80" s="95" t="s">
        <v>85</v>
      </c>
      <c r="E80" s="42" t="s">
        <v>476</v>
      </c>
      <c r="F80" s="96">
        <v>1</v>
      </c>
      <c r="G80" s="97">
        <v>37715.673680899003</v>
      </c>
      <c r="H80" s="97">
        <f t="shared" si="1"/>
        <v>37715.673680899003</v>
      </c>
      <c r="I80" s="1" t="s">
        <v>454</v>
      </c>
    </row>
    <row r="81" spans="1:9" ht="15" customHeight="1">
      <c r="A81" s="1" t="s">
        <v>1</v>
      </c>
      <c r="B81" s="94">
        <v>3131</v>
      </c>
      <c r="C81" s="94">
        <v>2021</v>
      </c>
      <c r="D81" s="95" t="s">
        <v>168</v>
      </c>
      <c r="E81" s="42" t="s">
        <v>478</v>
      </c>
      <c r="F81" s="96">
        <v>1</v>
      </c>
      <c r="G81" s="97">
        <v>115929.227850034</v>
      </c>
      <c r="H81" s="97">
        <f t="shared" si="1"/>
        <v>115929.227850034</v>
      </c>
      <c r="I81" s="1" t="s">
        <v>454</v>
      </c>
    </row>
    <row r="82" spans="1:9" ht="15" customHeight="1">
      <c r="A82" s="1" t="s">
        <v>1</v>
      </c>
      <c r="B82" s="94">
        <v>3131</v>
      </c>
      <c r="C82" s="94">
        <v>2022</v>
      </c>
      <c r="D82" s="95" t="s">
        <v>168</v>
      </c>
      <c r="E82" s="42" t="s">
        <v>478</v>
      </c>
      <c r="F82" s="96">
        <v>1</v>
      </c>
      <c r="G82" s="97">
        <v>116850.372817311</v>
      </c>
      <c r="H82" s="97">
        <f t="shared" si="1"/>
        <v>116850.372817311</v>
      </c>
      <c r="I82" s="1" t="s">
        <v>454</v>
      </c>
    </row>
    <row r="83" spans="1:9" ht="15" customHeight="1">
      <c r="A83" s="1" t="s">
        <v>1</v>
      </c>
      <c r="B83" s="94">
        <v>3131</v>
      </c>
      <c r="C83" s="94">
        <v>2023</v>
      </c>
      <c r="D83" s="95" t="s">
        <v>168</v>
      </c>
      <c r="E83" s="42" t="s">
        <v>478</v>
      </c>
      <c r="F83" s="96">
        <v>1</v>
      </c>
      <c r="G83" s="97">
        <v>117968.085058671</v>
      </c>
      <c r="H83" s="97">
        <f t="shared" si="1"/>
        <v>117968.085058671</v>
      </c>
      <c r="I83" s="1" t="s">
        <v>454</v>
      </c>
    </row>
    <row r="84" spans="1:9" ht="15" customHeight="1">
      <c r="A84" s="1" t="s">
        <v>1</v>
      </c>
      <c r="B84" s="94">
        <v>3131</v>
      </c>
      <c r="C84" s="94">
        <v>2024</v>
      </c>
      <c r="D84" s="95" t="s">
        <v>168</v>
      </c>
      <c r="E84" s="42" t="s">
        <v>478</v>
      </c>
      <c r="F84" s="96">
        <v>1</v>
      </c>
      <c r="G84" s="97">
        <v>119160.43760088</v>
      </c>
      <c r="H84" s="97">
        <f t="shared" si="1"/>
        <v>119160.43760088</v>
      </c>
      <c r="I84" s="1" t="s">
        <v>454</v>
      </c>
    </row>
    <row r="85" spans="1:9" ht="15" customHeight="1">
      <c r="A85" s="1" t="s">
        <v>1</v>
      </c>
      <c r="B85" s="94">
        <v>3131</v>
      </c>
      <c r="C85" s="94">
        <v>2025</v>
      </c>
      <c r="D85" s="95" t="s">
        <v>168</v>
      </c>
      <c r="E85" s="42" t="s">
        <v>478</v>
      </c>
      <c r="F85" s="96">
        <v>1</v>
      </c>
      <c r="G85" s="97">
        <v>120097.623561584</v>
      </c>
      <c r="H85" s="97">
        <f t="shared" si="1"/>
        <v>120097.623561584</v>
      </c>
      <c r="I85" s="1" t="s">
        <v>454</v>
      </c>
    </row>
    <row r="86" spans="1:9" ht="15" customHeight="1">
      <c r="A86" s="1" t="s">
        <v>1</v>
      </c>
      <c r="B86" s="94">
        <v>3131</v>
      </c>
      <c r="C86" s="94">
        <v>2026</v>
      </c>
      <c r="D86" s="95" t="s">
        <v>168</v>
      </c>
      <c r="E86" s="42" t="s">
        <v>478</v>
      </c>
      <c r="F86" s="96">
        <v>1</v>
      </c>
      <c r="G86" s="97">
        <v>120962.77080959101</v>
      </c>
      <c r="H86" s="97">
        <f t="shared" si="1"/>
        <v>120962.77080959101</v>
      </c>
      <c r="I86" s="1" t="s">
        <v>454</v>
      </c>
    </row>
    <row r="87" spans="1:9" ht="15" customHeight="1">
      <c r="A87" s="1" t="s">
        <v>1</v>
      </c>
      <c r="B87" s="94">
        <v>3131</v>
      </c>
      <c r="C87" s="94">
        <v>2027</v>
      </c>
      <c r="D87" s="95" t="s">
        <v>168</v>
      </c>
      <c r="E87" s="42" t="s">
        <v>478</v>
      </c>
      <c r="F87" s="96">
        <v>1</v>
      </c>
      <c r="G87" s="97">
        <v>121782.42304485801</v>
      </c>
      <c r="H87" s="97">
        <f t="shared" si="1"/>
        <v>121782.42304485801</v>
      </c>
      <c r="I87" s="1" t="s">
        <v>454</v>
      </c>
    </row>
    <row r="88" spans="1:9" ht="15" customHeight="1">
      <c r="A88" s="1" t="s">
        <v>1</v>
      </c>
      <c r="B88" s="94">
        <v>3131</v>
      </c>
      <c r="C88" s="94">
        <v>2028</v>
      </c>
      <c r="D88" s="95" t="s">
        <v>168</v>
      </c>
      <c r="E88" s="42" t="s">
        <v>478</v>
      </c>
      <c r="F88" s="96">
        <v>1</v>
      </c>
      <c r="G88" s="97">
        <v>122611.226222158</v>
      </c>
      <c r="H88" s="97">
        <f t="shared" si="1"/>
        <v>122611.226222158</v>
      </c>
      <c r="I88" s="1" t="s">
        <v>454</v>
      </c>
    </row>
    <row r="89" spans="1:9" ht="15" customHeight="1">
      <c r="A89" s="1" t="s">
        <v>1</v>
      </c>
      <c r="B89" s="94">
        <v>3131</v>
      </c>
      <c r="C89" s="94">
        <v>2029</v>
      </c>
      <c r="D89" s="95" t="s">
        <v>168</v>
      </c>
      <c r="E89" s="42" t="s">
        <v>478</v>
      </c>
      <c r="F89" s="96">
        <v>1</v>
      </c>
      <c r="G89" s="97">
        <v>123444.24381203399</v>
      </c>
      <c r="H89" s="97">
        <f t="shared" si="1"/>
        <v>123444.24381203399</v>
      </c>
      <c r="I89" s="1" t="s">
        <v>454</v>
      </c>
    </row>
    <row r="90" spans="1:9" ht="15" customHeight="1">
      <c r="A90" s="1" t="s">
        <v>1</v>
      </c>
      <c r="B90" s="94">
        <v>3131</v>
      </c>
      <c r="C90" s="94">
        <v>2030</v>
      </c>
      <c r="D90" s="95" t="s">
        <v>168</v>
      </c>
      <c r="E90" s="42" t="s">
        <v>478</v>
      </c>
      <c r="F90" s="96">
        <v>1</v>
      </c>
      <c r="G90" s="97">
        <v>124330.628963539</v>
      </c>
      <c r="H90" s="97">
        <f t="shared" si="1"/>
        <v>124330.628963539</v>
      </c>
      <c r="I90" s="1" t="s">
        <v>454</v>
      </c>
    </row>
    <row r="91" spans="1:9" ht="15" customHeight="1">
      <c r="A91" s="1" t="s">
        <v>1</v>
      </c>
      <c r="B91" s="94">
        <v>3131</v>
      </c>
      <c r="C91" s="94">
        <v>2031</v>
      </c>
      <c r="D91" s="95" t="s">
        <v>168</v>
      </c>
      <c r="E91" s="42" t="s">
        <v>478</v>
      </c>
      <c r="F91" s="96">
        <v>1</v>
      </c>
      <c r="G91" s="97">
        <v>125209.799954513</v>
      </c>
      <c r="H91" s="97">
        <f t="shared" si="1"/>
        <v>125209.799954513</v>
      </c>
      <c r="I91" s="1" t="s">
        <v>454</v>
      </c>
    </row>
    <row r="92" spans="1:9" ht="15" customHeight="1">
      <c r="A92" s="1" t="s">
        <v>1</v>
      </c>
      <c r="B92" s="94">
        <v>3131</v>
      </c>
      <c r="C92" s="94">
        <v>2032</v>
      </c>
      <c r="D92" s="95" t="s">
        <v>168</v>
      </c>
      <c r="E92" s="42" t="s">
        <v>478</v>
      </c>
      <c r="F92" s="96">
        <v>1</v>
      </c>
      <c r="G92" s="97">
        <v>126097.328974277</v>
      </c>
      <c r="H92" s="97">
        <f t="shared" si="1"/>
        <v>126097.328974277</v>
      </c>
      <c r="I92" s="1" t="s">
        <v>454</v>
      </c>
    </row>
    <row r="93" spans="1:9" ht="15" customHeight="1">
      <c r="A93" s="1" t="s">
        <v>1</v>
      </c>
      <c r="B93" s="94">
        <v>3131</v>
      </c>
      <c r="C93" s="94">
        <v>2033</v>
      </c>
      <c r="D93" s="95" t="s">
        <v>168</v>
      </c>
      <c r="E93" s="42" t="s">
        <v>478</v>
      </c>
      <c r="F93" s="96">
        <v>1</v>
      </c>
      <c r="G93" s="97">
        <v>126996.855260543</v>
      </c>
      <c r="H93" s="97">
        <f t="shared" si="1"/>
        <v>126996.855260543</v>
      </c>
      <c r="I93" s="1" t="s">
        <v>454</v>
      </c>
    </row>
    <row r="94" spans="1:9" ht="15" customHeight="1">
      <c r="A94" s="1" t="s">
        <v>1</v>
      </c>
      <c r="B94" s="94">
        <v>3131</v>
      </c>
      <c r="C94" s="94">
        <v>2034</v>
      </c>
      <c r="D94" s="95" t="s">
        <v>168</v>
      </c>
      <c r="E94" s="42" t="s">
        <v>478</v>
      </c>
      <c r="F94" s="96">
        <v>1</v>
      </c>
      <c r="G94" s="97">
        <v>127900.338608743</v>
      </c>
      <c r="H94" s="97">
        <f t="shared" si="1"/>
        <v>127900.338608743</v>
      </c>
      <c r="I94" s="1" t="s">
        <v>454</v>
      </c>
    </row>
    <row r="95" spans="1:9" ht="15" customHeight="1">
      <c r="A95" s="1" t="s">
        <v>1</v>
      </c>
      <c r="B95" s="94">
        <v>3131</v>
      </c>
      <c r="C95" s="94">
        <v>2035</v>
      </c>
      <c r="D95" s="95" t="s">
        <v>168</v>
      </c>
      <c r="E95" s="42" t="s">
        <v>478</v>
      </c>
      <c r="F95" s="96">
        <v>1</v>
      </c>
      <c r="G95" s="97">
        <v>128812.86269495101</v>
      </c>
      <c r="H95" s="97">
        <f t="shared" si="1"/>
        <v>128812.86269495101</v>
      </c>
      <c r="I95" s="1" t="s">
        <v>454</v>
      </c>
    </row>
    <row r="96" spans="1:9" ht="15" customHeight="1">
      <c r="A96" s="1" t="s">
        <v>1</v>
      </c>
      <c r="B96" s="94">
        <v>3132</v>
      </c>
      <c r="C96" s="94">
        <v>2021</v>
      </c>
      <c r="D96" s="95" t="s">
        <v>169</v>
      </c>
      <c r="E96" s="42" t="s">
        <v>478</v>
      </c>
      <c r="F96" s="96">
        <v>1</v>
      </c>
      <c r="G96" s="97">
        <v>97466.749152895805</v>
      </c>
      <c r="H96" s="97">
        <f t="shared" si="1"/>
        <v>97466.749152895805</v>
      </c>
      <c r="I96" s="1" t="s">
        <v>454</v>
      </c>
    </row>
    <row r="97" spans="1:9" ht="15" customHeight="1">
      <c r="A97" s="1" t="s">
        <v>1</v>
      </c>
      <c r="B97" s="94">
        <v>3132</v>
      </c>
      <c r="C97" s="94">
        <v>2022</v>
      </c>
      <c r="D97" s="95" t="s">
        <v>169</v>
      </c>
      <c r="E97" s="42" t="s">
        <v>478</v>
      </c>
      <c r="F97" s="96">
        <v>1</v>
      </c>
      <c r="G97" s="97">
        <v>98241.195828150099</v>
      </c>
      <c r="H97" s="97">
        <f t="shared" si="1"/>
        <v>98241.195828150099</v>
      </c>
      <c r="I97" s="1" t="s">
        <v>454</v>
      </c>
    </row>
    <row r="98" spans="1:9" ht="15" customHeight="1">
      <c r="A98" s="1" t="s">
        <v>1</v>
      </c>
      <c r="B98" s="94">
        <v>3132</v>
      </c>
      <c r="C98" s="94">
        <v>2023</v>
      </c>
      <c r="D98" s="95" t="s">
        <v>169</v>
      </c>
      <c r="E98" s="42" t="s">
        <v>478</v>
      </c>
      <c r="F98" s="96">
        <v>1</v>
      </c>
      <c r="G98" s="97">
        <v>99180.905175529901</v>
      </c>
      <c r="H98" s="97">
        <f t="shared" si="1"/>
        <v>99180.905175529901</v>
      </c>
      <c r="I98" s="1" t="s">
        <v>454</v>
      </c>
    </row>
    <row r="99" spans="1:9" ht="15" customHeight="1">
      <c r="A99" s="1" t="s">
        <v>1</v>
      </c>
      <c r="B99" s="94">
        <v>3132</v>
      </c>
      <c r="C99" s="94">
        <v>2024</v>
      </c>
      <c r="D99" s="95" t="s">
        <v>169</v>
      </c>
      <c r="E99" s="42" t="s">
        <v>478</v>
      </c>
      <c r="F99" s="96">
        <v>1</v>
      </c>
      <c r="G99" s="97">
        <v>100183.367870633</v>
      </c>
      <c r="H99" s="97">
        <f t="shared" si="1"/>
        <v>100183.367870633</v>
      </c>
      <c r="I99" s="1" t="s">
        <v>454</v>
      </c>
    </row>
    <row r="100" spans="1:9" ht="15" customHeight="1">
      <c r="A100" s="1" t="s">
        <v>1</v>
      </c>
      <c r="B100" s="94">
        <v>3132</v>
      </c>
      <c r="C100" s="94">
        <v>2025</v>
      </c>
      <c r="D100" s="95" t="s">
        <v>169</v>
      </c>
      <c r="E100" s="42" t="s">
        <v>478</v>
      </c>
      <c r="F100" s="96">
        <v>1</v>
      </c>
      <c r="G100" s="97">
        <v>100971.300910116</v>
      </c>
      <c r="H100" s="97">
        <f t="shared" si="1"/>
        <v>100971.300910116</v>
      </c>
      <c r="I100" s="1" t="s">
        <v>454</v>
      </c>
    </row>
    <row r="101" spans="1:9" ht="15" customHeight="1">
      <c r="A101" s="1" t="s">
        <v>1</v>
      </c>
      <c r="B101" s="94">
        <v>3132</v>
      </c>
      <c r="C101" s="94">
        <v>2026</v>
      </c>
      <c r="D101" s="95" t="s">
        <v>169</v>
      </c>
      <c r="E101" s="42" t="s">
        <v>478</v>
      </c>
      <c r="F101" s="96">
        <v>1</v>
      </c>
      <c r="G101" s="97">
        <v>101698.667867935</v>
      </c>
      <c r="H101" s="97">
        <f t="shared" si="1"/>
        <v>101698.667867935</v>
      </c>
      <c r="I101" s="1" t="s">
        <v>454</v>
      </c>
    </row>
    <row r="102" spans="1:9" ht="15" customHeight="1">
      <c r="A102" s="1" t="s">
        <v>1</v>
      </c>
      <c r="B102" s="94">
        <v>3132</v>
      </c>
      <c r="C102" s="94">
        <v>2027</v>
      </c>
      <c r="D102" s="95" t="s">
        <v>169</v>
      </c>
      <c r="E102" s="42" t="s">
        <v>478</v>
      </c>
      <c r="F102" s="96">
        <v>1</v>
      </c>
      <c r="G102" s="97">
        <v>102387.785188265</v>
      </c>
      <c r="H102" s="97">
        <f t="shared" si="1"/>
        <v>102387.785188265</v>
      </c>
      <c r="I102" s="1" t="s">
        <v>454</v>
      </c>
    </row>
    <row r="103" spans="1:9" ht="15" customHeight="1">
      <c r="A103" s="1" t="s">
        <v>1</v>
      </c>
      <c r="B103" s="94">
        <v>3132</v>
      </c>
      <c r="C103" s="94">
        <v>2028</v>
      </c>
      <c r="D103" s="95" t="s">
        <v>169</v>
      </c>
      <c r="E103" s="42" t="s">
        <v>478</v>
      </c>
      <c r="F103" s="96">
        <v>1</v>
      </c>
      <c r="G103" s="97">
        <v>103084.596103274</v>
      </c>
      <c r="H103" s="97">
        <f t="shared" si="1"/>
        <v>103084.596103274</v>
      </c>
      <c r="I103" s="1" t="s">
        <v>454</v>
      </c>
    </row>
    <row r="104" spans="1:9" ht="15" customHeight="1">
      <c r="A104" s="1" t="s">
        <v>1</v>
      </c>
      <c r="B104" s="94">
        <v>3132</v>
      </c>
      <c r="C104" s="94">
        <v>2029</v>
      </c>
      <c r="D104" s="95" t="s">
        <v>169</v>
      </c>
      <c r="E104" s="42" t="s">
        <v>478</v>
      </c>
      <c r="F104" s="96">
        <v>1</v>
      </c>
      <c r="G104" s="97">
        <v>103784.95025903601</v>
      </c>
      <c r="H104" s="97">
        <f t="shared" si="1"/>
        <v>103784.95025903601</v>
      </c>
      <c r="I104" s="1" t="s">
        <v>454</v>
      </c>
    </row>
    <row r="105" spans="1:9" ht="15" customHeight="1">
      <c r="A105" s="1" t="s">
        <v>1</v>
      </c>
      <c r="B105" s="94">
        <v>3132</v>
      </c>
      <c r="C105" s="94">
        <v>2030</v>
      </c>
      <c r="D105" s="95" t="s">
        <v>169</v>
      </c>
      <c r="E105" s="42" t="s">
        <v>478</v>
      </c>
      <c r="F105" s="96">
        <v>1</v>
      </c>
      <c r="G105" s="97">
        <v>104530.17284670399</v>
      </c>
      <c r="H105" s="97">
        <f t="shared" si="1"/>
        <v>104530.17284670399</v>
      </c>
      <c r="I105" s="1" t="s">
        <v>454</v>
      </c>
    </row>
    <row r="106" spans="1:9" ht="15" customHeight="1">
      <c r="A106" s="1" t="s">
        <v>1</v>
      </c>
      <c r="B106" s="94">
        <v>3132</v>
      </c>
      <c r="C106" s="94">
        <v>2031</v>
      </c>
      <c r="D106" s="95" t="s">
        <v>169</v>
      </c>
      <c r="E106" s="42" t="s">
        <v>478</v>
      </c>
      <c r="F106" s="96">
        <v>1</v>
      </c>
      <c r="G106" s="97">
        <v>105269.330176067</v>
      </c>
      <c r="H106" s="97">
        <f t="shared" si="1"/>
        <v>105269.330176067</v>
      </c>
      <c r="I106" s="1" t="s">
        <v>454</v>
      </c>
    </row>
    <row r="107" spans="1:9" ht="15" customHeight="1">
      <c r="A107" s="1" t="s">
        <v>1</v>
      </c>
      <c r="B107" s="94">
        <v>3132</v>
      </c>
      <c r="C107" s="94">
        <v>2032</v>
      </c>
      <c r="D107" s="95" t="s">
        <v>169</v>
      </c>
      <c r="E107" s="42" t="s">
        <v>478</v>
      </c>
      <c r="F107" s="96">
        <v>1</v>
      </c>
      <c r="G107" s="97">
        <v>106015.514464115</v>
      </c>
      <c r="H107" s="97">
        <f t="shared" si="1"/>
        <v>106015.514464115</v>
      </c>
      <c r="I107" s="1" t="s">
        <v>454</v>
      </c>
    </row>
    <row r="108" spans="1:9" ht="15" customHeight="1">
      <c r="A108" s="1" t="s">
        <v>1</v>
      </c>
      <c r="B108" s="94">
        <v>3132</v>
      </c>
      <c r="C108" s="94">
        <v>2033</v>
      </c>
      <c r="D108" s="95" t="s">
        <v>169</v>
      </c>
      <c r="E108" s="42" t="s">
        <v>478</v>
      </c>
      <c r="F108" s="96">
        <v>1</v>
      </c>
      <c r="G108" s="97">
        <v>106771.785376467</v>
      </c>
      <c r="H108" s="97">
        <f t="shared" si="1"/>
        <v>106771.785376467</v>
      </c>
      <c r="I108" s="1" t="s">
        <v>454</v>
      </c>
    </row>
    <row r="109" spans="1:9" ht="15" customHeight="1">
      <c r="A109" s="1" t="s">
        <v>1</v>
      </c>
      <c r="B109" s="94">
        <v>3132</v>
      </c>
      <c r="C109" s="94">
        <v>2034</v>
      </c>
      <c r="D109" s="95" t="s">
        <v>169</v>
      </c>
      <c r="E109" s="42" t="s">
        <v>478</v>
      </c>
      <c r="F109" s="96">
        <v>1</v>
      </c>
      <c r="G109" s="97">
        <v>107531.383162485</v>
      </c>
      <c r="H109" s="97">
        <f t="shared" si="1"/>
        <v>107531.383162485</v>
      </c>
      <c r="I109" s="1" t="s">
        <v>454</v>
      </c>
    </row>
    <row r="110" spans="1:9" ht="15" customHeight="1">
      <c r="A110" s="1" t="s">
        <v>1</v>
      </c>
      <c r="B110" s="94">
        <v>3132</v>
      </c>
      <c r="C110" s="94">
        <v>2035</v>
      </c>
      <c r="D110" s="95" t="s">
        <v>169</v>
      </c>
      <c r="E110" s="42" t="s">
        <v>478</v>
      </c>
      <c r="F110" s="96">
        <v>1</v>
      </c>
      <c r="G110" s="97">
        <v>108298.581891088</v>
      </c>
      <c r="H110" s="97">
        <f t="shared" si="1"/>
        <v>108298.581891088</v>
      </c>
      <c r="I110" s="1" t="s">
        <v>454</v>
      </c>
    </row>
    <row r="111" spans="1:9" ht="15" customHeight="1">
      <c r="A111" s="1" t="s">
        <v>1</v>
      </c>
      <c r="B111" s="94">
        <v>3133</v>
      </c>
      <c r="C111" s="94">
        <v>2021</v>
      </c>
      <c r="D111" s="95" t="s">
        <v>170</v>
      </c>
      <c r="E111" s="42" t="s">
        <v>477</v>
      </c>
      <c r="F111" s="96">
        <v>1</v>
      </c>
      <c r="G111" s="97">
        <v>73066.800177230194</v>
      </c>
      <c r="H111" s="97">
        <f t="shared" si="1"/>
        <v>73066.800177230194</v>
      </c>
      <c r="I111" s="1" t="s">
        <v>454</v>
      </c>
    </row>
    <row r="112" spans="1:9" ht="15" customHeight="1">
      <c r="A112" s="1" t="s">
        <v>1</v>
      </c>
      <c r="B112" s="94">
        <v>3133</v>
      </c>
      <c r="C112" s="94">
        <v>2022</v>
      </c>
      <c r="D112" s="95" t="s">
        <v>170</v>
      </c>
      <c r="E112" s="42" t="s">
        <v>477</v>
      </c>
      <c r="F112" s="96">
        <v>1</v>
      </c>
      <c r="G112" s="97">
        <v>73647.370889319194</v>
      </c>
      <c r="H112" s="97">
        <f t="shared" si="1"/>
        <v>73647.370889319194</v>
      </c>
      <c r="I112" s="1" t="s">
        <v>454</v>
      </c>
    </row>
    <row r="113" spans="1:9" ht="15" customHeight="1">
      <c r="A113" s="1" t="s">
        <v>1</v>
      </c>
      <c r="B113" s="94">
        <v>3133</v>
      </c>
      <c r="C113" s="94">
        <v>2023</v>
      </c>
      <c r="D113" s="95" t="s">
        <v>170</v>
      </c>
      <c r="E113" s="42" t="s">
        <v>477</v>
      </c>
      <c r="F113" s="96">
        <v>1</v>
      </c>
      <c r="G113" s="97">
        <v>74351.832218620999</v>
      </c>
      <c r="H113" s="97">
        <f t="shared" si="1"/>
        <v>74351.832218620999</v>
      </c>
      <c r="I113" s="1" t="s">
        <v>454</v>
      </c>
    </row>
    <row r="114" spans="1:9" ht="15" customHeight="1">
      <c r="A114" s="1" t="s">
        <v>1</v>
      </c>
      <c r="B114" s="94">
        <v>3133</v>
      </c>
      <c r="C114" s="94">
        <v>2024</v>
      </c>
      <c r="D114" s="95" t="s">
        <v>170</v>
      </c>
      <c r="E114" s="42" t="s">
        <v>477</v>
      </c>
      <c r="F114" s="96">
        <v>1</v>
      </c>
      <c r="G114" s="97">
        <v>75103.3371386215</v>
      </c>
      <c r="H114" s="97">
        <f t="shared" si="1"/>
        <v>75103.3371386215</v>
      </c>
      <c r="I114" s="1" t="s">
        <v>454</v>
      </c>
    </row>
    <row r="115" spans="1:9" ht="15" customHeight="1">
      <c r="A115" s="1" t="s">
        <v>1</v>
      </c>
      <c r="B115" s="94">
        <v>3133</v>
      </c>
      <c r="C115" s="94">
        <v>2025</v>
      </c>
      <c r="D115" s="95" t="s">
        <v>170</v>
      </c>
      <c r="E115" s="42" t="s">
        <v>477</v>
      </c>
      <c r="F115" s="96">
        <v>1</v>
      </c>
      <c r="G115" s="97">
        <v>75694.018025167999</v>
      </c>
      <c r="H115" s="97">
        <f t="shared" si="1"/>
        <v>75694.018025167999</v>
      </c>
      <c r="I115" s="1" t="s">
        <v>454</v>
      </c>
    </row>
    <row r="116" spans="1:9" ht="15" customHeight="1">
      <c r="A116" s="1" t="s">
        <v>1</v>
      </c>
      <c r="B116" s="94">
        <v>3133</v>
      </c>
      <c r="C116" s="94">
        <v>2026</v>
      </c>
      <c r="D116" s="95" t="s">
        <v>170</v>
      </c>
      <c r="E116" s="42" t="s">
        <v>477</v>
      </c>
      <c r="F116" s="96">
        <v>1</v>
      </c>
      <c r="G116" s="97">
        <v>76239.295020549398</v>
      </c>
      <c r="H116" s="97">
        <f t="shared" si="1"/>
        <v>76239.295020549398</v>
      </c>
      <c r="I116" s="1" t="s">
        <v>454</v>
      </c>
    </row>
    <row r="117" spans="1:9" ht="15" customHeight="1">
      <c r="A117" s="1" t="s">
        <v>1</v>
      </c>
      <c r="B117" s="94">
        <v>3133</v>
      </c>
      <c r="C117" s="94">
        <v>2027</v>
      </c>
      <c r="D117" s="95" t="s">
        <v>170</v>
      </c>
      <c r="E117" s="42" t="s">
        <v>477</v>
      </c>
      <c r="F117" s="96">
        <v>1</v>
      </c>
      <c r="G117" s="97">
        <v>76755.897842050894</v>
      </c>
      <c r="H117" s="97">
        <f t="shared" si="1"/>
        <v>76755.897842050894</v>
      </c>
      <c r="I117" s="1" t="s">
        <v>454</v>
      </c>
    </row>
    <row r="118" spans="1:9" ht="15" customHeight="1">
      <c r="A118" s="1" t="s">
        <v>1</v>
      </c>
      <c r="B118" s="94">
        <v>3133</v>
      </c>
      <c r="C118" s="94">
        <v>2028</v>
      </c>
      <c r="D118" s="95" t="s">
        <v>170</v>
      </c>
      <c r="E118" s="42" t="s">
        <v>477</v>
      </c>
      <c r="F118" s="96">
        <v>1</v>
      </c>
      <c r="G118" s="97">
        <v>77278.268232519506</v>
      </c>
      <c r="H118" s="97">
        <f t="shared" si="1"/>
        <v>77278.268232519506</v>
      </c>
      <c r="I118" s="1" t="s">
        <v>454</v>
      </c>
    </row>
    <row r="119" spans="1:9" ht="15" customHeight="1">
      <c r="A119" s="1" t="s">
        <v>1</v>
      </c>
      <c r="B119" s="94">
        <v>3133</v>
      </c>
      <c r="C119" s="94">
        <v>2029</v>
      </c>
      <c r="D119" s="95" t="s">
        <v>170</v>
      </c>
      <c r="E119" s="42" t="s">
        <v>477</v>
      </c>
      <c r="F119" s="96">
        <v>1</v>
      </c>
      <c r="G119" s="97">
        <v>77803.294845793003</v>
      </c>
      <c r="H119" s="97">
        <f t="shared" si="1"/>
        <v>77803.294845793003</v>
      </c>
      <c r="I119" s="1" t="s">
        <v>454</v>
      </c>
    </row>
    <row r="120" spans="1:9" ht="15" customHeight="1">
      <c r="A120" s="1" t="s">
        <v>1</v>
      </c>
      <c r="B120" s="94">
        <v>3133</v>
      </c>
      <c r="C120" s="94">
        <v>2030</v>
      </c>
      <c r="D120" s="95" t="s">
        <v>170</v>
      </c>
      <c r="E120" s="42" t="s">
        <v>477</v>
      </c>
      <c r="F120" s="96">
        <v>1</v>
      </c>
      <c r="G120" s="97">
        <v>78361.957469546498</v>
      </c>
      <c r="H120" s="97">
        <f t="shared" si="1"/>
        <v>78361.957469546498</v>
      </c>
      <c r="I120" s="1" t="s">
        <v>454</v>
      </c>
    </row>
    <row r="121" spans="1:9" ht="15" customHeight="1">
      <c r="A121" s="1" t="s">
        <v>1</v>
      </c>
      <c r="B121" s="94">
        <v>3133</v>
      </c>
      <c r="C121" s="94">
        <v>2031</v>
      </c>
      <c r="D121" s="95" t="s">
        <v>170</v>
      </c>
      <c r="E121" s="42" t="s">
        <v>477</v>
      </c>
      <c r="F121" s="96">
        <v>1</v>
      </c>
      <c r="G121" s="97">
        <v>78916.073220702907</v>
      </c>
      <c r="H121" s="97">
        <f t="shared" si="1"/>
        <v>78916.073220702907</v>
      </c>
      <c r="I121" s="1" t="s">
        <v>454</v>
      </c>
    </row>
    <row r="122" spans="1:9" ht="15" customHeight="1">
      <c r="A122" s="1" t="s">
        <v>1</v>
      </c>
      <c r="B122" s="94">
        <v>3133</v>
      </c>
      <c r="C122" s="94">
        <v>2032</v>
      </c>
      <c r="D122" s="95" t="s">
        <v>170</v>
      </c>
      <c r="E122" s="42" t="s">
        <v>477</v>
      </c>
      <c r="F122" s="96">
        <v>1</v>
      </c>
      <c r="G122" s="97">
        <v>79475.456792851299</v>
      </c>
      <c r="H122" s="97">
        <f t="shared" si="1"/>
        <v>79475.456792851299</v>
      </c>
      <c r="I122" s="1" t="s">
        <v>454</v>
      </c>
    </row>
    <row r="123" spans="1:9" ht="15" customHeight="1">
      <c r="A123" s="1" t="s">
        <v>1</v>
      </c>
      <c r="B123" s="94">
        <v>3133</v>
      </c>
      <c r="C123" s="94">
        <v>2033</v>
      </c>
      <c r="D123" s="95" t="s">
        <v>170</v>
      </c>
      <c r="E123" s="42" t="s">
        <v>477</v>
      </c>
      <c r="F123" s="96">
        <v>1</v>
      </c>
      <c r="G123" s="97">
        <v>80042.401891164598</v>
      </c>
      <c r="H123" s="97">
        <f t="shared" si="1"/>
        <v>80042.401891164598</v>
      </c>
      <c r="I123" s="1" t="s">
        <v>454</v>
      </c>
    </row>
    <row r="124" spans="1:9" ht="15" customHeight="1">
      <c r="A124" s="1" t="s">
        <v>1</v>
      </c>
      <c r="B124" s="94">
        <v>3133</v>
      </c>
      <c r="C124" s="94">
        <v>2034</v>
      </c>
      <c r="D124" s="95" t="s">
        <v>170</v>
      </c>
      <c r="E124" s="42" t="s">
        <v>477</v>
      </c>
      <c r="F124" s="96">
        <v>1</v>
      </c>
      <c r="G124" s="97">
        <v>80611.841007797499</v>
      </c>
      <c r="H124" s="97">
        <f t="shared" si="1"/>
        <v>80611.841007797499</v>
      </c>
      <c r="I124" s="1" t="s">
        <v>454</v>
      </c>
    </row>
    <row r="125" spans="1:9" ht="15" customHeight="1">
      <c r="A125" s="1" t="s">
        <v>1</v>
      </c>
      <c r="B125" s="94">
        <v>3133</v>
      </c>
      <c r="C125" s="94">
        <v>2035</v>
      </c>
      <c r="D125" s="95" t="s">
        <v>170</v>
      </c>
      <c r="E125" s="42" t="s">
        <v>477</v>
      </c>
      <c r="F125" s="96">
        <v>1</v>
      </c>
      <c r="G125" s="97">
        <v>81186.978238868498</v>
      </c>
      <c r="H125" s="97">
        <f t="shared" si="1"/>
        <v>81186.978238868498</v>
      </c>
      <c r="I125" s="1" t="s">
        <v>454</v>
      </c>
    </row>
    <row r="126" spans="1:9" ht="15" customHeight="1">
      <c r="A126" s="1" t="s">
        <v>1</v>
      </c>
      <c r="B126" s="94">
        <v>3544</v>
      </c>
      <c r="C126" s="94">
        <v>2021</v>
      </c>
      <c r="D126" s="95" t="s">
        <v>212</v>
      </c>
      <c r="E126" s="42" t="s">
        <v>477</v>
      </c>
      <c r="F126" s="96">
        <v>1</v>
      </c>
      <c r="G126" s="97">
        <v>120549.865789086</v>
      </c>
      <c r="H126" s="97">
        <f t="shared" si="1"/>
        <v>120549.865789086</v>
      </c>
      <c r="I126" s="1" t="s">
        <v>454</v>
      </c>
    </row>
    <row r="127" spans="1:9" ht="15" customHeight="1">
      <c r="A127" s="1" t="s">
        <v>1</v>
      </c>
      <c r="B127" s="94">
        <v>3544</v>
      </c>
      <c r="C127" s="94">
        <v>2022</v>
      </c>
      <c r="D127" s="95" t="s">
        <v>212</v>
      </c>
      <c r="E127" s="42" t="s">
        <v>477</v>
      </c>
      <c r="F127" s="96">
        <v>1</v>
      </c>
      <c r="G127" s="97">
        <v>121234.663205262</v>
      </c>
      <c r="H127" s="97">
        <f t="shared" si="1"/>
        <v>121234.663205262</v>
      </c>
      <c r="I127" s="1" t="s">
        <v>454</v>
      </c>
    </row>
    <row r="128" spans="1:9" ht="15" customHeight="1">
      <c r="A128" s="1" t="s">
        <v>1</v>
      </c>
      <c r="B128" s="94">
        <v>3544</v>
      </c>
      <c r="C128" s="94">
        <v>2023</v>
      </c>
      <c r="D128" s="95" t="s">
        <v>212</v>
      </c>
      <c r="E128" s="42" t="s">
        <v>477</v>
      </c>
      <c r="F128" s="96">
        <v>1</v>
      </c>
      <c r="G128" s="97">
        <v>122102.351195469</v>
      </c>
      <c r="H128" s="97">
        <f t="shared" si="1"/>
        <v>122102.351195469</v>
      </c>
      <c r="I128" s="1" t="s">
        <v>454</v>
      </c>
    </row>
    <row r="129" spans="1:9" ht="15" customHeight="1">
      <c r="A129" s="1" t="s">
        <v>1</v>
      </c>
      <c r="B129" s="94">
        <v>3544</v>
      </c>
      <c r="C129" s="94">
        <v>2024</v>
      </c>
      <c r="D129" s="95" t="s">
        <v>212</v>
      </c>
      <c r="E129" s="42" t="s">
        <v>477</v>
      </c>
      <c r="F129" s="96">
        <v>1</v>
      </c>
      <c r="G129" s="97">
        <v>123049.977233759</v>
      </c>
      <c r="H129" s="97">
        <f t="shared" si="1"/>
        <v>123049.977233759</v>
      </c>
      <c r="I129" s="1" t="s">
        <v>454</v>
      </c>
    </row>
    <row r="130" spans="1:9" ht="15" customHeight="1">
      <c r="A130" s="1" t="s">
        <v>1</v>
      </c>
      <c r="B130" s="94">
        <v>3544</v>
      </c>
      <c r="C130" s="94">
        <v>2025</v>
      </c>
      <c r="D130" s="95" t="s">
        <v>212</v>
      </c>
      <c r="E130" s="42" t="s">
        <v>477</v>
      </c>
      <c r="F130" s="96">
        <v>1</v>
      </c>
      <c r="G130" s="97">
        <v>123733.276291847</v>
      </c>
      <c r="H130" s="97">
        <f t="shared" si="1"/>
        <v>123733.276291847</v>
      </c>
      <c r="I130" s="1" t="s">
        <v>454</v>
      </c>
    </row>
    <row r="131" spans="1:9" ht="15" customHeight="1">
      <c r="A131" s="1" t="s">
        <v>1</v>
      </c>
      <c r="B131" s="94">
        <v>3544</v>
      </c>
      <c r="C131" s="94">
        <v>2026</v>
      </c>
      <c r="D131" s="95" t="s">
        <v>212</v>
      </c>
      <c r="E131" s="42" t="s">
        <v>477</v>
      </c>
      <c r="F131" s="96">
        <v>1</v>
      </c>
      <c r="G131" s="97">
        <v>124328.872117265</v>
      </c>
      <c r="H131" s="97">
        <f t="shared" si="1"/>
        <v>124328.872117265</v>
      </c>
      <c r="I131" s="1" t="s">
        <v>454</v>
      </c>
    </row>
    <row r="132" spans="1:9" ht="15" customHeight="1">
      <c r="A132" s="1" t="s">
        <v>1</v>
      </c>
      <c r="B132" s="94">
        <v>3544</v>
      </c>
      <c r="C132" s="94">
        <v>2027</v>
      </c>
      <c r="D132" s="95" t="s">
        <v>212</v>
      </c>
      <c r="E132" s="42" t="s">
        <v>477</v>
      </c>
      <c r="F132" s="96">
        <v>1</v>
      </c>
      <c r="G132" s="97">
        <v>124875.42949839801</v>
      </c>
      <c r="H132" s="97">
        <f t="shared" si="1"/>
        <v>124875.42949839801</v>
      </c>
      <c r="I132" s="1" t="s">
        <v>454</v>
      </c>
    </row>
    <row r="133" spans="1:9" ht="15" customHeight="1">
      <c r="A133" s="1" t="s">
        <v>1</v>
      </c>
      <c r="B133" s="94">
        <v>3544</v>
      </c>
      <c r="C133" s="94">
        <v>2028</v>
      </c>
      <c r="D133" s="95" t="s">
        <v>212</v>
      </c>
      <c r="E133" s="42" t="s">
        <v>477</v>
      </c>
      <c r="F133" s="96">
        <v>1</v>
      </c>
      <c r="G133" s="97">
        <v>125421.835391403</v>
      </c>
      <c r="H133" s="97">
        <f t="shared" si="1"/>
        <v>125421.835391403</v>
      </c>
      <c r="I133" s="1" t="s">
        <v>454</v>
      </c>
    </row>
    <row r="134" spans="1:9" ht="15" customHeight="1">
      <c r="A134" s="1" t="s">
        <v>1</v>
      </c>
      <c r="B134" s="94">
        <v>3544</v>
      </c>
      <c r="C134" s="94">
        <v>2029</v>
      </c>
      <c r="D134" s="95" t="s">
        <v>212</v>
      </c>
      <c r="E134" s="42" t="s">
        <v>477</v>
      </c>
      <c r="F134" s="96">
        <v>1</v>
      </c>
      <c r="G134" s="97">
        <v>125966.64387352701</v>
      </c>
      <c r="H134" s="97">
        <f t="shared" si="1"/>
        <v>125966.64387352701</v>
      </c>
      <c r="I134" s="1" t="s">
        <v>454</v>
      </c>
    </row>
    <row r="135" spans="1:9" ht="15" customHeight="1">
      <c r="A135" s="1" t="s">
        <v>1</v>
      </c>
      <c r="B135" s="94">
        <v>3544</v>
      </c>
      <c r="C135" s="94">
        <v>2030</v>
      </c>
      <c r="D135" s="95" t="s">
        <v>212</v>
      </c>
      <c r="E135" s="42" t="s">
        <v>477</v>
      </c>
      <c r="F135" s="96">
        <v>1</v>
      </c>
      <c r="G135" s="97">
        <v>126556.314170642</v>
      </c>
      <c r="H135" s="97">
        <f t="shared" ref="H135:H198" si="2">G135*F135</f>
        <v>126556.314170642</v>
      </c>
      <c r="I135" s="1" t="s">
        <v>454</v>
      </c>
    </row>
    <row r="136" spans="1:9" ht="15" customHeight="1">
      <c r="A136" s="1" t="s">
        <v>1</v>
      </c>
      <c r="B136" s="94">
        <v>3544</v>
      </c>
      <c r="C136" s="94">
        <v>2031</v>
      </c>
      <c r="D136" s="95" t="s">
        <v>212</v>
      </c>
      <c r="E136" s="42" t="s">
        <v>477</v>
      </c>
      <c r="F136" s="96">
        <v>1</v>
      </c>
      <c r="G136" s="97">
        <v>127133.799163301</v>
      </c>
      <c r="H136" s="97">
        <f t="shared" si="2"/>
        <v>127133.799163301</v>
      </c>
      <c r="I136" s="1" t="s">
        <v>454</v>
      </c>
    </row>
    <row r="137" spans="1:9" ht="15" customHeight="1">
      <c r="A137" s="1" t="s">
        <v>1</v>
      </c>
      <c r="B137" s="94">
        <v>3544</v>
      </c>
      <c r="C137" s="94">
        <v>2032</v>
      </c>
      <c r="D137" s="95" t="s">
        <v>212</v>
      </c>
      <c r="E137" s="42" t="s">
        <v>477</v>
      </c>
      <c r="F137" s="96">
        <v>1</v>
      </c>
      <c r="G137" s="97">
        <v>127713.34622783199</v>
      </c>
      <c r="H137" s="97">
        <f t="shared" si="2"/>
        <v>127713.34622783199</v>
      </c>
      <c r="I137" s="1" t="s">
        <v>454</v>
      </c>
    </row>
    <row r="138" spans="1:9" ht="15" customHeight="1">
      <c r="A138" s="1" t="s">
        <v>1</v>
      </c>
      <c r="B138" s="94">
        <v>3544</v>
      </c>
      <c r="C138" s="94">
        <v>2033</v>
      </c>
      <c r="D138" s="95" t="s">
        <v>212</v>
      </c>
      <c r="E138" s="42" t="s">
        <v>477</v>
      </c>
      <c r="F138" s="96">
        <v>1</v>
      </c>
      <c r="G138" s="97">
        <v>128299.38390923799</v>
      </c>
      <c r="H138" s="97">
        <f t="shared" si="2"/>
        <v>128299.38390923799</v>
      </c>
      <c r="I138" s="1" t="s">
        <v>454</v>
      </c>
    </row>
    <row r="139" spans="1:9" ht="15" customHeight="1">
      <c r="A139" s="1" t="s">
        <v>1</v>
      </c>
      <c r="B139" s="94">
        <v>3544</v>
      </c>
      <c r="C139" s="94">
        <v>2034</v>
      </c>
      <c r="D139" s="95" t="s">
        <v>212</v>
      </c>
      <c r="E139" s="42" t="s">
        <v>477</v>
      </c>
      <c r="F139" s="96">
        <v>1</v>
      </c>
      <c r="G139" s="97">
        <v>128883.224482555</v>
      </c>
      <c r="H139" s="97">
        <f t="shared" si="2"/>
        <v>128883.224482555</v>
      </c>
      <c r="I139" s="1" t="s">
        <v>454</v>
      </c>
    </row>
    <row r="140" spans="1:9" ht="15" customHeight="1">
      <c r="A140" s="1" t="s">
        <v>1</v>
      </c>
      <c r="B140" s="94">
        <v>3544</v>
      </c>
      <c r="C140" s="94">
        <v>2035</v>
      </c>
      <c r="D140" s="95" t="s">
        <v>212</v>
      </c>
      <c r="E140" s="42" t="s">
        <v>477</v>
      </c>
      <c r="F140" s="96">
        <v>1</v>
      </c>
      <c r="G140" s="97">
        <v>129469.604503967</v>
      </c>
      <c r="H140" s="97">
        <f t="shared" si="2"/>
        <v>129469.604503967</v>
      </c>
      <c r="I140" s="1" t="s">
        <v>454</v>
      </c>
    </row>
    <row r="141" spans="1:9" ht="15" customHeight="1">
      <c r="A141" s="1" t="s">
        <v>1</v>
      </c>
      <c r="B141" s="94">
        <v>2133</v>
      </c>
      <c r="C141" s="94">
        <v>2021</v>
      </c>
      <c r="D141" s="42" t="s">
        <v>79</v>
      </c>
      <c r="E141" s="42" t="s">
        <v>477</v>
      </c>
      <c r="F141" s="96">
        <v>0.64500000000000002</v>
      </c>
      <c r="G141" s="97">
        <v>141540.94046754099</v>
      </c>
      <c r="H141" s="97">
        <f t="shared" si="2"/>
        <v>91293.90660156394</v>
      </c>
      <c r="I141" s="1" t="s">
        <v>692</v>
      </c>
    </row>
    <row r="142" spans="1:9" ht="15" customHeight="1">
      <c r="A142" s="1" t="s">
        <v>1</v>
      </c>
      <c r="B142" s="94">
        <v>2133</v>
      </c>
      <c r="C142" s="94">
        <v>2021</v>
      </c>
      <c r="D142" s="42" t="s">
        <v>79</v>
      </c>
      <c r="E142" s="42" t="s">
        <v>478</v>
      </c>
      <c r="F142" s="96">
        <v>0.29899999999999999</v>
      </c>
      <c r="G142" s="97">
        <v>141540.94046754099</v>
      </c>
      <c r="H142" s="97">
        <f t="shared" si="2"/>
        <v>42320.741199794757</v>
      </c>
      <c r="I142" s="1" t="s">
        <v>692</v>
      </c>
    </row>
    <row r="143" spans="1:9" ht="15" customHeight="1">
      <c r="A143" s="1" t="s">
        <v>1</v>
      </c>
      <c r="B143" s="94">
        <v>2133</v>
      </c>
      <c r="C143" s="94">
        <v>2021</v>
      </c>
      <c r="D143" s="42" t="s">
        <v>79</v>
      </c>
      <c r="E143" s="42" t="s">
        <v>468</v>
      </c>
      <c r="F143" s="96">
        <v>5.6000000000000001E-2</v>
      </c>
      <c r="G143" s="97">
        <v>141540.94046754099</v>
      </c>
      <c r="H143" s="97">
        <f t="shared" si="2"/>
        <v>7926.2926661822958</v>
      </c>
      <c r="I143" s="1" t="s">
        <v>692</v>
      </c>
    </row>
    <row r="144" spans="1:9" ht="15" customHeight="1">
      <c r="A144" s="1" t="s">
        <v>1</v>
      </c>
      <c r="B144" s="94">
        <v>2133</v>
      </c>
      <c r="C144" s="94">
        <v>2022</v>
      </c>
      <c r="D144" s="42" t="s">
        <v>79</v>
      </c>
      <c r="E144" s="42" t="s">
        <v>477</v>
      </c>
      <c r="F144" s="96">
        <v>0.64500000000000002</v>
      </c>
      <c r="G144" s="97">
        <v>143224.08762368999</v>
      </c>
      <c r="H144" s="97">
        <f t="shared" si="2"/>
        <v>92379.536517280052</v>
      </c>
      <c r="I144" s="1" t="s">
        <v>692</v>
      </c>
    </row>
    <row r="145" spans="1:9" ht="15" customHeight="1">
      <c r="A145" s="1" t="s">
        <v>1</v>
      </c>
      <c r="B145" s="94">
        <v>2133</v>
      </c>
      <c r="C145" s="94">
        <v>2022</v>
      </c>
      <c r="D145" s="42" t="s">
        <v>79</v>
      </c>
      <c r="E145" s="42" t="s">
        <v>478</v>
      </c>
      <c r="F145" s="96">
        <v>0.29899999999999999</v>
      </c>
      <c r="G145" s="97">
        <v>143224.08762368999</v>
      </c>
      <c r="H145" s="97">
        <f t="shared" si="2"/>
        <v>42824.002199483308</v>
      </c>
      <c r="I145" s="1" t="s">
        <v>692</v>
      </c>
    </row>
    <row r="146" spans="1:9" ht="15" customHeight="1">
      <c r="A146" s="1" t="s">
        <v>1</v>
      </c>
      <c r="B146" s="94">
        <v>2133</v>
      </c>
      <c r="C146" s="94">
        <v>2022</v>
      </c>
      <c r="D146" s="42" t="s">
        <v>79</v>
      </c>
      <c r="E146" s="42" t="s">
        <v>468</v>
      </c>
      <c r="F146" s="96">
        <v>5.6000000000000001E-2</v>
      </c>
      <c r="G146" s="97">
        <v>143224.08762368999</v>
      </c>
      <c r="H146" s="97">
        <f t="shared" si="2"/>
        <v>8020.5489069266396</v>
      </c>
      <c r="I146" s="1" t="s">
        <v>692</v>
      </c>
    </row>
    <row r="147" spans="1:9" ht="15" customHeight="1">
      <c r="A147" s="1" t="s">
        <v>1</v>
      </c>
      <c r="B147" s="94">
        <v>2133</v>
      </c>
      <c r="C147" s="94">
        <v>2023</v>
      </c>
      <c r="D147" s="42" t="s">
        <v>79</v>
      </c>
      <c r="E147" s="42" t="s">
        <v>477</v>
      </c>
      <c r="F147" s="96">
        <v>0.64500000000000002</v>
      </c>
      <c r="G147" s="97">
        <v>145173.45283987501</v>
      </c>
      <c r="H147" s="97">
        <f t="shared" si="2"/>
        <v>93636.877081719387</v>
      </c>
      <c r="I147" s="1" t="s">
        <v>692</v>
      </c>
    </row>
    <row r="148" spans="1:9" ht="15" customHeight="1">
      <c r="A148" s="1" t="s">
        <v>1</v>
      </c>
      <c r="B148" s="94">
        <v>2133</v>
      </c>
      <c r="C148" s="94">
        <v>2023</v>
      </c>
      <c r="D148" s="42" t="s">
        <v>79</v>
      </c>
      <c r="E148" s="42" t="s">
        <v>478</v>
      </c>
      <c r="F148" s="96">
        <v>0.29899999999999999</v>
      </c>
      <c r="G148" s="97">
        <v>145173.45283987501</v>
      </c>
      <c r="H148" s="97">
        <f t="shared" si="2"/>
        <v>43406.862399122627</v>
      </c>
      <c r="I148" s="1" t="s">
        <v>692</v>
      </c>
    </row>
    <row r="149" spans="1:9" ht="15" customHeight="1">
      <c r="A149" s="1" t="s">
        <v>1</v>
      </c>
      <c r="B149" s="94">
        <v>2133</v>
      </c>
      <c r="C149" s="94">
        <v>2023</v>
      </c>
      <c r="D149" s="42" t="s">
        <v>79</v>
      </c>
      <c r="E149" s="42" t="s">
        <v>468</v>
      </c>
      <c r="F149" s="96">
        <v>5.6000000000000001E-2</v>
      </c>
      <c r="G149" s="97">
        <v>145173.45283987501</v>
      </c>
      <c r="H149" s="97">
        <f t="shared" si="2"/>
        <v>8129.7133590330004</v>
      </c>
      <c r="I149" s="1" t="s">
        <v>692</v>
      </c>
    </row>
    <row r="150" spans="1:9" ht="15" customHeight="1">
      <c r="A150" s="1" t="s">
        <v>1</v>
      </c>
      <c r="B150" s="94">
        <v>2133</v>
      </c>
      <c r="C150" s="94">
        <v>2024</v>
      </c>
      <c r="D150" s="42" t="s">
        <v>79</v>
      </c>
      <c r="E150" s="42" t="s">
        <v>477</v>
      </c>
      <c r="F150" s="96">
        <v>0.64500000000000002</v>
      </c>
      <c r="G150" s="97">
        <v>147214.07216591199</v>
      </c>
      <c r="H150" s="97">
        <f t="shared" si="2"/>
        <v>94953.076547013232</v>
      </c>
      <c r="I150" s="1" t="s">
        <v>692</v>
      </c>
    </row>
    <row r="151" spans="1:9" ht="15" customHeight="1">
      <c r="A151" s="1" t="s">
        <v>1</v>
      </c>
      <c r="B151" s="94">
        <v>2133</v>
      </c>
      <c r="C151" s="94">
        <v>2024</v>
      </c>
      <c r="D151" s="42" t="s">
        <v>79</v>
      </c>
      <c r="E151" s="42" t="s">
        <v>478</v>
      </c>
      <c r="F151" s="96">
        <v>0.29899999999999999</v>
      </c>
      <c r="G151" s="97">
        <v>147214.07216591199</v>
      </c>
      <c r="H151" s="97">
        <f t="shared" si="2"/>
        <v>44017.007577607685</v>
      </c>
      <c r="I151" s="1" t="s">
        <v>692</v>
      </c>
    </row>
    <row r="152" spans="1:9" ht="15" customHeight="1">
      <c r="A152" s="1" t="s">
        <v>1</v>
      </c>
      <c r="B152" s="94">
        <v>2133</v>
      </c>
      <c r="C152" s="94">
        <v>2024</v>
      </c>
      <c r="D152" s="42" t="s">
        <v>79</v>
      </c>
      <c r="E152" s="42" t="s">
        <v>468</v>
      </c>
      <c r="F152" s="96">
        <v>5.6000000000000001E-2</v>
      </c>
      <c r="G152" s="97">
        <v>147214.07216591199</v>
      </c>
      <c r="H152" s="97">
        <f t="shared" si="2"/>
        <v>8243.9880412910716</v>
      </c>
      <c r="I152" s="1" t="s">
        <v>692</v>
      </c>
    </row>
    <row r="153" spans="1:9" ht="15" customHeight="1">
      <c r="A153" s="1" t="s">
        <v>1</v>
      </c>
      <c r="B153" s="94">
        <v>2133</v>
      </c>
      <c r="C153" s="94">
        <v>2025</v>
      </c>
      <c r="D153" s="42" t="s">
        <v>79</v>
      </c>
      <c r="E153" s="42" t="s">
        <v>477</v>
      </c>
      <c r="F153" s="96">
        <v>0.64500000000000002</v>
      </c>
      <c r="G153" s="97">
        <v>148934.053530629</v>
      </c>
      <c r="H153" s="97">
        <f t="shared" si="2"/>
        <v>96062.46452725571</v>
      </c>
      <c r="I153" s="1" t="s">
        <v>692</v>
      </c>
    </row>
    <row r="154" spans="1:9" ht="15" customHeight="1">
      <c r="A154" s="1" t="s">
        <v>1</v>
      </c>
      <c r="B154" s="94">
        <v>2133</v>
      </c>
      <c r="C154" s="94">
        <v>2025</v>
      </c>
      <c r="D154" s="42" t="s">
        <v>79</v>
      </c>
      <c r="E154" s="42" t="s">
        <v>478</v>
      </c>
      <c r="F154" s="96">
        <v>0.29899999999999999</v>
      </c>
      <c r="G154" s="97">
        <v>148934.053530629</v>
      </c>
      <c r="H154" s="97">
        <f t="shared" si="2"/>
        <v>44531.282005658068</v>
      </c>
      <c r="I154" s="1" t="s">
        <v>692</v>
      </c>
    </row>
    <row r="155" spans="1:9" ht="15" customHeight="1">
      <c r="A155" s="1" t="s">
        <v>1</v>
      </c>
      <c r="B155" s="94">
        <v>2133</v>
      </c>
      <c r="C155" s="94">
        <v>2025</v>
      </c>
      <c r="D155" s="42" t="s">
        <v>79</v>
      </c>
      <c r="E155" s="42" t="s">
        <v>468</v>
      </c>
      <c r="F155" s="96">
        <v>5.6000000000000001E-2</v>
      </c>
      <c r="G155" s="97">
        <v>148934.053530629</v>
      </c>
      <c r="H155" s="97">
        <f t="shared" si="2"/>
        <v>8340.3069977152245</v>
      </c>
      <c r="I155" s="1" t="s">
        <v>692</v>
      </c>
    </row>
    <row r="156" spans="1:9" ht="15" customHeight="1">
      <c r="A156" s="1" t="s">
        <v>1</v>
      </c>
      <c r="B156" s="94">
        <v>2133</v>
      </c>
      <c r="C156" s="94">
        <v>2026</v>
      </c>
      <c r="D156" s="42" t="s">
        <v>79</v>
      </c>
      <c r="E156" s="42" t="s">
        <v>477</v>
      </c>
      <c r="F156" s="96">
        <v>0.64500000000000002</v>
      </c>
      <c r="G156" s="98">
        <v>150571.12883361199</v>
      </c>
      <c r="H156" s="97">
        <f t="shared" si="2"/>
        <v>97118.378097679742</v>
      </c>
      <c r="I156" s="1" t="s">
        <v>692</v>
      </c>
    </row>
    <row r="157" spans="1:9" ht="15" customHeight="1">
      <c r="A157" s="1" t="s">
        <v>1</v>
      </c>
      <c r="B157" s="94">
        <v>2133</v>
      </c>
      <c r="C157" s="94">
        <v>2026</v>
      </c>
      <c r="D157" s="42" t="s">
        <v>79</v>
      </c>
      <c r="E157" s="42" t="s">
        <v>478</v>
      </c>
      <c r="F157" s="96">
        <v>0.29899999999999999</v>
      </c>
      <c r="G157" s="98">
        <v>150571.12883361199</v>
      </c>
      <c r="H157" s="97">
        <f t="shared" si="2"/>
        <v>45020.767521249982</v>
      </c>
      <c r="I157" s="1" t="s">
        <v>692</v>
      </c>
    </row>
    <row r="158" spans="1:9" ht="15" customHeight="1">
      <c r="A158" s="1" t="s">
        <v>1</v>
      </c>
      <c r="B158" s="94">
        <v>2133</v>
      </c>
      <c r="C158" s="94">
        <v>2026</v>
      </c>
      <c r="D158" s="42" t="s">
        <v>79</v>
      </c>
      <c r="E158" s="42" t="s">
        <v>468</v>
      </c>
      <c r="F158" s="96">
        <v>5.6000000000000001E-2</v>
      </c>
      <c r="G158" s="98">
        <v>150571.12883361199</v>
      </c>
      <c r="H158" s="97">
        <f t="shared" si="2"/>
        <v>8431.9832146822719</v>
      </c>
      <c r="I158" s="1" t="s">
        <v>692</v>
      </c>
    </row>
    <row r="159" spans="1:9" ht="15" customHeight="1">
      <c r="A159" s="1" t="s">
        <v>1</v>
      </c>
      <c r="B159" s="94">
        <v>2133</v>
      </c>
      <c r="C159" s="94">
        <v>2027</v>
      </c>
      <c r="D159" s="42" t="s">
        <v>79</v>
      </c>
      <c r="E159" s="42" t="s">
        <v>477</v>
      </c>
      <c r="F159" s="96">
        <v>0.64500000000000002</v>
      </c>
      <c r="G159" s="98">
        <v>152152.29673314001</v>
      </c>
      <c r="H159" s="97">
        <f t="shared" si="2"/>
        <v>98138.231392875314</v>
      </c>
      <c r="I159" s="1" t="s">
        <v>692</v>
      </c>
    </row>
    <row r="160" spans="1:9" ht="15" customHeight="1">
      <c r="A160" s="1" t="s">
        <v>1</v>
      </c>
      <c r="B160" s="94">
        <v>2133</v>
      </c>
      <c r="C160" s="94">
        <v>2027</v>
      </c>
      <c r="D160" s="42" t="s">
        <v>79</v>
      </c>
      <c r="E160" s="42" t="s">
        <v>478</v>
      </c>
      <c r="F160" s="96">
        <v>0.29899999999999999</v>
      </c>
      <c r="G160" s="98">
        <v>152152.29673314001</v>
      </c>
      <c r="H160" s="97">
        <f t="shared" si="2"/>
        <v>45493.536723208861</v>
      </c>
      <c r="I160" s="1" t="s">
        <v>692</v>
      </c>
    </row>
    <row r="161" spans="1:9" ht="15" customHeight="1">
      <c r="A161" s="1" t="s">
        <v>1</v>
      </c>
      <c r="B161" s="94">
        <v>2133</v>
      </c>
      <c r="C161" s="94">
        <v>2027</v>
      </c>
      <c r="D161" s="42" t="s">
        <v>79</v>
      </c>
      <c r="E161" s="42" t="s">
        <v>468</v>
      </c>
      <c r="F161" s="96">
        <v>5.6000000000000001E-2</v>
      </c>
      <c r="G161" s="98">
        <v>152152.29673314001</v>
      </c>
      <c r="H161" s="97">
        <f t="shared" si="2"/>
        <v>8520.5286170558411</v>
      </c>
      <c r="I161" s="1" t="s">
        <v>692</v>
      </c>
    </row>
    <row r="162" spans="1:9" ht="15" customHeight="1">
      <c r="A162" s="1" t="s">
        <v>1</v>
      </c>
      <c r="B162" s="94">
        <v>2133</v>
      </c>
      <c r="C162" s="94">
        <v>2028</v>
      </c>
      <c r="D162" s="42" t="s">
        <v>79</v>
      </c>
      <c r="E162" s="42" t="s">
        <v>477</v>
      </c>
      <c r="F162" s="96">
        <v>0.64500000000000002</v>
      </c>
      <c r="G162" s="98">
        <v>153747.499074299</v>
      </c>
      <c r="H162" s="97">
        <f t="shared" si="2"/>
        <v>99167.136902922866</v>
      </c>
      <c r="I162" s="1" t="s">
        <v>692</v>
      </c>
    </row>
    <row r="163" spans="1:9" ht="15" customHeight="1">
      <c r="A163" s="1" t="s">
        <v>1</v>
      </c>
      <c r="B163" s="94">
        <v>2133</v>
      </c>
      <c r="C163" s="94">
        <v>2028</v>
      </c>
      <c r="D163" s="42" t="s">
        <v>79</v>
      </c>
      <c r="E163" s="42" t="s">
        <v>478</v>
      </c>
      <c r="F163" s="96">
        <v>0.29899999999999999</v>
      </c>
      <c r="G163" s="98">
        <v>153747.499074299</v>
      </c>
      <c r="H163" s="97">
        <f t="shared" si="2"/>
        <v>45970.502223215401</v>
      </c>
      <c r="I163" s="1" t="s">
        <v>692</v>
      </c>
    </row>
    <row r="164" spans="1:9" ht="15" customHeight="1">
      <c r="A164" s="1" t="s">
        <v>1</v>
      </c>
      <c r="B164" s="94">
        <v>2133</v>
      </c>
      <c r="C164" s="94">
        <v>2028</v>
      </c>
      <c r="D164" s="42" t="s">
        <v>79</v>
      </c>
      <c r="E164" s="42" t="s">
        <v>468</v>
      </c>
      <c r="F164" s="96">
        <v>5.6000000000000001E-2</v>
      </c>
      <c r="G164" s="98">
        <v>153747.499074299</v>
      </c>
      <c r="H164" s="97">
        <f t="shared" si="2"/>
        <v>8609.8599481607453</v>
      </c>
      <c r="I164" s="1" t="s">
        <v>692</v>
      </c>
    </row>
    <row r="165" spans="1:9" ht="15" customHeight="1">
      <c r="A165" s="1" t="s">
        <v>1</v>
      </c>
      <c r="B165" s="94">
        <v>2133</v>
      </c>
      <c r="C165" s="94">
        <v>2029</v>
      </c>
      <c r="D165" s="42" t="s">
        <v>79</v>
      </c>
      <c r="E165" s="42" t="s">
        <v>477</v>
      </c>
      <c r="F165" s="96">
        <v>0.64500000000000002</v>
      </c>
      <c r="G165" s="98">
        <v>155349.423753471</v>
      </c>
      <c r="H165" s="97">
        <f t="shared" si="2"/>
        <v>100200.37832098879</v>
      </c>
      <c r="I165" s="1" t="s">
        <v>692</v>
      </c>
    </row>
    <row r="166" spans="1:9" ht="15" customHeight="1">
      <c r="A166" s="1" t="s">
        <v>1</v>
      </c>
      <c r="B166" s="94">
        <v>2133</v>
      </c>
      <c r="C166" s="94">
        <v>2029</v>
      </c>
      <c r="D166" s="42" t="s">
        <v>79</v>
      </c>
      <c r="E166" s="42" t="s">
        <v>478</v>
      </c>
      <c r="F166" s="96">
        <v>0.29899999999999999</v>
      </c>
      <c r="G166" s="98">
        <v>155349.423753471</v>
      </c>
      <c r="H166" s="97">
        <f t="shared" si="2"/>
        <v>46449.477702287826</v>
      </c>
      <c r="I166" s="1" t="s">
        <v>692</v>
      </c>
    </row>
    <row r="167" spans="1:9" ht="15" customHeight="1">
      <c r="A167" s="1" t="s">
        <v>1</v>
      </c>
      <c r="B167" s="94">
        <v>2133</v>
      </c>
      <c r="C167" s="94">
        <v>2029</v>
      </c>
      <c r="D167" s="42" t="s">
        <v>79</v>
      </c>
      <c r="E167" s="42" t="s">
        <v>468</v>
      </c>
      <c r="F167" s="96">
        <v>5.6000000000000001E-2</v>
      </c>
      <c r="G167" s="98">
        <v>155349.423753471</v>
      </c>
      <c r="H167" s="97">
        <f t="shared" si="2"/>
        <v>8699.5677301943761</v>
      </c>
      <c r="I167" s="1" t="s">
        <v>692</v>
      </c>
    </row>
    <row r="168" spans="1:9" ht="15" customHeight="1">
      <c r="A168" s="1" t="s">
        <v>1</v>
      </c>
      <c r="B168" s="94">
        <v>2133</v>
      </c>
      <c r="C168" s="94">
        <v>2030</v>
      </c>
      <c r="D168" s="42" t="s">
        <v>79</v>
      </c>
      <c r="E168" s="42" t="s">
        <v>477</v>
      </c>
      <c r="F168" s="96">
        <v>0.64500000000000002</v>
      </c>
      <c r="G168" s="98">
        <v>157022.743339532</v>
      </c>
      <c r="H168" s="97">
        <f t="shared" si="2"/>
        <v>101279.66945399814</v>
      </c>
      <c r="I168" s="1" t="s">
        <v>692</v>
      </c>
    </row>
    <row r="169" spans="1:9" ht="15" customHeight="1">
      <c r="A169" s="1" t="s">
        <v>1</v>
      </c>
      <c r="B169" s="94">
        <v>2133</v>
      </c>
      <c r="C169" s="94">
        <v>2030</v>
      </c>
      <c r="D169" s="42" t="s">
        <v>79</v>
      </c>
      <c r="E169" s="42" t="s">
        <v>478</v>
      </c>
      <c r="F169" s="96">
        <v>0.29899999999999999</v>
      </c>
      <c r="G169" s="98">
        <v>157022.743339532</v>
      </c>
      <c r="H169" s="97">
        <f t="shared" si="2"/>
        <v>46949.800258520067</v>
      </c>
      <c r="I169" s="1" t="s">
        <v>692</v>
      </c>
    </row>
    <row r="170" spans="1:9" ht="15" customHeight="1">
      <c r="A170" s="1" t="s">
        <v>1</v>
      </c>
      <c r="B170" s="94">
        <v>2133</v>
      </c>
      <c r="C170" s="94">
        <v>2030</v>
      </c>
      <c r="D170" s="42" t="s">
        <v>79</v>
      </c>
      <c r="E170" s="42" t="s">
        <v>468</v>
      </c>
      <c r="F170" s="96">
        <v>5.6000000000000001E-2</v>
      </c>
      <c r="G170" s="98">
        <v>157022.743339532</v>
      </c>
      <c r="H170" s="97">
        <f t="shared" si="2"/>
        <v>8793.2736270137921</v>
      </c>
      <c r="I170" s="1" t="s">
        <v>692</v>
      </c>
    </row>
    <row r="171" spans="1:9" ht="15" customHeight="1">
      <c r="A171" s="1" t="s">
        <v>1</v>
      </c>
      <c r="B171" s="94">
        <v>2133</v>
      </c>
      <c r="C171" s="94">
        <v>2031</v>
      </c>
      <c r="D171" s="95" t="s">
        <v>79</v>
      </c>
      <c r="E171" s="42" t="s">
        <v>477</v>
      </c>
      <c r="F171" s="96">
        <v>0.64500000000000002</v>
      </c>
      <c r="G171" s="98">
        <v>158688.319342098</v>
      </c>
      <c r="H171" s="97">
        <f t="shared" si="2"/>
        <v>102353.96597565321</v>
      </c>
      <c r="I171" s="1" t="s">
        <v>692</v>
      </c>
    </row>
    <row r="172" spans="1:9" ht="15" customHeight="1">
      <c r="A172" s="1" t="s">
        <v>1</v>
      </c>
      <c r="B172" s="94">
        <v>2133</v>
      </c>
      <c r="C172" s="94">
        <v>2031</v>
      </c>
      <c r="D172" s="95" t="s">
        <v>79</v>
      </c>
      <c r="E172" s="42" t="s">
        <v>478</v>
      </c>
      <c r="F172" s="96">
        <v>0.29899999999999999</v>
      </c>
      <c r="G172" s="98">
        <v>158688.319342098</v>
      </c>
      <c r="H172" s="97">
        <f t="shared" si="2"/>
        <v>47447.807483287295</v>
      </c>
      <c r="I172" s="1" t="s">
        <v>692</v>
      </c>
    </row>
    <row r="173" spans="1:9" ht="15" customHeight="1">
      <c r="A173" s="1" t="s">
        <v>1</v>
      </c>
      <c r="B173" s="94">
        <v>2133</v>
      </c>
      <c r="C173" s="94">
        <v>2031</v>
      </c>
      <c r="D173" s="95" t="s">
        <v>79</v>
      </c>
      <c r="E173" s="42" t="s">
        <v>468</v>
      </c>
      <c r="F173" s="96">
        <v>5.6000000000000001E-2</v>
      </c>
      <c r="G173" s="98">
        <v>158688.319342098</v>
      </c>
      <c r="H173" s="97">
        <f t="shared" si="2"/>
        <v>8886.5458831574888</v>
      </c>
      <c r="I173" s="1" t="s">
        <v>692</v>
      </c>
    </row>
    <row r="174" spans="1:9" ht="15" customHeight="1">
      <c r="A174" s="1" t="s">
        <v>1</v>
      </c>
      <c r="B174" s="94">
        <v>2133</v>
      </c>
      <c r="C174" s="94">
        <v>2032</v>
      </c>
      <c r="D174" s="95" t="s">
        <v>79</v>
      </c>
      <c r="E174" s="42" t="s">
        <v>477</v>
      </c>
      <c r="F174" s="96">
        <v>0.64500000000000002</v>
      </c>
      <c r="G174" s="98">
        <v>160366.754824623</v>
      </c>
      <c r="H174" s="97">
        <f t="shared" si="2"/>
        <v>103436.55686188184</v>
      </c>
      <c r="I174" s="1" t="s">
        <v>692</v>
      </c>
    </row>
    <row r="175" spans="1:9" ht="15" customHeight="1">
      <c r="A175" s="1" t="s">
        <v>1</v>
      </c>
      <c r="B175" s="94">
        <v>2133</v>
      </c>
      <c r="C175" s="94">
        <v>2032</v>
      </c>
      <c r="D175" s="95" t="s">
        <v>79</v>
      </c>
      <c r="E175" s="42" t="s">
        <v>478</v>
      </c>
      <c r="F175" s="96">
        <v>0.29899999999999999</v>
      </c>
      <c r="G175" s="98">
        <v>160366.754824623</v>
      </c>
      <c r="H175" s="97">
        <f t="shared" si="2"/>
        <v>47949.659692562273</v>
      </c>
      <c r="I175" s="1" t="s">
        <v>692</v>
      </c>
    </row>
    <row r="176" spans="1:9" ht="15" customHeight="1">
      <c r="A176" s="1" t="s">
        <v>1</v>
      </c>
      <c r="B176" s="94">
        <v>2133</v>
      </c>
      <c r="C176" s="94">
        <v>2032</v>
      </c>
      <c r="D176" s="95" t="s">
        <v>79</v>
      </c>
      <c r="E176" s="42" t="s">
        <v>468</v>
      </c>
      <c r="F176" s="96">
        <v>5.6000000000000001E-2</v>
      </c>
      <c r="G176" s="98">
        <v>160366.754824623</v>
      </c>
      <c r="H176" s="97">
        <f t="shared" si="2"/>
        <v>8980.5382701788876</v>
      </c>
      <c r="I176" s="1" t="s">
        <v>692</v>
      </c>
    </row>
    <row r="177" spans="1:9" ht="15" customHeight="1">
      <c r="A177" s="1" t="s">
        <v>1</v>
      </c>
      <c r="B177" s="94">
        <v>2133</v>
      </c>
      <c r="C177" s="94">
        <v>2033</v>
      </c>
      <c r="D177" s="95" t="s">
        <v>79</v>
      </c>
      <c r="E177" s="42" t="s">
        <v>477</v>
      </c>
      <c r="F177" s="96">
        <v>0.64500000000000002</v>
      </c>
      <c r="G177" s="98">
        <v>162061.71731861299</v>
      </c>
      <c r="H177" s="97">
        <f t="shared" si="2"/>
        <v>104529.80767050538</v>
      </c>
      <c r="I177" s="1" t="s">
        <v>692</v>
      </c>
    </row>
    <row r="178" spans="1:9" ht="15" customHeight="1">
      <c r="A178" s="1" t="s">
        <v>1</v>
      </c>
      <c r="B178" s="94">
        <v>2133</v>
      </c>
      <c r="C178" s="94">
        <v>2033</v>
      </c>
      <c r="D178" s="95" t="s">
        <v>79</v>
      </c>
      <c r="E178" s="42" t="s">
        <v>478</v>
      </c>
      <c r="F178" s="96">
        <v>0.29899999999999999</v>
      </c>
      <c r="G178" s="98">
        <v>162061.71731861299</v>
      </c>
      <c r="H178" s="97">
        <f t="shared" si="2"/>
        <v>48456.453478265285</v>
      </c>
      <c r="I178" s="1" t="s">
        <v>692</v>
      </c>
    </row>
    <row r="179" spans="1:9" ht="15" customHeight="1">
      <c r="A179" s="1" t="s">
        <v>1</v>
      </c>
      <c r="B179" s="94">
        <v>2133</v>
      </c>
      <c r="C179" s="94">
        <v>2033</v>
      </c>
      <c r="D179" s="95" t="s">
        <v>79</v>
      </c>
      <c r="E179" s="42" t="s">
        <v>468</v>
      </c>
      <c r="F179" s="96">
        <v>5.6000000000000001E-2</v>
      </c>
      <c r="G179" s="98">
        <v>162061.71731861299</v>
      </c>
      <c r="H179" s="97">
        <f t="shared" si="2"/>
        <v>9075.4561698423277</v>
      </c>
      <c r="I179" s="1" t="s">
        <v>692</v>
      </c>
    </row>
    <row r="180" spans="1:9" ht="15" customHeight="1">
      <c r="A180" s="1" t="s">
        <v>1</v>
      </c>
      <c r="B180" s="94">
        <v>2133</v>
      </c>
      <c r="C180" s="94">
        <v>2034</v>
      </c>
      <c r="D180" s="95" t="s">
        <v>79</v>
      </c>
      <c r="E180" s="42" t="s">
        <v>477</v>
      </c>
      <c r="F180" s="96">
        <v>0.64500000000000002</v>
      </c>
      <c r="G180" s="98">
        <v>163763.54977109499</v>
      </c>
      <c r="H180" s="97">
        <f t="shared" si="2"/>
        <v>105627.48960235628</v>
      </c>
      <c r="I180" s="1" t="s">
        <v>692</v>
      </c>
    </row>
    <row r="181" spans="1:9" ht="15" customHeight="1">
      <c r="A181" s="1" t="s">
        <v>1</v>
      </c>
      <c r="B181" s="94">
        <v>2133</v>
      </c>
      <c r="C181" s="94">
        <v>2034</v>
      </c>
      <c r="D181" s="95" t="s">
        <v>79</v>
      </c>
      <c r="E181" s="42" t="s">
        <v>478</v>
      </c>
      <c r="F181" s="96">
        <v>0.29899999999999999</v>
      </c>
      <c r="G181" s="98">
        <v>163763.54977109499</v>
      </c>
      <c r="H181" s="97">
        <f t="shared" si="2"/>
        <v>48965.301381557401</v>
      </c>
      <c r="I181" s="1" t="s">
        <v>692</v>
      </c>
    </row>
    <row r="182" spans="1:9" ht="15" customHeight="1">
      <c r="A182" s="1" t="s">
        <v>1</v>
      </c>
      <c r="B182" s="94">
        <v>2133</v>
      </c>
      <c r="C182" s="94">
        <v>2034</v>
      </c>
      <c r="D182" s="95" t="s">
        <v>79</v>
      </c>
      <c r="E182" s="42" t="s">
        <v>468</v>
      </c>
      <c r="F182" s="96">
        <v>5.6000000000000001E-2</v>
      </c>
      <c r="G182" s="98">
        <v>163763.54977109499</v>
      </c>
      <c r="H182" s="97">
        <f t="shared" si="2"/>
        <v>9170.7587871813193</v>
      </c>
      <c r="I182" s="1" t="s">
        <v>692</v>
      </c>
    </row>
    <row r="183" spans="1:9" ht="15" customHeight="1">
      <c r="A183" s="1" t="s">
        <v>1</v>
      </c>
      <c r="B183" s="94">
        <v>2133</v>
      </c>
      <c r="C183" s="94">
        <v>2035</v>
      </c>
      <c r="D183" s="95" t="s">
        <v>79</v>
      </c>
      <c r="E183" s="42" t="s">
        <v>477</v>
      </c>
      <c r="F183" s="96">
        <v>0.64500000000000002</v>
      </c>
      <c r="G183" s="98">
        <v>165479.01492820101</v>
      </c>
      <c r="H183" s="97">
        <f t="shared" si="2"/>
        <v>106733.96462868966</v>
      </c>
      <c r="I183" s="1" t="s">
        <v>692</v>
      </c>
    </row>
    <row r="184" spans="1:9" ht="15" customHeight="1">
      <c r="A184" s="1" t="s">
        <v>1</v>
      </c>
      <c r="B184" s="94">
        <v>2133</v>
      </c>
      <c r="C184" s="94">
        <v>2035</v>
      </c>
      <c r="D184" s="95" t="s">
        <v>79</v>
      </c>
      <c r="E184" s="42" t="s">
        <v>478</v>
      </c>
      <c r="F184" s="96">
        <v>0.29899999999999999</v>
      </c>
      <c r="G184" s="98">
        <v>165479.01492820101</v>
      </c>
      <c r="H184" s="97">
        <f t="shared" si="2"/>
        <v>49478.225463532101</v>
      </c>
      <c r="I184" s="1" t="s">
        <v>692</v>
      </c>
    </row>
    <row r="185" spans="1:9" ht="15" customHeight="1">
      <c r="A185" s="1" t="s">
        <v>1</v>
      </c>
      <c r="B185" s="94">
        <v>2133</v>
      </c>
      <c r="C185" s="94">
        <v>2035</v>
      </c>
      <c r="D185" s="95" t="s">
        <v>79</v>
      </c>
      <c r="E185" s="42" t="s">
        <v>468</v>
      </c>
      <c r="F185" s="96">
        <v>5.6000000000000001E-2</v>
      </c>
      <c r="G185" s="98">
        <v>165479.01492820101</v>
      </c>
      <c r="H185" s="97">
        <f t="shared" si="2"/>
        <v>9266.824835979256</v>
      </c>
      <c r="I185" s="1" t="s">
        <v>692</v>
      </c>
    </row>
    <row r="186" spans="1:9" ht="15" customHeight="1">
      <c r="A186" s="1" t="s">
        <v>1</v>
      </c>
      <c r="B186" s="94">
        <v>2139</v>
      </c>
      <c r="C186" s="94">
        <v>2021</v>
      </c>
      <c r="D186" s="95" t="s">
        <v>84</v>
      </c>
      <c r="E186" s="42" t="s">
        <v>475</v>
      </c>
      <c r="F186" s="96">
        <v>0.46100000000000002</v>
      </c>
      <c r="G186" s="98">
        <v>139762.49364370899</v>
      </c>
      <c r="H186" s="97">
        <f t="shared" si="2"/>
        <v>64430.509569749847</v>
      </c>
      <c r="I186" s="1" t="s">
        <v>692</v>
      </c>
    </row>
    <row r="187" spans="1:9" ht="15" customHeight="1">
      <c r="A187" s="1" t="s">
        <v>1</v>
      </c>
      <c r="B187" s="94">
        <v>2139</v>
      </c>
      <c r="C187" s="94">
        <v>2021</v>
      </c>
      <c r="D187" s="95" t="s">
        <v>84</v>
      </c>
      <c r="E187" s="42" t="s">
        <v>476</v>
      </c>
      <c r="F187" s="96">
        <v>0.28999999999999998</v>
      </c>
      <c r="G187" s="98">
        <v>139762.49364370899</v>
      </c>
      <c r="H187" s="97">
        <f t="shared" si="2"/>
        <v>40531.123156675603</v>
      </c>
      <c r="I187" s="1" t="s">
        <v>692</v>
      </c>
    </row>
    <row r="188" spans="1:9" ht="15" customHeight="1">
      <c r="A188" s="1" t="s">
        <v>1</v>
      </c>
      <c r="B188" s="94">
        <v>2139</v>
      </c>
      <c r="C188" s="94">
        <v>2021</v>
      </c>
      <c r="D188" s="95" t="s">
        <v>84</v>
      </c>
      <c r="E188" s="42" t="s">
        <v>468</v>
      </c>
      <c r="F188" s="96">
        <v>0.249</v>
      </c>
      <c r="G188" s="98">
        <v>139762.49364370899</v>
      </c>
      <c r="H188" s="97">
        <f t="shared" si="2"/>
        <v>34800.860917283542</v>
      </c>
      <c r="I188" s="1" t="s">
        <v>692</v>
      </c>
    </row>
    <row r="189" spans="1:9" ht="15" customHeight="1">
      <c r="A189" s="1" t="s">
        <v>1</v>
      </c>
      <c r="B189" s="94">
        <v>2139</v>
      </c>
      <c r="C189" s="94">
        <v>2022</v>
      </c>
      <c r="D189" s="95" t="s">
        <v>84</v>
      </c>
      <c r="E189" s="42" t="s">
        <v>475</v>
      </c>
      <c r="F189" s="96">
        <v>0.46100000000000002</v>
      </c>
      <c r="G189" s="98">
        <v>141424.49223494</v>
      </c>
      <c r="H189" s="97">
        <f t="shared" si="2"/>
        <v>65196.690920307345</v>
      </c>
      <c r="I189" s="1" t="s">
        <v>692</v>
      </c>
    </row>
    <row r="190" spans="1:9" ht="15" customHeight="1">
      <c r="A190" s="1" t="s">
        <v>1</v>
      </c>
      <c r="B190" s="94">
        <v>2139</v>
      </c>
      <c r="C190" s="94">
        <v>2022</v>
      </c>
      <c r="D190" s="95" t="s">
        <v>84</v>
      </c>
      <c r="E190" s="42" t="s">
        <v>476</v>
      </c>
      <c r="F190" s="96">
        <v>0.28999999999999998</v>
      </c>
      <c r="G190" s="98">
        <v>141424.49223494</v>
      </c>
      <c r="H190" s="97">
        <f t="shared" si="2"/>
        <v>41013.102748132595</v>
      </c>
      <c r="I190" s="1" t="s">
        <v>692</v>
      </c>
    </row>
    <row r="191" spans="1:9" ht="15" customHeight="1">
      <c r="A191" s="1" t="s">
        <v>1</v>
      </c>
      <c r="B191" s="94">
        <v>2139</v>
      </c>
      <c r="C191" s="94">
        <v>2022</v>
      </c>
      <c r="D191" s="95" t="s">
        <v>84</v>
      </c>
      <c r="E191" s="42" t="s">
        <v>468</v>
      </c>
      <c r="F191" s="96">
        <v>0.249</v>
      </c>
      <c r="G191" s="98">
        <v>141424.49223494</v>
      </c>
      <c r="H191" s="97">
        <f t="shared" si="2"/>
        <v>35214.698566500061</v>
      </c>
      <c r="I191" s="1" t="s">
        <v>692</v>
      </c>
    </row>
    <row r="192" spans="1:9" ht="15" customHeight="1">
      <c r="A192" s="1" t="s">
        <v>1</v>
      </c>
      <c r="B192" s="94">
        <v>2139</v>
      </c>
      <c r="C192" s="94">
        <v>2023</v>
      </c>
      <c r="D192" s="95" t="s">
        <v>84</v>
      </c>
      <c r="E192" s="42" t="s">
        <v>475</v>
      </c>
      <c r="F192" s="96">
        <v>0.46100000000000002</v>
      </c>
      <c r="G192" s="98">
        <v>143349.36388512101</v>
      </c>
      <c r="H192" s="97">
        <f t="shared" si="2"/>
        <v>66084.056751040785</v>
      </c>
      <c r="I192" s="1" t="s">
        <v>692</v>
      </c>
    </row>
    <row r="193" spans="1:9" ht="15" customHeight="1">
      <c r="A193" s="1" t="s">
        <v>1</v>
      </c>
      <c r="B193" s="94">
        <v>2139</v>
      </c>
      <c r="C193" s="94">
        <v>2023</v>
      </c>
      <c r="D193" s="95" t="s">
        <v>84</v>
      </c>
      <c r="E193" s="42" t="s">
        <v>476</v>
      </c>
      <c r="F193" s="96">
        <v>0.28999999999999998</v>
      </c>
      <c r="G193" s="98">
        <v>143349.36388512101</v>
      </c>
      <c r="H193" s="97">
        <f t="shared" si="2"/>
        <v>41571.315526685088</v>
      </c>
      <c r="I193" s="1" t="s">
        <v>692</v>
      </c>
    </row>
    <row r="194" spans="1:9" ht="15" customHeight="1">
      <c r="A194" s="1" t="s">
        <v>1</v>
      </c>
      <c r="B194" s="94">
        <v>2139</v>
      </c>
      <c r="C194" s="94">
        <v>2023</v>
      </c>
      <c r="D194" s="95" t="s">
        <v>84</v>
      </c>
      <c r="E194" s="42" t="s">
        <v>468</v>
      </c>
      <c r="F194" s="96">
        <v>0.249</v>
      </c>
      <c r="G194" s="98">
        <v>143349.36388512101</v>
      </c>
      <c r="H194" s="97">
        <f t="shared" si="2"/>
        <v>35693.991607395132</v>
      </c>
      <c r="I194" s="1" t="s">
        <v>692</v>
      </c>
    </row>
    <row r="195" spans="1:9" ht="15" customHeight="1">
      <c r="A195" s="1" t="s">
        <v>1</v>
      </c>
      <c r="B195" s="94">
        <v>2139</v>
      </c>
      <c r="C195" s="94">
        <v>2024</v>
      </c>
      <c r="D195" s="95" t="s">
        <v>84</v>
      </c>
      <c r="E195" s="42" t="s">
        <v>475</v>
      </c>
      <c r="F195" s="96">
        <v>0.46100000000000002</v>
      </c>
      <c r="G195" s="98">
        <v>145364.34304694799</v>
      </c>
      <c r="H195" s="97">
        <f t="shared" si="2"/>
        <v>67012.962144643025</v>
      </c>
      <c r="I195" s="1" t="s">
        <v>692</v>
      </c>
    </row>
    <row r="196" spans="1:9" ht="15" customHeight="1">
      <c r="A196" s="1" t="s">
        <v>1</v>
      </c>
      <c r="B196" s="94">
        <v>2139</v>
      </c>
      <c r="C196" s="94">
        <v>2024</v>
      </c>
      <c r="D196" s="95" t="s">
        <v>84</v>
      </c>
      <c r="E196" s="42" t="s">
        <v>476</v>
      </c>
      <c r="F196" s="96">
        <v>0.28999999999999998</v>
      </c>
      <c r="G196" s="98">
        <v>145364.34304694799</v>
      </c>
      <c r="H196" s="97">
        <f t="shared" si="2"/>
        <v>42155.659483614916</v>
      </c>
      <c r="I196" s="1" t="s">
        <v>692</v>
      </c>
    </row>
    <row r="197" spans="1:9" ht="15" customHeight="1">
      <c r="A197" s="1" t="s">
        <v>1</v>
      </c>
      <c r="B197" s="94">
        <v>2139</v>
      </c>
      <c r="C197" s="94">
        <v>2024</v>
      </c>
      <c r="D197" s="95" t="s">
        <v>84</v>
      </c>
      <c r="E197" s="42" t="s">
        <v>468</v>
      </c>
      <c r="F197" s="96">
        <v>0.249</v>
      </c>
      <c r="G197" s="98">
        <v>145364.34304694799</v>
      </c>
      <c r="H197" s="97">
        <f t="shared" si="2"/>
        <v>36195.721418690053</v>
      </c>
      <c r="I197" s="1" t="s">
        <v>692</v>
      </c>
    </row>
    <row r="198" spans="1:9" ht="15" customHeight="1">
      <c r="A198" s="1" t="s">
        <v>1</v>
      </c>
      <c r="B198" s="94">
        <v>2139</v>
      </c>
      <c r="C198" s="94">
        <v>2025</v>
      </c>
      <c r="D198" s="95" t="s">
        <v>84</v>
      </c>
      <c r="E198" s="42" t="s">
        <v>475</v>
      </c>
      <c r="F198" s="96">
        <v>0.46100000000000002</v>
      </c>
      <c r="G198" s="98">
        <v>147062.71302921901</v>
      </c>
      <c r="H198" s="97">
        <f t="shared" si="2"/>
        <v>67795.910706469964</v>
      </c>
      <c r="I198" s="1" t="s">
        <v>692</v>
      </c>
    </row>
    <row r="199" spans="1:9" ht="15" customHeight="1">
      <c r="A199" s="1" t="s">
        <v>1</v>
      </c>
      <c r="B199" s="94">
        <v>2139</v>
      </c>
      <c r="C199" s="94">
        <v>2025</v>
      </c>
      <c r="D199" s="95" t="s">
        <v>84</v>
      </c>
      <c r="E199" s="42" t="s">
        <v>476</v>
      </c>
      <c r="F199" s="96">
        <v>0.28999999999999998</v>
      </c>
      <c r="G199" s="98">
        <v>147062.71302921901</v>
      </c>
      <c r="H199" s="97">
        <f t="shared" ref="H199:H262" si="3">G199*F199</f>
        <v>42648.186778473508</v>
      </c>
      <c r="I199" s="1" t="s">
        <v>692</v>
      </c>
    </row>
    <row r="200" spans="1:9" ht="15" customHeight="1">
      <c r="A200" s="1" t="s">
        <v>1</v>
      </c>
      <c r="B200" s="94">
        <v>2139</v>
      </c>
      <c r="C200" s="94">
        <v>2025</v>
      </c>
      <c r="D200" s="95" t="s">
        <v>84</v>
      </c>
      <c r="E200" s="42" t="s">
        <v>468</v>
      </c>
      <c r="F200" s="96">
        <v>0.249</v>
      </c>
      <c r="G200" s="98">
        <v>147062.71302921901</v>
      </c>
      <c r="H200" s="97">
        <f t="shared" si="3"/>
        <v>36618.615544275533</v>
      </c>
      <c r="I200" s="1" t="s">
        <v>692</v>
      </c>
    </row>
    <row r="201" spans="1:9" ht="15" customHeight="1">
      <c r="A201" s="1" t="s">
        <v>1</v>
      </c>
      <c r="B201" s="94">
        <v>2139</v>
      </c>
      <c r="C201" s="94">
        <v>2026</v>
      </c>
      <c r="D201" s="95" t="s">
        <v>84</v>
      </c>
      <c r="E201" s="42" t="s">
        <v>475</v>
      </c>
      <c r="F201" s="96">
        <v>0.46100000000000002</v>
      </c>
      <c r="G201" s="98">
        <v>148679.218655623</v>
      </c>
      <c r="H201" s="97">
        <f t="shared" si="3"/>
        <v>68541.119800242202</v>
      </c>
      <c r="I201" s="1" t="s">
        <v>692</v>
      </c>
    </row>
    <row r="202" spans="1:9" ht="15" customHeight="1">
      <c r="A202" s="1" t="s">
        <v>1</v>
      </c>
      <c r="B202" s="94">
        <v>2139</v>
      </c>
      <c r="C202" s="94">
        <v>2026</v>
      </c>
      <c r="D202" s="95" t="s">
        <v>84</v>
      </c>
      <c r="E202" s="42" t="s">
        <v>476</v>
      </c>
      <c r="F202" s="96">
        <v>0.28999999999999998</v>
      </c>
      <c r="G202" s="98">
        <v>148679.218655623</v>
      </c>
      <c r="H202" s="97">
        <f t="shared" si="3"/>
        <v>43116.973410130668</v>
      </c>
      <c r="I202" s="1" t="s">
        <v>692</v>
      </c>
    </row>
    <row r="203" spans="1:9" ht="15" customHeight="1">
      <c r="A203" s="1" t="s">
        <v>1</v>
      </c>
      <c r="B203" s="94">
        <v>2139</v>
      </c>
      <c r="C203" s="94">
        <v>2026</v>
      </c>
      <c r="D203" s="95" t="s">
        <v>84</v>
      </c>
      <c r="E203" s="42" t="s">
        <v>468</v>
      </c>
      <c r="F203" s="96">
        <v>0.249</v>
      </c>
      <c r="G203" s="98">
        <v>148679.218655623</v>
      </c>
      <c r="H203" s="97">
        <f t="shared" si="3"/>
        <v>37021.125445250123</v>
      </c>
      <c r="I203" s="1" t="s">
        <v>692</v>
      </c>
    </row>
    <row r="204" spans="1:9" ht="15" customHeight="1">
      <c r="A204" s="1" t="s">
        <v>1</v>
      </c>
      <c r="B204" s="94">
        <v>2139</v>
      </c>
      <c r="C204" s="94">
        <v>2027</v>
      </c>
      <c r="D204" s="95" t="s">
        <v>84</v>
      </c>
      <c r="E204" s="42" t="s">
        <v>475</v>
      </c>
      <c r="F204" s="96">
        <v>0.46100000000000002</v>
      </c>
      <c r="G204" s="98">
        <v>150240.519349118</v>
      </c>
      <c r="H204" s="97">
        <f t="shared" si="3"/>
        <v>69260.879419943405</v>
      </c>
      <c r="I204" s="1" t="s">
        <v>692</v>
      </c>
    </row>
    <row r="205" spans="1:9" ht="15" customHeight="1">
      <c r="A205" s="1" t="s">
        <v>1</v>
      </c>
      <c r="B205" s="94">
        <v>2139</v>
      </c>
      <c r="C205" s="94">
        <v>2027</v>
      </c>
      <c r="D205" s="95" t="s">
        <v>84</v>
      </c>
      <c r="E205" s="42" t="s">
        <v>476</v>
      </c>
      <c r="F205" s="96">
        <v>0.28999999999999998</v>
      </c>
      <c r="G205" s="98">
        <v>150240.519349118</v>
      </c>
      <c r="H205" s="97">
        <f t="shared" si="3"/>
        <v>43569.750611244213</v>
      </c>
      <c r="I205" s="1" t="s">
        <v>692</v>
      </c>
    </row>
    <row r="206" spans="1:9" ht="15" customHeight="1">
      <c r="A206" s="1" t="s">
        <v>1</v>
      </c>
      <c r="B206" s="94">
        <v>2139</v>
      </c>
      <c r="C206" s="94">
        <v>2027</v>
      </c>
      <c r="D206" s="95" t="s">
        <v>84</v>
      </c>
      <c r="E206" s="42" t="s">
        <v>468</v>
      </c>
      <c r="F206" s="96">
        <v>0.249</v>
      </c>
      <c r="G206" s="98">
        <v>150240.519349118</v>
      </c>
      <c r="H206" s="97">
        <f t="shared" si="3"/>
        <v>37409.889317930378</v>
      </c>
      <c r="I206" s="1" t="s">
        <v>692</v>
      </c>
    </row>
    <row r="207" spans="1:9" ht="15" customHeight="1">
      <c r="A207" s="1" t="s">
        <v>1</v>
      </c>
      <c r="B207" s="94">
        <v>2139</v>
      </c>
      <c r="C207" s="94">
        <v>2028</v>
      </c>
      <c r="D207" s="95" t="s">
        <v>84</v>
      </c>
      <c r="E207" s="42" t="s">
        <v>475</v>
      </c>
      <c r="F207" s="96">
        <v>0.46100000000000002</v>
      </c>
      <c r="G207" s="98">
        <v>151815.67814296001</v>
      </c>
      <c r="H207" s="97">
        <f t="shared" si="3"/>
        <v>69987.027623904563</v>
      </c>
      <c r="I207" s="1" t="s">
        <v>692</v>
      </c>
    </row>
    <row r="208" spans="1:9" ht="15" customHeight="1">
      <c r="A208" s="1" t="s">
        <v>1</v>
      </c>
      <c r="B208" s="94">
        <v>2139</v>
      </c>
      <c r="C208" s="94">
        <v>2028</v>
      </c>
      <c r="D208" s="95" t="s">
        <v>84</v>
      </c>
      <c r="E208" s="42" t="s">
        <v>476</v>
      </c>
      <c r="F208" s="96">
        <v>0.28999999999999998</v>
      </c>
      <c r="G208" s="98">
        <v>151815.67814296001</v>
      </c>
      <c r="H208" s="97">
        <f t="shared" si="3"/>
        <v>44026.5466614584</v>
      </c>
      <c r="I208" s="1" t="s">
        <v>692</v>
      </c>
    </row>
    <row r="209" spans="1:9" ht="15" customHeight="1">
      <c r="A209" s="1" t="s">
        <v>1</v>
      </c>
      <c r="B209" s="94">
        <v>2139</v>
      </c>
      <c r="C209" s="94">
        <v>2028</v>
      </c>
      <c r="D209" s="95" t="s">
        <v>84</v>
      </c>
      <c r="E209" s="42" t="s">
        <v>468</v>
      </c>
      <c r="F209" s="96">
        <v>0.249</v>
      </c>
      <c r="G209" s="98">
        <v>151815.67814296001</v>
      </c>
      <c r="H209" s="97">
        <f t="shared" si="3"/>
        <v>37802.103857597045</v>
      </c>
      <c r="I209" s="1" t="s">
        <v>692</v>
      </c>
    </row>
    <row r="210" spans="1:9" ht="15" customHeight="1">
      <c r="A210" s="1" t="s">
        <v>1</v>
      </c>
      <c r="B210" s="94">
        <v>2139</v>
      </c>
      <c r="C210" s="94">
        <v>2029</v>
      </c>
      <c r="D210" s="95" t="s">
        <v>84</v>
      </c>
      <c r="E210" s="42" t="s">
        <v>475</v>
      </c>
      <c r="F210" s="96">
        <v>0.46100000000000002</v>
      </c>
      <c r="G210" s="98">
        <v>153397.47480937201</v>
      </c>
      <c r="H210" s="97">
        <f t="shared" si="3"/>
        <v>70716.235887120507</v>
      </c>
      <c r="I210" s="1" t="s">
        <v>692</v>
      </c>
    </row>
    <row r="211" spans="1:9" ht="15" customHeight="1">
      <c r="A211" s="1" t="s">
        <v>1</v>
      </c>
      <c r="B211" s="94">
        <v>2139</v>
      </c>
      <c r="C211" s="94">
        <v>2029</v>
      </c>
      <c r="D211" s="95" t="s">
        <v>84</v>
      </c>
      <c r="E211" s="42" t="s">
        <v>476</v>
      </c>
      <c r="F211" s="96">
        <v>0.28999999999999998</v>
      </c>
      <c r="G211" s="98">
        <v>153397.47480937201</v>
      </c>
      <c r="H211" s="97">
        <f t="shared" si="3"/>
        <v>44485.267694717877</v>
      </c>
      <c r="I211" s="1" t="s">
        <v>692</v>
      </c>
    </row>
    <row r="212" spans="1:9" ht="15" customHeight="1">
      <c r="A212" s="1" t="s">
        <v>1</v>
      </c>
      <c r="B212" s="94">
        <v>2139</v>
      </c>
      <c r="C212" s="94">
        <v>2029</v>
      </c>
      <c r="D212" s="95" t="s">
        <v>84</v>
      </c>
      <c r="E212" s="42" t="s">
        <v>468</v>
      </c>
      <c r="F212" s="96">
        <v>0.249</v>
      </c>
      <c r="G212" s="98">
        <v>153397.47480937201</v>
      </c>
      <c r="H212" s="97">
        <f t="shared" si="3"/>
        <v>38195.971227533628</v>
      </c>
      <c r="I212" s="1" t="s">
        <v>692</v>
      </c>
    </row>
    <row r="213" spans="1:9" ht="15" customHeight="1">
      <c r="A213" s="1" t="s">
        <v>1</v>
      </c>
      <c r="B213" s="94">
        <v>2139</v>
      </c>
      <c r="C213" s="94">
        <v>2030</v>
      </c>
      <c r="D213" s="95" t="s">
        <v>84</v>
      </c>
      <c r="E213" s="42" t="s">
        <v>475</v>
      </c>
      <c r="F213" s="96">
        <v>0.46100000000000002</v>
      </c>
      <c r="G213" s="98">
        <v>155049.76931326199</v>
      </c>
      <c r="H213" s="97">
        <f t="shared" si="3"/>
        <v>71477.943653413779</v>
      </c>
      <c r="I213" s="1" t="s">
        <v>692</v>
      </c>
    </row>
    <row r="214" spans="1:9" ht="15" customHeight="1">
      <c r="A214" s="1" t="s">
        <v>1</v>
      </c>
      <c r="B214" s="94">
        <v>2139</v>
      </c>
      <c r="C214" s="94">
        <v>2030</v>
      </c>
      <c r="D214" s="95" t="s">
        <v>84</v>
      </c>
      <c r="E214" s="42" t="s">
        <v>476</v>
      </c>
      <c r="F214" s="96">
        <v>0.28999999999999998</v>
      </c>
      <c r="G214" s="98">
        <v>155049.76931326199</v>
      </c>
      <c r="H214" s="97">
        <f t="shared" si="3"/>
        <v>44964.43310084597</v>
      </c>
      <c r="I214" s="1" t="s">
        <v>692</v>
      </c>
    </row>
    <row r="215" spans="1:9" ht="15" customHeight="1">
      <c r="A215" s="1" t="s">
        <v>1</v>
      </c>
      <c r="B215" s="94">
        <v>2139</v>
      </c>
      <c r="C215" s="94">
        <v>2030</v>
      </c>
      <c r="D215" s="95" t="s">
        <v>84</v>
      </c>
      <c r="E215" s="42" t="s">
        <v>468</v>
      </c>
      <c r="F215" s="96">
        <v>0.249</v>
      </c>
      <c r="G215" s="98">
        <v>155049.76931326199</v>
      </c>
      <c r="H215" s="97">
        <f t="shared" si="3"/>
        <v>38607.392559002234</v>
      </c>
      <c r="I215" s="1" t="s">
        <v>692</v>
      </c>
    </row>
    <row r="216" spans="1:9" ht="15" customHeight="1">
      <c r="A216" s="1" t="s">
        <v>1</v>
      </c>
      <c r="B216" s="94">
        <v>2139</v>
      </c>
      <c r="C216" s="94">
        <v>2031</v>
      </c>
      <c r="D216" s="95" t="s">
        <v>84</v>
      </c>
      <c r="E216" s="42" t="s">
        <v>475</v>
      </c>
      <c r="F216" s="96">
        <v>0.46100000000000002</v>
      </c>
      <c r="G216" s="98">
        <v>156694.41753097199</v>
      </c>
      <c r="H216" s="97">
        <f t="shared" si="3"/>
        <v>72236.12648177809</v>
      </c>
      <c r="I216" s="1" t="s">
        <v>692</v>
      </c>
    </row>
    <row r="217" spans="1:9" ht="15" customHeight="1">
      <c r="A217" s="1" t="s">
        <v>1</v>
      </c>
      <c r="B217" s="94">
        <v>2139</v>
      </c>
      <c r="C217" s="94">
        <v>2031</v>
      </c>
      <c r="D217" s="95" t="s">
        <v>84</v>
      </c>
      <c r="E217" s="42" t="s">
        <v>476</v>
      </c>
      <c r="F217" s="96">
        <v>0.28999999999999998</v>
      </c>
      <c r="G217" s="98">
        <v>156694.41753097199</v>
      </c>
      <c r="H217" s="97">
        <f t="shared" si="3"/>
        <v>45441.381083981876</v>
      </c>
      <c r="I217" s="1" t="s">
        <v>692</v>
      </c>
    </row>
    <row r="218" spans="1:9" ht="15" customHeight="1">
      <c r="A218" s="1" t="s">
        <v>1</v>
      </c>
      <c r="B218" s="94">
        <v>2139</v>
      </c>
      <c r="C218" s="94">
        <v>2031</v>
      </c>
      <c r="D218" s="95" t="s">
        <v>84</v>
      </c>
      <c r="E218" s="42" t="s">
        <v>468</v>
      </c>
      <c r="F218" s="96">
        <v>0.249</v>
      </c>
      <c r="G218" s="98">
        <v>156694.41753097199</v>
      </c>
      <c r="H218" s="97">
        <f t="shared" si="3"/>
        <v>39016.909965212028</v>
      </c>
      <c r="I218" s="1" t="s">
        <v>692</v>
      </c>
    </row>
    <row r="219" spans="1:9" ht="15" customHeight="1">
      <c r="A219" s="1" t="s">
        <v>1</v>
      </c>
      <c r="B219" s="94">
        <v>2139</v>
      </c>
      <c r="C219" s="94">
        <v>2032</v>
      </c>
      <c r="D219" s="95" t="s">
        <v>84</v>
      </c>
      <c r="E219" s="42" t="s">
        <v>475</v>
      </c>
      <c r="F219" s="96">
        <v>0.46100000000000002</v>
      </c>
      <c r="G219" s="98">
        <v>158351.763650629</v>
      </c>
      <c r="H219" s="97">
        <f t="shared" si="3"/>
        <v>73000.163042939967</v>
      </c>
      <c r="I219" s="1" t="s">
        <v>692</v>
      </c>
    </row>
    <row r="220" spans="1:9" ht="15" customHeight="1">
      <c r="A220" s="1" t="s">
        <v>1</v>
      </c>
      <c r="B220" s="94">
        <v>2139</v>
      </c>
      <c r="C220" s="94">
        <v>2032</v>
      </c>
      <c r="D220" s="95" t="s">
        <v>84</v>
      </c>
      <c r="E220" s="42" t="s">
        <v>476</v>
      </c>
      <c r="F220" s="96">
        <v>0.28999999999999998</v>
      </c>
      <c r="G220" s="98">
        <v>158351.763650629</v>
      </c>
      <c r="H220" s="97">
        <f t="shared" si="3"/>
        <v>45922.011458682406</v>
      </c>
      <c r="I220" s="1" t="s">
        <v>692</v>
      </c>
    </row>
    <row r="221" spans="1:9" ht="15" customHeight="1">
      <c r="A221" s="1" t="s">
        <v>1</v>
      </c>
      <c r="B221" s="94">
        <v>2139</v>
      </c>
      <c r="C221" s="94">
        <v>2032</v>
      </c>
      <c r="D221" s="95" t="s">
        <v>84</v>
      </c>
      <c r="E221" s="42" t="s">
        <v>468</v>
      </c>
      <c r="F221" s="96">
        <v>0.249</v>
      </c>
      <c r="G221" s="98">
        <v>158351.763650629</v>
      </c>
      <c r="H221" s="97">
        <f t="shared" si="3"/>
        <v>39429.589149006621</v>
      </c>
      <c r="I221" s="1" t="s">
        <v>692</v>
      </c>
    </row>
    <row r="222" spans="1:9" ht="15" customHeight="1">
      <c r="A222" s="1" t="s">
        <v>1</v>
      </c>
      <c r="B222" s="94">
        <v>2139</v>
      </c>
      <c r="C222" s="94">
        <v>2033</v>
      </c>
      <c r="D222" s="95" t="s">
        <v>84</v>
      </c>
      <c r="E222" s="42" t="s">
        <v>475</v>
      </c>
      <c r="F222" s="96">
        <v>0.46100000000000002</v>
      </c>
      <c r="G222" s="98">
        <v>160025.42912162899</v>
      </c>
      <c r="H222" s="97">
        <f t="shared" si="3"/>
        <v>73771.72282507096</v>
      </c>
      <c r="I222" s="1" t="s">
        <v>692</v>
      </c>
    </row>
    <row r="223" spans="1:9" ht="15" customHeight="1">
      <c r="A223" s="1" t="s">
        <v>1</v>
      </c>
      <c r="B223" s="94">
        <v>2139</v>
      </c>
      <c r="C223" s="94">
        <v>2033</v>
      </c>
      <c r="D223" s="95" t="s">
        <v>84</v>
      </c>
      <c r="E223" s="42" t="s">
        <v>476</v>
      </c>
      <c r="F223" s="96">
        <v>0.28999999999999998</v>
      </c>
      <c r="G223" s="98">
        <v>160025.42912162899</v>
      </c>
      <c r="H223" s="97">
        <f t="shared" si="3"/>
        <v>46407.374445272406</v>
      </c>
      <c r="I223" s="1" t="s">
        <v>692</v>
      </c>
    </row>
    <row r="224" spans="1:9" ht="15" customHeight="1">
      <c r="A224" s="1" t="s">
        <v>1</v>
      </c>
      <c r="B224" s="94">
        <v>2139</v>
      </c>
      <c r="C224" s="94">
        <v>2033</v>
      </c>
      <c r="D224" s="95" t="s">
        <v>84</v>
      </c>
      <c r="E224" s="42" t="s">
        <v>468</v>
      </c>
      <c r="F224" s="96">
        <v>0.249</v>
      </c>
      <c r="G224" s="98">
        <v>160025.42912162899</v>
      </c>
      <c r="H224" s="97">
        <f t="shared" si="3"/>
        <v>39846.33185128562</v>
      </c>
      <c r="I224" s="1" t="s">
        <v>692</v>
      </c>
    </row>
    <row r="225" spans="1:9" ht="15" customHeight="1">
      <c r="A225" s="1" t="s">
        <v>1</v>
      </c>
      <c r="B225" s="94">
        <v>2139</v>
      </c>
      <c r="C225" s="94">
        <v>2034</v>
      </c>
      <c r="D225" s="95" t="s">
        <v>84</v>
      </c>
      <c r="E225" s="42" t="s">
        <v>475</v>
      </c>
      <c r="F225" s="96">
        <v>0.46100000000000002</v>
      </c>
      <c r="G225" s="98">
        <v>161705.87823081101</v>
      </c>
      <c r="H225" s="97">
        <f t="shared" si="3"/>
        <v>74546.409864403875</v>
      </c>
      <c r="I225" s="1" t="s">
        <v>692</v>
      </c>
    </row>
    <row r="226" spans="1:9" ht="15" customHeight="1">
      <c r="A226" s="1" t="s">
        <v>1</v>
      </c>
      <c r="B226" s="94">
        <v>2139</v>
      </c>
      <c r="C226" s="94">
        <v>2034</v>
      </c>
      <c r="D226" s="95" t="s">
        <v>84</v>
      </c>
      <c r="E226" s="42" t="s">
        <v>476</v>
      </c>
      <c r="F226" s="96">
        <v>0.28999999999999998</v>
      </c>
      <c r="G226" s="98">
        <v>161705.87823081101</v>
      </c>
      <c r="H226" s="97">
        <f t="shared" si="3"/>
        <v>46894.704686935191</v>
      </c>
      <c r="I226" s="1" t="s">
        <v>692</v>
      </c>
    </row>
    <row r="227" spans="1:9" ht="15" customHeight="1">
      <c r="A227" s="1" t="s">
        <v>1</v>
      </c>
      <c r="B227" s="94">
        <v>2139</v>
      </c>
      <c r="C227" s="94">
        <v>2034</v>
      </c>
      <c r="D227" s="95" t="s">
        <v>84</v>
      </c>
      <c r="E227" s="42" t="s">
        <v>468</v>
      </c>
      <c r="F227" s="96">
        <v>0.249</v>
      </c>
      <c r="G227" s="98">
        <v>161705.87823081101</v>
      </c>
      <c r="H227" s="97">
        <f t="shared" si="3"/>
        <v>40264.763679471944</v>
      </c>
      <c r="I227" s="1" t="s">
        <v>692</v>
      </c>
    </row>
    <row r="228" spans="1:9" ht="15" customHeight="1">
      <c r="A228" s="1" t="s">
        <v>1</v>
      </c>
      <c r="B228" s="94">
        <v>2139</v>
      </c>
      <c r="C228" s="94">
        <v>2035</v>
      </c>
      <c r="D228" s="95" t="s">
        <v>84</v>
      </c>
      <c r="E228" s="42" t="s">
        <v>475</v>
      </c>
      <c r="F228" s="96">
        <v>0.46100000000000002</v>
      </c>
      <c r="G228" s="98">
        <v>163399.788751146</v>
      </c>
      <c r="H228" s="97">
        <f t="shared" si="3"/>
        <v>75327.302614278306</v>
      </c>
      <c r="I228" s="1" t="s">
        <v>692</v>
      </c>
    </row>
    <row r="229" spans="1:9" ht="15" customHeight="1">
      <c r="A229" s="1" t="s">
        <v>1</v>
      </c>
      <c r="B229" s="94">
        <v>2139</v>
      </c>
      <c r="C229" s="94">
        <v>2035</v>
      </c>
      <c r="D229" s="95" t="s">
        <v>84</v>
      </c>
      <c r="E229" s="42" t="s">
        <v>476</v>
      </c>
      <c r="F229" s="96">
        <v>0.28999999999999998</v>
      </c>
      <c r="G229" s="98">
        <v>163399.788751146</v>
      </c>
      <c r="H229" s="97">
        <f t="shared" si="3"/>
        <v>47385.938737832337</v>
      </c>
      <c r="I229" s="1" t="s">
        <v>692</v>
      </c>
    </row>
    <row r="230" spans="1:9" ht="15" customHeight="1">
      <c r="A230" s="1" t="s">
        <v>1</v>
      </c>
      <c r="B230" s="94">
        <v>2139</v>
      </c>
      <c r="C230" s="94">
        <v>2035</v>
      </c>
      <c r="D230" s="95" t="s">
        <v>84</v>
      </c>
      <c r="E230" s="42" t="s">
        <v>468</v>
      </c>
      <c r="F230" s="96">
        <v>0.249</v>
      </c>
      <c r="G230" s="98">
        <v>163399.788751146</v>
      </c>
      <c r="H230" s="97">
        <f t="shared" si="3"/>
        <v>40686.547399035357</v>
      </c>
      <c r="I230" s="1" t="s">
        <v>692</v>
      </c>
    </row>
    <row r="231" spans="1:9" ht="15" customHeight="1">
      <c r="A231" s="1" t="s">
        <v>690</v>
      </c>
      <c r="B231" s="94">
        <v>2135</v>
      </c>
      <c r="C231" s="94">
        <v>2021</v>
      </c>
      <c r="D231" s="95" t="s">
        <v>81</v>
      </c>
      <c r="E231" s="42" t="s">
        <v>435</v>
      </c>
      <c r="F231" s="96">
        <v>1</v>
      </c>
      <c r="G231" s="98">
        <v>34317.350067148102</v>
      </c>
      <c r="H231" s="97">
        <f t="shared" si="3"/>
        <v>34317.350067148102</v>
      </c>
      <c r="I231" s="1" t="s">
        <v>454</v>
      </c>
    </row>
    <row r="232" spans="1:9" ht="15" customHeight="1">
      <c r="A232" s="1" t="s">
        <v>690</v>
      </c>
      <c r="B232" s="94">
        <v>2135</v>
      </c>
      <c r="C232" s="94">
        <v>2022</v>
      </c>
      <c r="D232" s="95" t="s">
        <v>81</v>
      </c>
      <c r="E232" s="42" t="s">
        <v>435</v>
      </c>
      <c r="F232" s="96">
        <v>1</v>
      </c>
      <c r="G232" s="98">
        <v>35283.439324448103</v>
      </c>
      <c r="H232" s="97">
        <f t="shared" si="3"/>
        <v>35283.439324448103</v>
      </c>
      <c r="I232" s="1" t="s">
        <v>454</v>
      </c>
    </row>
    <row r="233" spans="1:9" ht="15" customHeight="1">
      <c r="A233" s="1" t="s">
        <v>690</v>
      </c>
      <c r="B233" s="94">
        <v>2135</v>
      </c>
      <c r="C233" s="94">
        <v>2023</v>
      </c>
      <c r="D233" s="95" t="s">
        <v>81</v>
      </c>
      <c r="E233" s="42" t="s">
        <v>435</v>
      </c>
      <c r="F233" s="96">
        <v>1</v>
      </c>
      <c r="G233" s="98">
        <v>36249.304172418102</v>
      </c>
      <c r="H233" s="97">
        <f t="shared" si="3"/>
        <v>36249.304172418102</v>
      </c>
      <c r="I233" s="1" t="s">
        <v>454</v>
      </c>
    </row>
    <row r="234" spans="1:9" ht="15" customHeight="1">
      <c r="A234" s="1" t="s">
        <v>690</v>
      </c>
      <c r="B234" s="94">
        <v>2135</v>
      </c>
      <c r="C234" s="94">
        <v>2024</v>
      </c>
      <c r="D234" s="95" t="s">
        <v>81</v>
      </c>
      <c r="E234" s="42" t="s">
        <v>435</v>
      </c>
      <c r="F234" s="96">
        <v>1</v>
      </c>
      <c r="G234" s="98">
        <v>37193.0684106876</v>
      </c>
      <c r="H234" s="97">
        <f t="shared" si="3"/>
        <v>37193.0684106876</v>
      </c>
      <c r="I234" s="1" t="s">
        <v>454</v>
      </c>
    </row>
    <row r="235" spans="1:9" ht="15" customHeight="1">
      <c r="A235" s="1" t="s">
        <v>690</v>
      </c>
      <c r="B235" s="94">
        <v>2135</v>
      </c>
      <c r="C235" s="94">
        <v>2025</v>
      </c>
      <c r="D235" s="95" t="s">
        <v>81</v>
      </c>
      <c r="E235" s="42" t="s">
        <v>435</v>
      </c>
      <c r="F235" s="96">
        <v>1</v>
      </c>
      <c r="G235" s="98">
        <v>38033.293624001199</v>
      </c>
      <c r="H235" s="97">
        <f t="shared" si="3"/>
        <v>38033.293624001199</v>
      </c>
      <c r="I235" s="1" t="s">
        <v>454</v>
      </c>
    </row>
    <row r="236" spans="1:9" ht="15" customHeight="1">
      <c r="A236" s="1" t="s">
        <v>690</v>
      </c>
      <c r="B236" s="94">
        <v>2135</v>
      </c>
      <c r="C236" s="94">
        <v>2026</v>
      </c>
      <c r="D236" s="95" t="s">
        <v>81</v>
      </c>
      <c r="E236" s="42" t="s">
        <v>435</v>
      </c>
      <c r="F236" s="96">
        <v>1</v>
      </c>
      <c r="G236" s="98">
        <v>38856.335393322501</v>
      </c>
      <c r="H236" s="97">
        <f t="shared" si="3"/>
        <v>38856.335393322501</v>
      </c>
      <c r="I236" s="1" t="s">
        <v>454</v>
      </c>
    </row>
    <row r="237" spans="1:9" ht="15" customHeight="1">
      <c r="A237" s="1" t="s">
        <v>690</v>
      </c>
      <c r="B237" s="94">
        <v>2135</v>
      </c>
      <c r="C237" s="94">
        <v>2027</v>
      </c>
      <c r="D237" s="95" t="s">
        <v>81</v>
      </c>
      <c r="E237" s="42" t="s">
        <v>435</v>
      </c>
      <c r="F237" s="96">
        <v>1</v>
      </c>
      <c r="G237" s="98">
        <v>39665.082032440703</v>
      </c>
      <c r="H237" s="97">
        <f t="shared" si="3"/>
        <v>39665.082032440703</v>
      </c>
      <c r="I237" s="1" t="s">
        <v>454</v>
      </c>
    </row>
    <row r="238" spans="1:9" ht="15" customHeight="1">
      <c r="A238" s="1" t="s">
        <v>690</v>
      </c>
      <c r="B238" s="94">
        <v>2135</v>
      </c>
      <c r="C238" s="94">
        <v>2028</v>
      </c>
      <c r="D238" s="95" t="s">
        <v>81</v>
      </c>
      <c r="E238" s="42" t="s">
        <v>435</v>
      </c>
      <c r="F238" s="96">
        <v>1</v>
      </c>
      <c r="G238" s="98">
        <v>40476.733107011998</v>
      </c>
      <c r="H238" s="97">
        <f t="shared" si="3"/>
        <v>40476.733107011998</v>
      </c>
      <c r="I238" s="1" t="s">
        <v>454</v>
      </c>
    </row>
    <row r="239" spans="1:9" ht="15" customHeight="1">
      <c r="A239" s="1" t="s">
        <v>690</v>
      </c>
      <c r="B239" s="94">
        <v>2135</v>
      </c>
      <c r="C239" s="94">
        <v>2029</v>
      </c>
      <c r="D239" s="95" t="s">
        <v>81</v>
      </c>
      <c r="E239" s="42" t="s">
        <v>435</v>
      </c>
      <c r="F239" s="96">
        <v>1</v>
      </c>
      <c r="G239" s="98">
        <v>41288.105391538797</v>
      </c>
      <c r="H239" s="97">
        <f t="shared" si="3"/>
        <v>41288.105391538797</v>
      </c>
      <c r="I239" s="1" t="s">
        <v>454</v>
      </c>
    </row>
    <row r="240" spans="1:9" ht="15" customHeight="1">
      <c r="A240" s="1" t="s">
        <v>690</v>
      </c>
      <c r="B240" s="94">
        <v>2135</v>
      </c>
      <c r="C240" s="94">
        <v>2030</v>
      </c>
      <c r="D240" s="95" t="s">
        <v>81</v>
      </c>
      <c r="E240" s="42" t="s">
        <v>435</v>
      </c>
      <c r="F240" s="96">
        <v>1</v>
      </c>
      <c r="G240" s="98">
        <v>42117.702853103998</v>
      </c>
      <c r="H240" s="97">
        <f t="shared" si="3"/>
        <v>42117.702853103998</v>
      </c>
      <c r="I240" s="1" t="s">
        <v>454</v>
      </c>
    </row>
    <row r="241" spans="1:9" ht="15" customHeight="1">
      <c r="A241" s="1" t="s">
        <v>690</v>
      </c>
      <c r="B241" s="94">
        <v>2135</v>
      </c>
      <c r="C241" s="94">
        <v>2031</v>
      </c>
      <c r="D241" s="95" t="s">
        <v>81</v>
      </c>
      <c r="E241" s="42" t="s">
        <v>435</v>
      </c>
      <c r="F241" s="96">
        <v>1</v>
      </c>
      <c r="G241" s="98">
        <v>42935.647492062097</v>
      </c>
      <c r="H241" s="97">
        <f t="shared" si="3"/>
        <v>42935.647492062097</v>
      </c>
      <c r="I241" s="1" t="s">
        <v>454</v>
      </c>
    </row>
    <row r="242" spans="1:9" ht="15" customHeight="1">
      <c r="A242" s="1" t="s">
        <v>690</v>
      </c>
      <c r="B242" s="94">
        <v>2135</v>
      </c>
      <c r="C242" s="94">
        <v>2032</v>
      </c>
      <c r="D242" s="95" t="s">
        <v>81</v>
      </c>
      <c r="E242" s="42" t="s">
        <v>435</v>
      </c>
      <c r="F242" s="96">
        <v>1</v>
      </c>
      <c r="G242" s="98">
        <v>43753.191958709504</v>
      </c>
      <c r="H242" s="97">
        <f t="shared" si="3"/>
        <v>43753.191958709504</v>
      </c>
      <c r="I242" s="1" t="s">
        <v>454</v>
      </c>
    </row>
    <row r="243" spans="1:9" ht="15" customHeight="1">
      <c r="A243" s="1" t="s">
        <v>690</v>
      </c>
      <c r="B243" s="94">
        <v>2135</v>
      </c>
      <c r="C243" s="94">
        <v>2033</v>
      </c>
      <c r="D243" s="95" t="s">
        <v>81</v>
      </c>
      <c r="E243" s="42" t="s">
        <v>435</v>
      </c>
      <c r="F243" s="96">
        <v>1</v>
      </c>
      <c r="G243" s="98">
        <v>44571.658104542599</v>
      </c>
      <c r="H243" s="97">
        <f t="shared" si="3"/>
        <v>44571.658104542599</v>
      </c>
      <c r="I243" s="1" t="s">
        <v>454</v>
      </c>
    </row>
    <row r="244" spans="1:9" ht="15" customHeight="1">
      <c r="A244" s="1" t="s">
        <v>690</v>
      </c>
      <c r="B244" s="94">
        <v>2135</v>
      </c>
      <c r="C244" s="94">
        <v>2034</v>
      </c>
      <c r="D244" s="95" t="s">
        <v>81</v>
      </c>
      <c r="E244" s="42" t="s">
        <v>435</v>
      </c>
      <c r="F244" s="96">
        <v>1</v>
      </c>
      <c r="G244" s="98">
        <v>45388.346840414502</v>
      </c>
      <c r="H244" s="97">
        <f t="shared" si="3"/>
        <v>45388.346840414502</v>
      </c>
      <c r="I244" s="1" t="s">
        <v>454</v>
      </c>
    </row>
    <row r="245" spans="1:9" ht="15" customHeight="1">
      <c r="A245" s="1" t="s">
        <v>690</v>
      </c>
      <c r="B245" s="94">
        <v>2135</v>
      </c>
      <c r="C245" s="94">
        <v>2035</v>
      </c>
      <c r="D245" s="95" t="s">
        <v>81</v>
      </c>
      <c r="E245" s="42" t="s">
        <v>435</v>
      </c>
      <c r="F245" s="96">
        <v>1</v>
      </c>
      <c r="G245" s="98">
        <v>46206.303253304002</v>
      </c>
      <c r="H245" s="97">
        <f t="shared" si="3"/>
        <v>46206.303253304002</v>
      </c>
      <c r="I245" s="1" t="s">
        <v>454</v>
      </c>
    </row>
    <row r="246" spans="1:9" ht="15" customHeight="1">
      <c r="A246" s="1" t="s">
        <v>690</v>
      </c>
      <c r="B246" s="94">
        <v>2134</v>
      </c>
      <c r="C246" s="94">
        <v>2021</v>
      </c>
      <c r="D246" s="95" t="s">
        <v>453</v>
      </c>
      <c r="E246" s="42" t="s">
        <v>475</v>
      </c>
      <c r="F246" s="96">
        <v>1</v>
      </c>
      <c r="G246" s="98">
        <v>472616.418210492</v>
      </c>
      <c r="H246" s="97">
        <f t="shared" si="3"/>
        <v>472616.418210492</v>
      </c>
      <c r="I246" s="1" t="s">
        <v>454</v>
      </c>
    </row>
    <row r="247" spans="1:9" ht="15" customHeight="1">
      <c r="A247" s="1" t="s">
        <v>690</v>
      </c>
      <c r="B247" s="94">
        <v>2134</v>
      </c>
      <c r="C247" s="94">
        <v>2022</v>
      </c>
      <c r="D247" s="95" t="s">
        <v>453</v>
      </c>
      <c r="E247" s="42" t="s">
        <v>475</v>
      </c>
      <c r="F247" s="96">
        <v>1</v>
      </c>
      <c r="G247" s="98">
        <v>485921.33958447998</v>
      </c>
      <c r="H247" s="97">
        <f t="shared" si="3"/>
        <v>485921.33958447998</v>
      </c>
      <c r="I247" s="1" t="s">
        <v>454</v>
      </c>
    </row>
    <row r="248" spans="1:9" ht="15" customHeight="1">
      <c r="A248" s="1" t="s">
        <v>690</v>
      </c>
      <c r="B248" s="94">
        <v>2134</v>
      </c>
      <c r="C248" s="94">
        <v>2023</v>
      </c>
      <c r="D248" s="95" t="s">
        <v>453</v>
      </c>
      <c r="E248" s="42" t="s">
        <v>475</v>
      </c>
      <c r="F248" s="96">
        <v>1</v>
      </c>
      <c r="G248" s="98">
        <v>499223.17040844902</v>
      </c>
      <c r="H248" s="97">
        <f t="shared" si="3"/>
        <v>499223.17040844902</v>
      </c>
      <c r="I248" s="1" t="s">
        <v>454</v>
      </c>
    </row>
    <row r="249" spans="1:9" ht="15" customHeight="1">
      <c r="A249" s="1" t="s">
        <v>690</v>
      </c>
      <c r="B249" s="94">
        <v>2134</v>
      </c>
      <c r="C249" s="94">
        <v>2024</v>
      </c>
      <c r="D249" s="95" t="s">
        <v>453</v>
      </c>
      <c r="E249" s="42" t="s">
        <v>475</v>
      </c>
      <c r="F249" s="96">
        <v>1</v>
      </c>
      <c r="G249" s="98">
        <v>512220.63300545502</v>
      </c>
      <c r="H249" s="97">
        <f t="shared" si="3"/>
        <v>512220.63300545502</v>
      </c>
      <c r="I249" s="1" t="s">
        <v>454</v>
      </c>
    </row>
    <row r="250" spans="1:9" ht="15" customHeight="1">
      <c r="A250" s="1" t="s">
        <v>690</v>
      </c>
      <c r="B250" s="94">
        <v>2134</v>
      </c>
      <c r="C250" s="94">
        <v>2025</v>
      </c>
      <c r="D250" s="95" t="s">
        <v>453</v>
      </c>
      <c r="E250" s="42" t="s">
        <v>475</v>
      </c>
      <c r="F250" s="96">
        <v>1</v>
      </c>
      <c r="G250" s="98">
        <v>523792.16256762901</v>
      </c>
      <c r="H250" s="97">
        <f t="shared" si="3"/>
        <v>523792.16256762901</v>
      </c>
      <c r="I250" s="1" t="s">
        <v>454</v>
      </c>
    </row>
    <row r="251" spans="1:9" ht="15" customHeight="1">
      <c r="A251" s="1" t="s">
        <v>690</v>
      </c>
      <c r="B251" s="94">
        <v>2134</v>
      </c>
      <c r="C251" s="94">
        <v>2026</v>
      </c>
      <c r="D251" s="95" t="s">
        <v>453</v>
      </c>
      <c r="E251" s="42" t="s">
        <v>475</v>
      </c>
      <c r="F251" s="96">
        <v>1</v>
      </c>
      <c r="G251" s="98">
        <v>535127.042804525</v>
      </c>
      <c r="H251" s="97">
        <f t="shared" si="3"/>
        <v>535127.042804525</v>
      </c>
      <c r="I251" s="1" t="s">
        <v>454</v>
      </c>
    </row>
    <row r="252" spans="1:9" ht="15" customHeight="1">
      <c r="A252" s="1" t="s">
        <v>690</v>
      </c>
      <c r="B252" s="94">
        <v>2134</v>
      </c>
      <c r="C252" s="94">
        <v>2027</v>
      </c>
      <c r="D252" s="95" t="s">
        <v>453</v>
      </c>
      <c r="E252" s="42" t="s">
        <v>475</v>
      </c>
      <c r="F252" s="96">
        <v>1</v>
      </c>
      <c r="G252" s="98">
        <v>546265.05139386398</v>
      </c>
      <c r="H252" s="97">
        <f t="shared" si="3"/>
        <v>546265.05139386398</v>
      </c>
      <c r="I252" s="1" t="s">
        <v>454</v>
      </c>
    </row>
    <row r="253" spans="1:9" ht="15" customHeight="1">
      <c r="A253" s="1" t="s">
        <v>690</v>
      </c>
      <c r="B253" s="94">
        <v>2134</v>
      </c>
      <c r="C253" s="94">
        <v>2028</v>
      </c>
      <c r="D253" s="95" t="s">
        <v>453</v>
      </c>
      <c r="E253" s="42" t="s">
        <v>475</v>
      </c>
      <c r="F253" s="96">
        <v>1</v>
      </c>
      <c r="G253" s="98">
        <v>557443.05968865403</v>
      </c>
      <c r="H253" s="97">
        <f t="shared" si="3"/>
        <v>557443.05968865403</v>
      </c>
      <c r="I253" s="1" t="s">
        <v>454</v>
      </c>
    </row>
    <row r="254" spans="1:9" ht="15" customHeight="1">
      <c r="A254" s="1" t="s">
        <v>690</v>
      </c>
      <c r="B254" s="94">
        <v>2134</v>
      </c>
      <c r="C254" s="94">
        <v>2029</v>
      </c>
      <c r="D254" s="95" t="s">
        <v>453</v>
      </c>
      <c r="E254" s="42" t="s">
        <v>475</v>
      </c>
      <c r="F254" s="96">
        <v>1</v>
      </c>
      <c r="G254" s="98">
        <v>568617.22850419802</v>
      </c>
      <c r="H254" s="97">
        <f t="shared" si="3"/>
        <v>568617.22850419802</v>
      </c>
      <c r="I254" s="1" t="s">
        <v>454</v>
      </c>
    </row>
    <row r="255" spans="1:9" ht="15" customHeight="1">
      <c r="A255" s="1" t="s">
        <v>690</v>
      </c>
      <c r="B255" s="94">
        <v>2134</v>
      </c>
      <c r="C255" s="94">
        <v>2030</v>
      </c>
      <c r="D255" s="95" t="s">
        <v>453</v>
      </c>
      <c r="E255" s="42" t="s">
        <v>475</v>
      </c>
      <c r="F255" s="96">
        <v>1</v>
      </c>
      <c r="G255" s="98">
        <v>580042.39332800196</v>
      </c>
      <c r="H255" s="97">
        <f t="shared" si="3"/>
        <v>580042.39332800196</v>
      </c>
      <c r="I255" s="1" t="s">
        <v>454</v>
      </c>
    </row>
    <row r="256" spans="1:9" ht="15" customHeight="1">
      <c r="A256" s="1" t="s">
        <v>690</v>
      </c>
      <c r="B256" s="94">
        <v>2134</v>
      </c>
      <c r="C256" s="94">
        <v>2031</v>
      </c>
      <c r="D256" s="95" t="s">
        <v>453</v>
      </c>
      <c r="E256" s="42" t="s">
        <v>475</v>
      </c>
      <c r="F256" s="96">
        <v>1</v>
      </c>
      <c r="G256" s="98">
        <v>591307.07620142703</v>
      </c>
      <c r="H256" s="97">
        <f t="shared" si="3"/>
        <v>591307.07620142703</v>
      </c>
      <c r="I256" s="1" t="s">
        <v>454</v>
      </c>
    </row>
    <row r="257" spans="1:9" ht="15" customHeight="1">
      <c r="A257" s="1" t="s">
        <v>690</v>
      </c>
      <c r="B257" s="94">
        <v>2134</v>
      </c>
      <c r="C257" s="94">
        <v>2032</v>
      </c>
      <c r="D257" s="95" t="s">
        <v>453</v>
      </c>
      <c r="E257" s="42" t="s">
        <v>475</v>
      </c>
      <c r="F257" s="96">
        <v>1</v>
      </c>
      <c r="G257" s="98">
        <v>602566.24792656</v>
      </c>
      <c r="H257" s="97">
        <f t="shared" si="3"/>
        <v>602566.24792656</v>
      </c>
      <c r="I257" s="1" t="s">
        <v>454</v>
      </c>
    </row>
    <row r="258" spans="1:9" ht="15" customHeight="1">
      <c r="A258" s="1" t="s">
        <v>690</v>
      </c>
      <c r="B258" s="94">
        <v>2134</v>
      </c>
      <c r="C258" s="94">
        <v>2033</v>
      </c>
      <c r="D258" s="95" t="s">
        <v>453</v>
      </c>
      <c r="E258" s="42" t="s">
        <v>475</v>
      </c>
      <c r="F258" s="96">
        <v>1</v>
      </c>
      <c r="G258" s="98">
        <v>613838.11296029796</v>
      </c>
      <c r="H258" s="97">
        <f t="shared" si="3"/>
        <v>613838.11296029796</v>
      </c>
      <c r="I258" s="1" t="s">
        <v>454</v>
      </c>
    </row>
    <row r="259" spans="1:9" ht="15" customHeight="1">
      <c r="A259" s="1" t="s">
        <v>690</v>
      </c>
      <c r="B259" s="94">
        <v>2134</v>
      </c>
      <c r="C259" s="94">
        <v>2034</v>
      </c>
      <c r="D259" s="95" t="s">
        <v>453</v>
      </c>
      <c r="E259" s="42" t="s">
        <v>475</v>
      </c>
      <c r="F259" s="96">
        <v>1</v>
      </c>
      <c r="G259" s="98">
        <v>625085.49961418204</v>
      </c>
      <c r="H259" s="97">
        <f t="shared" si="3"/>
        <v>625085.49961418204</v>
      </c>
      <c r="I259" s="1" t="s">
        <v>454</v>
      </c>
    </row>
    <row r="260" spans="1:9" ht="15" customHeight="1">
      <c r="A260" s="1" t="s">
        <v>690</v>
      </c>
      <c r="B260" s="94">
        <v>2134</v>
      </c>
      <c r="C260" s="94">
        <v>2035</v>
      </c>
      <c r="D260" s="95" t="s">
        <v>453</v>
      </c>
      <c r="E260" s="42" t="s">
        <v>475</v>
      </c>
      <c r="F260" s="96">
        <v>1</v>
      </c>
      <c r="G260" s="98">
        <v>636350.34463736601</v>
      </c>
      <c r="H260" s="97">
        <f t="shared" si="3"/>
        <v>636350.34463736601</v>
      </c>
      <c r="I260" s="1" t="s">
        <v>454</v>
      </c>
    </row>
    <row r="261" spans="1:9" ht="15" customHeight="1">
      <c r="A261" s="1" t="s">
        <v>690</v>
      </c>
      <c r="B261" s="94">
        <v>2136</v>
      </c>
      <c r="C261" s="94">
        <v>2021</v>
      </c>
      <c r="D261" s="95" t="s">
        <v>82</v>
      </c>
      <c r="E261" s="42" t="s">
        <v>475</v>
      </c>
      <c r="F261" s="96">
        <v>1</v>
      </c>
      <c r="G261" s="98">
        <v>32651.608742110398</v>
      </c>
      <c r="H261" s="97">
        <f t="shared" si="3"/>
        <v>32651.608742110398</v>
      </c>
      <c r="I261" s="1" t="s">
        <v>454</v>
      </c>
    </row>
    <row r="262" spans="1:9" ht="15" customHeight="1">
      <c r="A262" s="1" t="s">
        <v>690</v>
      </c>
      <c r="B262" s="94">
        <v>2136</v>
      </c>
      <c r="C262" s="94">
        <v>2022</v>
      </c>
      <c r="D262" s="95" t="s">
        <v>82</v>
      </c>
      <c r="E262" s="42" t="s">
        <v>475</v>
      </c>
      <c r="F262" s="96">
        <v>1</v>
      </c>
      <c r="G262" s="98">
        <v>33570.804669643403</v>
      </c>
      <c r="H262" s="97">
        <f t="shared" si="3"/>
        <v>33570.804669643403</v>
      </c>
      <c r="I262" s="1" t="s">
        <v>454</v>
      </c>
    </row>
    <row r="263" spans="1:9" ht="15" customHeight="1">
      <c r="A263" s="1" t="s">
        <v>690</v>
      </c>
      <c r="B263" s="94">
        <v>2136</v>
      </c>
      <c r="C263" s="94">
        <v>2023</v>
      </c>
      <c r="D263" s="95" t="s">
        <v>82</v>
      </c>
      <c r="E263" s="42" t="s">
        <v>475</v>
      </c>
      <c r="F263" s="96">
        <v>1</v>
      </c>
      <c r="G263" s="98">
        <v>34489.787080910202</v>
      </c>
      <c r="H263" s="97">
        <f t="shared" ref="H263:H326" si="4">G263*F263</f>
        <v>34489.787080910202</v>
      </c>
      <c r="I263" s="1" t="s">
        <v>454</v>
      </c>
    </row>
    <row r="264" spans="1:9" ht="15" customHeight="1">
      <c r="A264" s="1" t="s">
        <v>690</v>
      </c>
      <c r="B264" s="94">
        <v>2136</v>
      </c>
      <c r="C264" s="94">
        <v>2024</v>
      </c>
      <c r="D264" s="95" t="s">
        <v>82</v>
      </c>
      <c r="E264" s="42" t="s">
        <v>475</v>
      </c>
      <c r="F264" s="96">
        <v>1</v>
      </c>
      <c r="G264" s="98">
        <v>35387.741631382203</v>
      </c>
      <c r="H264" s="97">
        <f t="shared" si="4"/>
        <v>35387.741631382203</v>
      </c>
      <c r="I264" s="1" t="s">
        <v>454</v>
      </c>
    </row>
    <row r="265" spans="1:9" ht="15" customHeight="1">
      <c r="A265" s="1" t="s">
        <v>690</v>
      </c>
      <c r="B265" s="94">
        <v>2136</v>
      </c>
      <c r="C265" s="94">
        <v>2025</v>
      </c>
      <c r="D265" s="95" t="s">
        <v>82</v>
      </c>
      <c r="E265" s="42" t="s">
        <v>475</v>
      </c>
      <c r="F265" s="96">
        <v>1</v>
      </c>
      <c r="G265" s="98">
        <v>36187.182872168698</v>
      </c>
      <c r="H265" s="97">
        <f t="shared" si="4"/>
        <v>36187.182872168698</v>
      </c>
      <c r="I265" s="1" t="s">
        <v>454</v>
      </c>
    </row>
    <row r="266" spans="1:9" ht="15" customHeight="1">
      <c r="A266" s="1" t="s">
        <v>690</v>
      </c>
      <c r="B266" s="94">
        <v>2136</v>
      </c>
      <c r="C266" s="94">
        <v>2026</v>
      </c>
      <c r="D266" s="95" t="s">
        <v>82</v>
      </c>
      <c r="E266" s="42" t="s">
        <v>475</v>
      </c>
      <c r="F266" s="96">
        <v>1</v>
      </c>
      <c r="G266" s="98">
        <v>36970.274741991598</v>
      </c>
      <c r="H266" s="97">
        <f t="shared" si="4"/>
        <v>36970.274741991598</v>
      </c>
      <c r="I266" s="1" t="s">
        <v>454</v>
      </c>
    </row>
    <row r="267" spans="1:9" ht="15" customHeight="1">
      <c r="A267" s="1" t="s">
        <v>690</v>
      </c>
      <c r="B267" s="94">
        <v>2136</v>
      </c>
      <c r="C267" s="94">
        <v>2027</v>
      </c>
      <c r="D267" s="95" t="s">
        <v>82</v>
      </c>
      <c r="E267" s="42" t="s">
        <v>475</v>
      </c>
      <c r="F267" s="96">
        <v>1</v>
      </c>
      <c r="G267" s="98">
        <v>37739.765357615201</v>
      </c>
      <c r="H267" s="97">
        <f t="shared" si="4"/>
        <v>37739.765357615201</v>
      </c>
      <c r="I267" s="1" t="s">
        <v>454</v>
      </c>
    </row>
    <row r="268" spans="1:9" ht="15" customHeight="1">
      <c r="A268" s="1" t="s">
        <v>690</v>
      </c>
      <c r="B268" s="94">
        <v>2136</v>
      </c>
      <c r="C268" s="94">
        <v>2028</v>
      </c>
      <c r="D268" s="95" t="s">
        <v>82</v>
      </c>
      <c r="E268" s="42" t="s">
        <v>475</v>
      </c>
      <c r="F268" s="96">
        <v>1</v>
      </c>
      <c r="G268" s="98">
        <v>38512.019429431501</v>
      </c>
      <c r="H268" s="97">
        <f t="shared" si="4"/>
        <v>38512.019429431501</v>
      </c>
      <c r="I268" s="1" t="s">
        <v>454</v>
      </c>
    </row>
    <row r="269" spans="1:9" ht="15" customHeight="1">
      <c r="A269" s="1" t="s">
        <v>690</v>
      </c>
      <c r="B269" s="94">
        <v>2136</v>
      </c>
      <c r="C269" s="94">
        <v>2029</v>
      </c>
      <c r="D269" s="95" t="s">
        <v>82</v>
      </c>
      <c r="E269" s="42" t="s">
        <v>475</v>
      </c>
      <c r="F269" s="96">
        <v>1</v>
      </c>
      <c r="G269" s="98">
        <v>39284.008243478303</v>
      </c>
      <c r="H269" s="97">
        <f t="shared" si="4"/>
        <v>39284.008243478303</v>
      </c>
      <c r="I269" s="1" t="s">
        <v>454</v>
      </c>
    </row>
    <row r="270" spans="1:9" ht="15" customHeight="1">
      <c r="A270" s="1" t="s">
        <v>690</v>
      </c>
      <c r="B270" s="94">
        <v>2136</v>
      </c>
      <c r="C270" s="94">
        <v>2030</v>
      </c>
      <c r="D270" s="95" t="s">
        <v>82</v>
      </c>
      <c r="E270" s="42" t="s">
        <v>475</v>
      </c>
      <c r="F270" s="96">
        <v>1</v>
      </c>
      <c r="G270" s="98">
        <v>40073.337596506499</v>
      </c>
      <c r="H270" s="97">
        <f t="shared" si="4"/>
        <v>40073.337596506499</v>
      </c>
      <c r="I270" s="1" t="s">
        <v>454</v>
      </c>
    </row>
    <row r="271" spans="1:9" ht="15" customHeight="1">
      <c r="A271" s="1" t="s">
        <v>690</v>
      </c>
      <c r="B271" s="94">
        <v>2136</v>
      </c>
      <c r="C271" s="94">
        <v>2031</v>
      </c>
      <c r="D271" s="95" t="s">
        <v>82</v>
      </c>
      <c r="E271" s="42" t="s">
        <v>475</v>
      </c>
      <c r="F271" s="96">
        <v>1</v>
      </c>
      <c r="G271" s="98">
        <v>40851.579747274103</v>
      </c>
      <c r="H271" s="97">
        <f t="shared" si="4"/>
        <v>40851.579747274103</v>
      </c>
      <c r="I271" s="1" t="s">
        <v>454</v>
      </c>
    </row>
    <row r="272" spans="1:9" ht="15" customHeight="1">
      <c r="A272" s="1" t="s">
        <v>690</v>
      </c>
      <c r="B272" s="94">
        <v>2136</v>
      </c>
      <c r="C272" s="94">
        <v>2032</v>
      </c>
      <c r="D272" s="95" t="s">
        <v>82</v>
      </c>
      <c r="E272" s="42" t="s">
        <v>475</v>
      </c>
      <c r="F272" s="96">
        <v>1</v>
      </c>
      <c r="G272" s="98">
        <v>41629.441149821199</v>
      </c>
      <c r="H272" s="97">
        <f t="shared" si="4"/>
        <v>41629.441149821199</v>
      </c>
      <c r="I272" s="1" t="s">
        <v>454</v>
      </c>
    </row>
    <row r="273" spans="1:9" ht="15" customHeight="1">
      <c r="A273" s="1" t="s">
        <v>690</v>
      </c>
      <c r="B273" s="94">
        <v>2136</v>
      </c>
      <c r="C273" s="94">
        <v>2033</v>
      </c>
      <c r="D273" s="95" t="s">
        <v>82</v>
      </c>
      <c r="E273" s="42" t="s">
        <v>475</v>
      </c>
      <c r="F273" s="96">
        <v>1</v>
      </c>
      <c r="G273" s="98">
        <v>42408.179493853699</v>
      </c>
      <c r="H273" s="97">
        <f t="shared" si="4"/>
        <v>42408.179493853699</v>
      </c>
      <c r="I273" s="1" t="s">
        <v>454</v>
      </c>
    </row>
    <row r="274" spans="1:9" ht="15" customHeight="1">
      <c r="A274" s="1" t="s">
        <v>690</v>
      </c>
      <c r="B274" s="94">
        <v>2136</v>
      </c>
      <c r="C274" s="94">
        <v>2034</v>
      </c>
      <c r="D274" s="95" t="s">
        <v>82</v>
      </c>
      <c r="E274" s="42" t="s">
        <v>475</v>
      </c>
      <c r="F274" s="96">
        <v>1</v>
      </c>
      <c r="G274" s="98">
        <v>43185.226702214801</v>
      </c>
      <c r="H274" s="97">
        <f t="shared" si="4"/>
        <v>43185.226702214801</v>
      </c>
      <c r="I274" s="1" t="s">
        <v>454</v>
      </c>
    </row>
    <row r="275" spans="1:9" ht="15" customHeight="1">
      <c r="A275" s="1" t="s">
        <v>690</v>
      </c>
      <c r="B275" s="94">
        <v>2136</v>
      </c>
      <c r="C275" s="94">
        <v>2035</v>
      </c>
      <c r="D275" s="95" t="s">
        <v>82</v>
      </c>
      <c r="E275" s="42" t="s">
        <v>475</v>
      </c>
      <c r="F275" s="96">
        <v>1</v>
      </c>
      <c r="G275" s="98">
        <v>43963.480055390697</v>
      </c>
      <c r="H275" s="97">
        <f t="shared" si="4"/>
        <v>43963.480055390697</v>
      </c>
      <c r="I275" s="1" t="s">
        <v>454</v>
      </c>
    </row>
    <row r="276" spans="1:9" ht="15" customHeight="1">
      <c r="A276" s="1" t="s">
        <v>690</v>
      </c>
      <c r="B276" s="94">
        <v>2137</v>
      </c>
      <c r="C276" s="94">
        <v>2021</v>
      </c>
      <c r="D276" s="95" t="s">
        <v>83</v>
      </c>
      <c r="E276" s="42" t="s">
        <v>478</v>
      </c>
      <c r="F276" s="96">
        <v>1</v>
      </c>
      <c r="G276" s="98">
        <v>33285.321652863502</v>
      </c>
      <c r="H276" s="97">
        <f t="shared" si="4"/>
        <v>33285.321652863502</v>
      </c>
      <c r="I276" s="1" t="s">
        <v>454</v>
      </c>
    </row>
    <row r="277" spans="1:9" ht="15" customHeight="1">
      <c r="A277" s="1" t="s">
        <v>690</v>
      </c>
      <c r="B277" s="94">
        <v>2137</v>
      </c>
      <c r="C277" s="94">
        <v>2022</v>
      </c>
      <c r="D277" s="95" t="s">
        <v>83</v>
      </c>
      <c r="E277" s="42" t="s">
        <v>478</v>
      </c>
      <c r="F277" s="96">
        <v>1</v>
      </c>
      <c r="G277" s="98">
        <v>34222.3576303148</v>
      </c>
      <c r="H277" s="97">
        <f t="shared" si="4"/>
        <v>34222.3576303148</v>
      </c>
      <c r="I277" s="1" t="s">
        <v>454</v>
      </c>
    </row>
    <row r="278" spans="1:9" ht="15" customHeight="1">
      <c r="A278" s="1" t="s">
        <v>690</v>
      </c>
      <c r="B278" s="94">
        <v>2137</v>
      </c>
      <c r="C278" s="94">
        <v>2023</v>
      </c>
      <c r="D278" s="95" t="s">
        <v>83</v>
      </c>
      <c r="E278" s="42" t="s">
        <v>478</v>
      </c>
      <c r="F278" s="96">
        <v>1</v>
      </c>
      <c r="G278" s="98">
        <v>35159.175947416203</v>
      </c>
      <c r="H278" s="97">
        <f t="shared" si="4"/>
        <v>35159.175947416203</v>
      </c>
      <c r="I278" s="1" t="s">
        <v>454</v>
      </c>
    </row>
    <row r="279" spans="1:9" ht="15" customHeight="1">
      <c r="A279" s="1" t="s">
        <v>690</v>
      </c>
      <c r="B279" s="94">
        <v>2137</v>
      </c>
      <c r="C279" s="94">
        <v>2024</v>
      </c>
      <c r="D279" s="95" t="s">
        <v>83</v>
      </c>
      <c r="E279" s="42" t="s">
        <v>478</v>
      </c>
      <c r="F279" s="96">
        <v>1</v>
      </c>
      <c r="G279" s="98">
        <v>36074.558288241999</v>
      </c>
      <c r="H279" s="97">
        <f t="shared" si="4"/>
        <v>36074.558288241999</v>
      </c>
      <c r="I279" s="1" t="s">
        <v>454</v>
      </c>
    </row>
    <row r="280" spans="1:9" ht="15" customHeight="1">
      <c r="A280" s="1" t="s">
        <v>690</v>
      </c>
      <c r="B280" s="94">
        <v>2137</v>
      </c>
      <c r="C280" s="94">
        <v>2025</v>
      </c>
      <c r="D280" s="95" t="s">
        <v>83</v>
      </c>
      <c r="E280" s="42" t="s">
        <v>478</v>
      </c>
      <c r="F280" s="96">
        <v>1</v>
      </c>
      <c r="G280" s="98">
        <v>36889.515341422397</v>
      </c>
      <c r="H280" s="97">
        <f t="shared" si="4"/>
        <v>36889.515341422397</v>
      </c>
      <c r="I280" s="1" t="s">
        <v>454</v>
      </c>
    </row>
    <row r="281" spans="1:9" ht="15" customHeight="1">
      <c r="A281" s="1" t="s">
        <v>690</v>
      </c>
      <c r="B281" s="94">
        <v>2137</v>
      </c>
      <c r="C281" s="94">
        <v>2026</v>
      </c>
      <c r="D281" s="95" t="s">
        <v>83</v>
      </c>
      <c r="E281" s="42" t="s">
        <v>478</v>
      </c>
      <c r="F281" s="96">
        <v>1</v>
      </c>
      <c r="G281" s="98">
        <v>37687.805709779503</v>
      </c>
      <c r="H281" s="97">
        <f t="shared" si="4"/>
        <v>37687.805709779503</v>
      </c>
      <c r="I281" s="1" t="s">
        <v>454</v>
      </c>
    </row>
    <row r="282" spans="1:9" ht="15" customHeight="1">
      <c r="A282" s="1" t="s">
        <v>690</v>
      </c>
      <c r="B282" s="94">
        <v>2137</v>
      </c>
      <c r="C282" s="94">
        <v>2027</v>
      </c>
      <c r="D282" s="95" t="s">
        <v>83</v>
      </c>
      <c r="E282" s="42" t="s">
        <v>478</v>
      </c>
      <c r="F282" s="96">
        <v>1</v>
      </c>
      <c r="G282" s="98">
        <v>38472.230846432198</v>
      </c>
      <c r="H282" s="97">
        <f t="shared" si="4"/>
        <v>38472.230846432198</v>
      </c>
      <c r="I282" s="1" t="s">
        <v>454</v>
      </c>
    </row>
    <row r="283" spans="1:9" ht="15" customHeight="1">
      <c r="A283" s="1" t="s">
        <v>690</v>
      </c>
      <c r="B283" s="94">
        <v>2137</v>
      </c>
      <c r="C283" s="94">
        <v>2028</v>
      </c>
      <c r="D283" s="95" t="s">
        <v>83</v>
      </c>
      <c r="E283" s="42" t="s">
        <v>478</v>
      </c>
      <c r="F283" s="96">
        <v>1</v>
      </c>
      <c r="G283" s="98">
        <v>39259.473073325098</v>
      </c>
      <c r="H283" s="97">
        <f t="shared" si="4"/>
        <v>39259.473073325098</v>
      </c>
      <c r="I283" s="1" t="s">
        <v>454</v>
      </c>
    </row>
    <row r="284" spans="1:9" ht="15" customHeight="1">
      <c r="A284" s="1" t="s">
        <v>690</v>
      </c>
      <c r="B284" s="94">
        <v>2137</v>
      </c>
      <c r="C284" s="94">
        <v>2029</v>
      </c>
      <c r="D284" s="95" t="s">
        <v>83</v>
      </c>
      <c r="E284" s="42" t="s">
        <v>478</v>
      </c>
      <c r="F284" s="96">
        <v>1</v>
      </c>
      <c r="G284" s="98">
        <v>40046.444894244101</v>
      </c>
      <c r="H284" s="97">
        <f t="shared" si="4"/>
        <v>40046.444894244101</v>
      </c>
      <c r="I284" s="1" t="s">
        <v>454</v>
      </c>
    </row>
    <row r="285" spans="1:9" ht="15" customHeight="1">
      <c r="A285" s="1" t="s">
        <v>690</v>
      </c>
      <c r="B285" s="94">
        <v>2137</v>
      </c>
      <c r="C285" s="94">
        <v>2030</v>
      </c>
      <c r="D285" s="95" t="s">
        <v>83</v>
      </c>
      <c r="E285" s="42" t="s">
        <v>478</v>
      </c>
      <c r="F285" s="96">
        <v>1</v>
      </c>
      <c r="G285" s="98">
        <v>40851.093804887103</v>
      </c>
      <c r="H285" s="97">
        <f t="shared" si="4"/>
        <v>40851.093804887103</v>
      </c>
      <c r="I285" s="1" t="s">
        <v>454</v>
      </c>
    </row>
    <row r="286" spans="1:9" ht="15" customHeight="1">
      <c r="A286" s="1" t="s">
        <v>690</v>
      </c>
      <c r="B286" s="94">
        <v>2137</v>
      </c>
      <c r="C286" s="94">
        <v>2031</v>
      </c>
      <c r="D286" s="95" t="s">
        <v>83</v>
      </c>
      <c r="E286" s="42" t="s">
        <v>478</v>
      </c>
      <c r="F286" s="96">
        <v>1</v>
      </c>
      <c r="G286" s="98">
        <v>41644.440329295699</v>
      </c>
      <c r="H286" s="97">
        <f t="shared" si="4"/>
        <v>41644.440329295699</v>
      </c>
      <c r="I286" s="1" t="s">
        <v>454</v>
      </c>
    </row>
    <row r="287" spans="1:9" ht="15" customHeight="1">
      <c r="A287" s="1" t="s">
        <v>690</v>
      </c>
      <c r="B287" s="94">
        <v>2137</v>
      </c>
      <c r="C287" s="94">
        <v>2032</v>
      </c>
      <c r="D287" s="95" t="s">
        <v>83</v>
      </c>
      <c r="E287" s="42" t="s">
        <v>478</v>
      </c>
      <c r="F287" s="96">
        <v>1</v>
      </c>
      <c r="G287" s="98">
        <v>42437.398715801901</v>
      </c>
      <c r="H287" s="97">
        <f t="shared" si="4"/>
        <v>42437.398715801901</v>
      </c>
      <c r="I287" s="1" t="s">
        <v>454</v>
      </c>
    </row>
    <row r="288" spans="1:9" ht="15" customHeight="1">
      <c r="A288" s="1" t="s">
        <v>690</v>
      </c>
      <c r="B288" s="94">
        <v>2137</v>
      </c>
      <c r="C288" s="94">
        <v>2033</v>
      </c>
      <c r="D288" s="95" t="s">
        <v>83</v>
      </c>
      <c r="E288" s="42" t="s">
        <v>478</v>
      </c>
      <c r="F288" s="96">
        <v>1</v>
      </c>
      <c r="G288" s="98">
        <v>43231.251063755597</v>
      </c>
      <c r="H288" s="97">
        <f t="shared" si="4"/>
        <v>43231.251063755597</v>
      </c>
      <c r="I288" s="1" t="s">
        <v>454</v>
      </c>
    </row>
    <row r="289" spans="1:9" ht="15" customHeight="1">
      <c r="A289" s="1" t="s">
        <v>690</v>
      </c>
      <c r="B289" s="94">
        <v>2137</v>
      </c>
      <c r="C289" s="94">
        <v>2034</v>
      </c>
      <c r="D289" s="95" t="s">
        <v>83</v>
      </c>
      <c r="E289" s="42" t="s">
        <v>478</v>
      </c>
      <c r="F289" s="96">
        <v>1</v>
      </c>
      <c r="G289" s="98">
        <v>44023.379453934998</v>
      </c>
      <c r="H289" s="97">
        <f t="shared" si="4"/>
        <v>44023.379453934998</v>
      </c>
      <c r="I289" s="1" t="s">
        <v>454</v>
      </c>
    </row>
    <row r="290" spans="1:9" ht="15" customHeight="1">
      <c r="A290" s="1" t="s">
        <v>690</v>
      </c>
      <c r="B290" s="94">
        <v>2137</v>
      </c>
      <c r="C290" s="94">
        <v>2035</v>
      </c>
      <c r="D290" s="95" t="s">
        <v>83</v>
      </c>
      <c r="E290" s="42" t="s">
        <v>478</v>
      </c>
      <c r="F290" s="96">
        <v>1</v>
      </c>
      <c r="G290" s="98">
        <v>44816.737398174402</v>
      </c>
      <c r="H290" s="97">
        <f t="shared" si="4"/>
        <v>44816.737398174402</v>
      </c>
      <c r="I290" s="1" t="s">
        <v>454</v>
      </c>
    </row>
    <row r="291" spans="1:9" ht="15" customHeight="1">
      <c r="A291" s="1" t="s">
        <v>690</v>
      </c>
      <c r="B291" s="94">
        <v>2141</v>
      </c>
      <c r="C291" s="94">
        <v>2021</v>
      </c>
      <c r="D291" s="95" t="s">
        <v>85</v>
      </c>
      <c r="E291" s="42" t="s">
        <v>476</v>
      </c>
      <c r="F291" s="96">
        <v>1</v>
      </c>
      <c r="G291" s="98">
        <v>32327.055368490801</v>
      </c>
      <c r="H291" s="97">
        <f t="shared" si="4"/>
        <v>32327.055368490801</v>
      </c>
      <c r="I291" s="1" t="s">
        <v>454</v>
      </c>
    </row>
    <row r="292" spans="1:9" ht="15" customHeight="1">
      <c r="A292" s="1" t="s">
        <v>690</v>
      </c>
      <c r="B292" s="94">
        <v>2141</v>
      </c>
      <c r="C292" s="94">
        <v>2022</v>
      </c>
      <c r="D292" s="95" t="s">
        <v>85</v>
      </c>
      <c r="E292" s="42" t="s">
        <v>476</v>
      </c>
      <c r="F292" s="96">
        <v>1</v>
      </c>
      <c r="G292" s="98">
        <v>33237.114590869198</v>
      </c>
      <c r="H292" s="97">
        <f t="shared" si="4"/>
        <v>33237.114590869198</v>
      </c>
      <c r="I292" s="1" t="s">
        <v>454</v>
      </c>
    </row>
    <row r="293" spans="1:9" ht="15" customHeight="1">
      <c r="A293" s="1" t="s">
        <v>690</v>
      </c>
      <c r="B293" s="94">
        <v>2141</v>
      </c>
      <c r="C293" s="94">
        <v>2023</v>
      </c>
      <c r="D293" s="95" t="s">
        <v>85</v>
      </c>
      <c r="E293" s="42" t="s">
        <v>476</v>
      </c>
      <c r="F293" s="96">
        <v>1</v>
      </c>
      <c r="G293" s="98">
        <v>34146.962418794799</v>
      </c>
      <c r="H293" s="97">
        <f t="shared" si="4"/>
        <v>34146.962418794799</v>
      </c>
      <c r="I293" s="1" t="s">
        <v>454</v>
      </c>
    </row>
    <row r="294" spans="1:9" ht="15" customHeight="1">
      <c r="A294" s="1" t="s">
        <v>690</v>
      </c>
      <c r="B294" s="94">
        <v>2141</v>
      </c>
      <c r="C294" s="94">
        <v>2024</v>
      </c>
      <c r="D294" s="95" t="s">
        <v>85</v>
      </c>
      <c r="E294" s="42" t="s">
        <v>476</v>
      </c>
      <c r="F294" s="96">
        <v>1</v>
      </c>
      <c r="G294" s="98">
        <v>35035.991400500097</v>
      </c>
      <c r="H294" s="97">
        <f t="shared" si="4"/>
        <v>35035.991400500097</v>
      </c>
      <c r="I294" s="1" t="s">
        <v>454</v>
      </c>
    </row>
    <row r="295" spans="1:9" ht="15" customHeight="1">
      <c r="A295" s="1" t="s">
        <v>690</v>
      </c>
      <c r="B295" s="94">
        <v>2141</v>
      </c>
      <c r="C295" s="94">
        <v>2025</v>
      </c>
      <c r="D295" s="95" t="s">
        <v>85</v>
      </c>
      <c r="E295" s="42" t="s">
        <v>476</v>
      </c>
      <c r="F295" s="96">
        <v>1</v>
      </c>
      <c r="G295" s="98">
        <v>35827.486283988103</v>
      </c>
      <c r="H295" s="97">
        <f t="shared" si="4"/>
        <v>35827.486283988103</v>
      </c>
      <c r="I295" s="1" t="s">
        <v>454</v>
      </c>
    </row>
    <row r="296" spans="1:9" ht="15" customHeight="1">
      <c r="A296" s="1" t="s">
        <v>690</v>
      </c>
      <c r="B296" s="94">
        <v>2141</v>
      </c>
      <c r="C296" s="94">
        <v>2026</v>
      </c>
      <c r="D296" s="95" t="s">
        <v>85</v>
      </c>
      <c r="E296" s="42" t="s">
        <v>476</v>
      </c>
      <c r="F296" s="96">
        <v>1</v>
      </c>
      <c r="G296" s="98">
        <v>36602.794307332602</v>
      </c>
      <c r="H296" s="97">
        <f t="shared" si="4"/>
        <v>36602.794307332602</v>
      </c>
      <c r="I296" s="1" t="s">
        <v>454</v>
      </c>
    </row>
    <row r="297" spans="1:9" ht="15" customHeight="1">
      <c r="A297" s="1" t="s">
        <v>690</v>
      </c>
      <c r="B297" s="94">
        <v>2141</v>
      </c>
      <c r="C297" s="94">
        <v>2027</v>
      </c>
      <c r="D297" s="95" t="s">
        <v>85</v>
      </c>
      <c r="E297" s="42" t="s">
        <v>476</v>
      </c>
      <c r="F297" s="96">
        <v>1</v>
      </c>
      <c r="G297" s="98">
        <v>37364.636271550298</v>
      </c>
      <c r="H297" s="97">
        <f t="shared" si="4"/>
        <v>37364.636271550298</v>
      </c>
      <c r="I297" s="1" t="s">
        <v>454</v>
      </c>
    </row>
    <row r="298" spans="1:9" ht="15" customHeight="1">
      <c r="A298" s="1" t="s">
        <v>690</v>
      </c>
      <c r="B298" s="94">
        <v>2141</v>
      </c>
      <c r="C298" s="94">
        <v>2028</v>
      </c>
      <c r="D298" s="95" t="s">
        <v>85</v>
      </c>
      <c r="E298" s="42" t="s">
        <v>476</v>
      </c>
      <c r="F298" s="96">
        <v>1</v>
      </c>
      <c r="G298" s="98">
        <v>38129.214223399002</v>
      </c>
      <c r="H298" s="97">
        <f t="shared" si="4"/>
        <v>38129.214223399002</v>
      </c>
      <c r="I298" s="1" t="s">
        <v>454</v>
      </c>
    </row>
    <row r="299" spans="1:9" ht="15" customHeight="1">
      <c r="A299" s="1" t="s">
        <v>690</v>
      </c>
      <c r="B299" s="94">
        <v>2141</v>
      </c>
      <c r="C299" s="94">
        <v>2029</v>
      </c>
      <c r="D299" s="95" t="s">
        <v>85</v>
      </c>
      <c r="E299" s="42" t="s">
        <v>476</v>
      </c>
      <c r="F299" s="96">
        <v>1</v>
      </c>
      <c r="G299" s="98">
        <v>38893.529554122098</v>
      </c>
      <c r="H299" s="97">
        <f t="shared" si="4"/>
        <v>38893.529554122098</v>
      </c>
      <c r="I299" s="1" t="s">
        <v>454</v>
      </c>
    </row>
    <row r="300" spans="1:9" ht="15" customHeight="1">
      <c r="A300" s="1" t="s">
        <v>690</v>
      </c>
      <c r="B300" s="94">
        <v>2141</v>
      </c>
      <c r="C300" s="94">
        <v>2030</v>
      </c>
      <c r="D300" s="95" t="s">
        <v>85</v>
      </c>
      <c r="E300" s="42" t="s">
        <v>476</v>
      </c>
      <c r="F300" s="96">
        <v>1</v>
      </c>
      <c r="G300" s="98">
        <v>39675.013060892103</v>
      </c>
      <c r="H300" s="97">
        <f t="shared" si="4"/>
        <v>39675.013060892103</v>
      </c>
      <c r="I300" s="1" t="s">
        <v>454</v>
      </c>
    </row>
    <row r="301" spans="1:9" ht="15" customHeight="1">
      <c r="A301" s="1" t="s">
        <v>690</v>
      </c>
      <c r="B301" s="94">
        <v>2141</v>
      </c>
      <c r="C301" s="94">
        <v>2031</v>
      </c>
      <c r="D301" s="95" t="s">
        <v>85</v>
      </c>
      <c r="E301" s="42" t="s">
        <v>476</v>
      </c>
      <c r="F301" s="96">
        <v>1</v>
      </c>
      <c r="G301" s="98">
        <v>40445.519570864897</v>
      </c>
      <c r="H301" s="97">
        <f t="shared" si="4"/>
        <v>40445.519570864897</v>
      </c>
      <c r="I301" s="1" t="s">
        <v>454</v>
      </c>
    </row>
    <row r="302" spans="1:9" ht="15" customHeight="1">
      <c r="A302" s="1" t="s">
        <v>690</v>
      </c>
      <c r="B302" s="94">
        <v>2141</v>
      </c>
      <c r="C302" s="94">
        <v>2032</v>
      </c>
      <c r="D302" s="95" t="s">
        <v>85</v>
      </c>
      <c r="E302" s="42" t="s">
        <v>476</v>
      </c>
      <c r="F302" s="96">
        <v>1</v>
      </c>
      <c r="G302" s="97">
        <v>41215.649117221001</v>
      </c>
      <c r="H302" s="97">
        <f t="shared" si="4"/>
        <v>41215.649117221001</v>
      </c>
      <c r="I302" s="1" t="s">
        <v>454</v>
      </c>
    </row>
    <row r="303" spans="1:9" ht="15" customHeight="1">
      <c r="A303" s="1" t="s">
        <v>690</v>
      </c>
      <c r="B303" s="94">
        <v>2141</v>
      </c>
      <c r="C303" s="94">
        <v>2033</v>
      </c>
      <c r="D303" s="95" t="s">
        <v>85</v>
      </c>
      <c r="E303" s="42" t="s">
        <v>476</v>
      </c>
      <c r="F303" s="96">
        <v>1</v>
      </c>
      <c r="G303" s="98">
        <v>41986.646888368698</v>
      </c>
      <c r="H303" s="97">
        <f t="shared" si="4"/>
        <v>41986.646888368698</v>
      </c>
      <c r="I303" s="1" t="s">
        <v>454</v>
      </c>
    </row>
    <row r="304" spans="1:9" ht="15" customHeight="1">
      <c r="A304" s="1" t="s">
        <v>690</v>
      </c>
      <c r="B304" s="94">
        <v>2141</v>
      </c>
      <c r="C304" s="94">
        <v>2034</v>
      </c>
      <c r="D304" s="95" t="s">
        <v>85</v>
      </c>
      <c r="E304" s="42" t="s">
        <v>476</v>
      </c>
      <c r="F304" s="96">
        <v>1</v>
      </c>
      <c r="G304" s="98">
        <v>42755.970333553101</v>
      </c>
      <c r="H304" s="97">
        <f t="shared" si="4"/>
        <v>42755.970333553101</v>
      </c>
      <c r="I304" s="1" t="s">
        <v>454</v>
      </c>
    </row>
    <row r="305" spans="1:9" ht="15" customHeight="1">
      <c r="A305" s="1" t="s">
        <v>690</v>
      </c>
      <c r="B305" s="94">
        <v>2141</v>
      </c>
      <c r="C305" s="94">
        <v>2035</v>
      </c>
      <c r="D305" s="95" t="s">
        <v>85</v>
      </c>
      <c r="E305" s="42" t="s">
        <v>476</v>
      </c>
      <c r="F305" s="96">
        <v>1</v>
      </c>
      <c r="G305" s="98">
        <v>43526.487934610799</v>
      </c>
      <c r="H305" s="97">
        <f t="shared" si="4"/>
        <v>43526.487934610799</v>
      </c>
      <c r="I305" s="1" t="s">
        <v>454</v>
      </c>
    </row>
    <row r="306" spans="1:9" ht="15" customHeight="1">
      <c r="A306" s="1" t="s">
        <v>690</v>
      </c>
      <c r="B306" s="94">
        <v>3131</v>
      </c>
      <c r="C306" s="94">
        <v>2021</v>
      </c>
      <c r="D306" s="42" t="s">
        <v>168</v>
      </c>
      <c r="E306" s="42" t="s">
        <v>478</v>
      </c>
      <c r="F306" s="96">
        <v>1</v>
      </c>
      <c r="G306" s="98">
        <v>116169.530737651</v>
      </c>
      <c r="H306" s="97">
        <f t="shared" si="4"/>
        <v>116169.530737651</v>
      </c>
      <c r="I306" s="1" t="s">
        <v>454</v>
      </c>
    </row>
    <row r="307" spans="1:9" ht="15" customHeight="1">
      <c r="A307" s="1" t="s">
        <v>690</v>
      </c>
      <c r="B307" s="94">
        <v>3131</v>
      </c>
      <c r="C307" s="94">
        <v>2022</v>
      </c>
      <c r="D307" s="42" t="s">
        <v>168</v>
      </c>
      <c r="E307" s="42" t="s">
        <v>478</v>
      </c>
      <c r="F307" s="96">
        <v>1</v>
      </c>
      <c r="G307" s="98">
        <v>120703.709164108</v>
      </c>
      <c r="H307" s="97">
        <f t="shared" si="4"/>
        <v>120703.709164108</v>
      </c>
      <c r="I307" s="1" t="s">
        <v>454</v>
      </c>
    </row>
    <row r="308" spans="1:9" ht="15" customHeight="1">
      <c r="A308" s="1" t="s">
        <v>690</v>
      </c>
      <c r="B308" s="94">
        <v>3131</v>
      </c>
      <c r="C308" s="94">
        <v>2023</v>
      </c>
      <c r="D308" s="42" t="s">
        <v>168</v>
      </c>
      <c r="E308" s="42" t="s">
        <v>478</v>
      </c>
      <c r="F308" s="96">
        <v>1</v>
      </c>
      <c r="G308" s="98">
        <v>125238.235255167</v>
      </c>
      <c r="H308" s="97">
        <f t="shared" si="4"/>
        <v>125238.235255167</v>
      </c>
      <c r="I308" s="1" t="s">
        <v>454</v>
      </c>
    </row>
    <row r="309" spans="1:9" ht="15" customHeight="1">
      <c r="A309" s="1" t="s">
        <v>690</v>
      </c>
      <c r="B309" s="94">
        <v>3131</v>
      </c>
      <c r="C309" s="94">
        <v>2024</v>
      </c>
      <c r="D309" s="42" t="s">
        <v>168</v>
      </c>
      <c r="E309" s="42" t="s">
        <v>478</v>
      </c>
      <c r="F309" s="96">
        <v>1</v>
      </c>
      <c r="G309" s="98">
        <v>129714.432849608</v>
      </c>
      <c r="H309" s="97">
        <f t="shared" si="4"/>
        <v>129714.432849608</v>
      </c>
      <c r="I309" s="1" t="s">
        <v>454</v>
      </c>
    </row>
    <row r="310" spans="1:9" ht="15" customHeight="1">
      <c r="A310" s="1" t="s">
        <v>690</v>
      </c>
      <c r="B310" s="94">
        <v>3131</v>
      </c>
      <c r="C310" s="94">
        <v>2025</v>
      </c>
      <c r="D310" s="42" t="s">
        <v>168</v>
      </c>
      <c r="E310" s="42" t="s">
        <v>478</v>
      </c>
      <c r="F310" s="96">
        <v>1</v>
      </c>
      <c r="G310" s="98">
        <v>133850.97088863701</v>
      </c>
      <c r="H310" s="97">
        <f t="shared" si="4"/>
        <v>133850.97088863701</v>
      </c>
      <c r="I310" s="1" t="s">
        <v>454</v>
      </c>
    </row>
    <row r="311" spans="1:9" ht="15" customHeight="1">
      <c r="A311" s="1" t="s">
        <v>690</v>
      </c>
      <c r="B311" s="94">
        <v>3131</v>
      </c>
      <c r="C311" s="94">
        <v>2026</v>
      </c>
      <c r="D311" s="42" t="s">
        <v>168</v>
      </c>
      <c r="E311" s="42" t="s">
        <v>478</v>
      </c>
      <c r="F311" s="96">
        <v>1</v>
      </c>
      <c r="G311" s="98">
        <v>137937.11880204501</v>
      </c>
      <c r="H311" s="97">
        <f t="shared" si="4"/>
        <v>137937.11880204501</v>
      </c>
      <c r="I311" s="1" t="s">
        <v>454</v>
      </c>
    </row>
    <row r="312" spans="1:9" ht="15" customHeight="1">
      <c r="A312" s="1" t="s">
        <v>690</v>
      </c>
      <c r="B312" s="94">
        <v>3131</v>
      </c>
      <c r="C312" s="94">
        <v>2027</v>
      </c>
      <c r="D312" s="42" t="s">
        <v>168</v>
      </c>
      <c r="E312" s="42" t="s">
        <v>478</v>
      </c>
      <c r="F312" s="96">
        <v>1</v>
      </c>
      <c r="G312" s="98">
        <v>141984.509430695</v>
      </c>
      <c r="H312" s="97">
        <f t="shared" si="4"/>
        <v>141984.509430695</v>
      </c>
      <c r="I312" s="1" t="s">
        <v>454</v>
      </c>
    </row>
    <row r="313" spans="1:9" ht="15" customHeight="1">
      <c r="A313" s="1" t="s">
        <v>690</v>
      </c>
      <c r="B313" s="94">
        <v>3131</v>
      </c>
      <c r="C313" s="94">
        <v>2028</v>
      </c>
      <c r="D313" s="42" t="s">
        <v>168</v>
      </c>
      <c r="E313" s="42" t="s">
        <v>478</v>
      </c>
      <c r="F313" s="96">
        <v>1</v>
      </c>
      <c r="G313" s="98">
        <v>146051.99182607199</v>
      </c>
      <c r="H313" s="97">
        <f t="shared" si="4"/>
        <v>146051.99182607199</v>
      </c>
      <c r="I313" s="1" t="s">
        <v>454</v>
      </c>
    </row>
    <row r="314" spans="1:9" ht="15" customHeight="1">
      <c r="A314" s="1" t="s">
        <v>690</v>
      </c>
      <c r="B314" s="94">
        <v>3131</v>
      </c>
      <c r="C314" s="94">
        <v>2029</v>
      </c>
      <c r="D314" s="42" t="s">
        <v>168</v>
      </c>
      <c r="E314" s="42" t="s">
        <v>478</v>
      </c>
      <c r="F314" s="96">
        <v>1</v>
      </c>
      <c r="G314" s="98">
        <v>150128.94155118201</v>
      </c>
      <c r="H314" s="97">
        <f t="shared" si="4"/>
        <v>150128.94155118201</v>
      </c>
      <c r="I314" s="1" t="s">
        <v>454</v>
      </c>
    </row>
    <row r="315" spans="1:9" ht="15" customHeight="1">
      <c r="A315" s="1" t="s">
        <v>690</v>
      </c>
      <c r="B315" s="94">
        <v>3131</v>
      </c>
      <c r="C315" s="94">
        <v>2030</v>
      </c>
      <c r="D315" s="42" t="s">
        <v>168</v>
      </c>
      <c r="E315" s="42" t="s">
        <v>478</v>
      </c>
      <c r="F315" s="96">
        <v>1</v>
      </c>
      <c r="G315" s="98">
        <v>154280.96527451</v>
      </c>
      <c r="H315" s="97">
        <f t="shared" si="4"/>
        <v>154280.96527451</v>
      </c>
      <c r="I315" s="1" t="s">
        <v>454</v>
      </c>
    </row>
    <row r="316" spans="1:9" ht="15" customHeight="1">
      <c r="A316" s="1" t="s">
        <v>690</v>
      </c>
      <c r="B316" s="94">
        <v>3131</v>
      </c>
      <c r="C316" s="94">
        <v>2031</v>
      </c>
      <c r="D316" s="42" t="s">
        <v>168</v>
      </c>
      <c r="E316" s="42" t="s">
        <v>478</v>
      </c>
      <c r="F316" s="96">
        <v>1</v>
      </c>
      <c r="G316" s="98">
        <v>158407.50019958301</v>
      </c>
      <c r="H316" s="97">
        <f t="shared" si="4"/>
        <v>158407.50019958301</v>
      </c>
      <c r="I316" s="1" t="s">
        <v>454</v>
      </c>
    </row>
    <row r="317" spans="1:9" ht="15" customHeight="1">
      <c r="A317" s="1" t="s">
        <v>690</v>
      </c>
      <c r="B317" s="94">
        <v>3131</v>
      </c>
      <c r="C317" s="94">
        <v>2032</v>
      </c>
      <c r="D317" s="42" t="s">
        <v>168</v>
      </c>
      <c r="E317" s="42" t="s">
        <v>478</v>
      </c>
      <c r="F317" s="96">
        <v>1</v>
      </c>
      <c r="G317" s="98">
        <v>162542.89636494199</v>
      </c>
      <c r="H317" s="97">
        <f t="shared" si="4"/>
        <v>162542.89636494199</v>
      </c>
      <c r="I317" s="1" t="s">
        <v>454</v>
      </c>
    </row>
    <row r="318" spans="1:9" ht="15" customHeight="1">
      <c r="A318" s="1" t="s">
        <v>690</v>
      </c>
      <c r="B318" s="94">
        <v>3131</v>
      </c>
      <c r="C318" s="94">
        <v>2033</v>
      </c>
      <c r="D318" s="42" t="s">
        <v>168</v>
      </c>
      <c r="E318" s="42" t="s">
        <v>478</v>
      </c>
      <c r="F318" s="96">
        <v>1</v>
      </c>
      <c r="G318" s="98">
        <v>166691.88945412799</v>
      </c>
      <c r="H318" s="97">
        <f t="shared" si="4"/>
        <v>166691.88945412799</v>
      </c>
      <c r="I318" s="1" t="s">
        <v>454</v>
      </c>
    </row>
    <row r="319" spans="1:9" ht="15" customHeight="1">
      <c r="A319" s="1" t="s">
        <v>690</v>
      </c>
      <c r="B319" s="94">
        <v>3131</v>
      </c>
      <c r="C319" s="94">
        <v>2034</v>
      </c>
      <c r="D319" s="42" t="s">
        <v>168</v>
      </c>
      <c r="E319" s="42" t="s">
        <v>478</v>
      </c>
      <c r="F319" s="96">
        <v>1</v>
      </c>
      <c r="G319" s="98">
        <v>170843.95118061799</v>
      </c>
      <c r="H319" s="97">
        <f t="shared" si="4"/>
        <v>170843.95118061799</v>
      </c>
      <c r="I319" s="1" t="s">
        <v>454</v>
      </c>
    </row>
    <row r="320" spans="1:9" ht="15" customHeight="1">
      <c r="A320" s="1" t="s">
        <v>690</v>
      </c>
      <c r="B320" s="94">
        <v>3131</v>
      </c>
      <c r="C320" s="94">
        <v>2035</v>
      </c>
      <c r="D320" s="42" t="s">
        <v>168</v>
      </c>
      <c r="E320" s="42" t="s">
        <v>478</v>
      </c>
      <c r="F320" s="96">
        <v>1</v>
      </c>
      <c r="G320" s="98">
        <v>175010.17190716299</v>
      </c>
      <c r="H320" s="97">
        <f t="shared" si="4"/>
        <v>175010.17190716299</v>
      </c>
      <c r="I320" s="1" t="s">
        <v>454</v>
      </c>
    </row>
    <row r="321" spans="1:9" ht="15" customHeight="1">
      <c r="A321" s="1" t="s">
        <v>690</v>
      </c>
      <c r="B321" s="94">
        <v>3132</v>
      </c>
      <c r="C321" s="94">
        <v>2021</v>
      </c>
      <c r="D321" s="42" t="s">
        <v>169</v>
      </c>
      <c r="E321" s="42" t="s">
        <v>478</v>
      </c>
      <c r="F321" s="96">
        <v>1</v>
      </c>
      <c r="G321" s="97">
        <v>97668.7822531321</v>
      </c>
      <c r="H321" s="97">
        <f t="shared" si="4"/>
        <v>97668.7822531321</v>
      </c>
      <c r="I321" s="1" t="s">
        <v>454</v>
      </c>
    </row>
    <row r="322" spans="1:9" ht="15" customHeight="1">
      <c r="A322" s="1" t="s">
        <v>690</v>
      </c>
      <c r="B322" s="94">
        <v>3132</v>
      </c>
      <c r="C322" s="94">
        <v>2022</v>
      </c>
      <c r="D322" s="42" t="s">
        <v>169</v>
      </c>
      <c r="E322" s="42" t="s">
        <v>478</v>
      </c>
      <c r="F322" s="96">
        <v>1</v>
      </c>
      <c r="G322" s="97">
        <v>101480.863460347</v>
      </c>
      <c r="H322" s="97">
        <f t="shared" si="4"/>
        <v>101480.863460347</v>
      </c>
      <c r="I322" s="1" t="s">
        <v>454</v>
      </c>
    </row>
    <row r="323" spans="1:9" ht="15" customHeight="1">
      <c r="A323" s="1" t="s">
        <v>690</v>
      </c>
      <c r="B323" s="94">
        <v>3132</v>
      </c>
      <c r="C323" s="94">
        <v>2023</v>
      </c>
      <c r="D323" s="42" t="s">
        <v>169</v>
      </c>
      <c r="E323" s="42" t="s">
        <v>478</v>
      </c>
      <c r="F323" s="96">
        <v>1</v>
      </c>
      <c r="G323" s="97">
        <v>105293.23696810599</v>
      </c>
      <c r="H323" s="97">
        <f t="shared" si="4"/>
        <v>105293.23696810599</v>
      </c>
      <c r="I323" s="1" t="s">
        <v>454</v>
      </c>
    </row>
    <row r="324" spans="1:9" ht="15" customHeight="1">
      <c r="A324" s="1" t="s">
        <v>690</v>
      </c>
      <c r="B324" s="94">
        <v>3132</v>
      </c>
      <c r="C324" s="94">
        <v>2024</v>
      </c>
      <c r="D324" s="42" t="s">
        <v>169</v>
      </c>
      <c r="E324" s="42" t="s">
        <v>478</v>
      </c>
      <c r="F324" s="96">
        <v>1</v>
      </c>
      <c r="G324" s="97">
        <v>109056.57117235201</v>
      </c>
      <c r="H324" s="97">
        <f t="shared" si="4"/>
        <v>109056.57117235201</v>
      </c>
      <c r="I324" s="1" t="s">
        <v>454</v>
      </c>
    </row>
    <row r="325" spans="1:9" ht="15" customHeight="1">
      <c r="A325" s="1" t="s">
        <v>690</v>
      </c>
      <c r="B325" s="94">
        <v>3132</v>
      </c>
      <c r="C325" s="94">
        <v>2025</v>
      </c>
      <c r="D325" s="42" t="s">
        <v>169</v>
      </c>
      <c r="E325" s="42" t="s">
        <v>478</v>
      </c>
      <c r="F325" s="96">
        <v>1</v>
      </c>
      <c r="G325" s="97">
        <v>112534.338797976</v>
      </c>
      <c r="H325" s="97">
        <f t="shared" si="4"/>
        <v>112534.338797976</v>
      </c>
      <c r="I325" s="1" t="s">
        <v>454</v>
      </c>
    </row>
    <row r="326" spans="1:9" ht="15" customHeight="1">
      <c r="A326" s="1" t="s">
        <v>690</v>
      </c>
      <c r="B326" s="94">
        <v>3132</v>
      </c>
      <c r="C326" s="94">
        <v>2026</v>
      </c>
      <c r="D326" s="42" t="s">
        <v>169</v>
      </c>
      <c r="E326" s="42" t="s">
        <v>478</v>
      </c>
      <c r="F326" s="96">
        <v>1</v>
      </c>
      <c r="G326" s="97">
        <v>115969.741250269</v>
      </c>
      <c r="H326" s="97">
        <f t="shared" si="4"/>
        <v>115969.741250269</v>
      </c>
      <c r="I326" s="1" t="s">
        <v>454</v>
      </c>
    </row>
    <row r="327" spans="1:9" ht="15" customHeight="1">
      <c r="A327" s="1" t="s">
        <v>690</v>
      </c>
      <c r="B327" s="94">
        <v>3132</v>
      </c>
      <c r="C327" s="94">
        <v>2027</v>
      </c>
      <c r="D327" s="42" t="s">
        <v>169</v>
      </c>
      <c r="E327" s="42" t="s">
        <v>478</v>
      </c>
      <c r="F327" s="96">
        <v>1</v>
      </c>
      <c r="G327" s="97">
        <v>119372.558766003</v>
      </c>
      <c r="H327" s="97">
        <f t="shared" ref="H327:H390" si="5">G327*F327</f>
        <v>119372.558766003</v>
      </c>
      <c r="I327" s="1" t="s">
        <v>454</v>
      </c>
    </row>
    <row r="328" spans="1:9" ht="15" customHeight="1">
      <c r="A328" s="1" t="s">
        <v>690</v>
      </c>
      <c r="B328" s="94">
        <v>3132</v>
      </c>
      <c r="C328" s="94">
        <v>2028</v>
      </c>
      <c r="D328" s="42" t="s">
        <v>169</v>
      </c>
      <c r="E328" s="42" t="s">
        <v>478</v>
      </c>
      <c r="F328" s="96">
        <v>1</v>
      </c>
      <c r="G328" s="97">
        <v>122792.26830528</v>
      </c>
      <c r="H328" s="97">
        <f t="shared" si="5"/>
        <v>122792.26830528</v>
      </c>
      <c r="I328" s="1" t="s">
        <v>454</v>
      </c>
    </row>
    <row r="329" spans="1:9" ht="15" customHeight="1">
      <c r="A329" s="1" t="s">
        <v>690</v>
      </c>
      <c r="B329" s="94">
        <v>3132</v>
      </c>
      <c r="C329" s="94">
        <v>2029</v>
      </c>
      <c r="D329" s="42" t="s">
        <v>169</v>
      </c>
      <c r="E329" s="42" t="s">
        <v>478</v>
      </c>
      <c r="F329" s="96">
        <v>1</v>
      </c>
      <c r="G329" s="97">
        <v>126219.937440019</v>
      </c>
      <c r="H329" s="97">
        <f t="shared" si="5"/>
        <v>126219.937440019</v>
      </c>
      <c r="I329" s="1" t="s">
        <v>454</v>
      </c>
    </row>
    <row r="330" spans="1:9" ht="15" customHeight="1">
      <c r="A330" s="1" t="s">
        <v>690</v>
      </c>
      <c r="B330" s="94">
        <v>3132</v>
      </c>
      <c r="C330" s="94">
        <v>2030</v>
      </c>
      <c r="D330" s="42" t="s">
        <v>169</v>
      </c>
      <c r="E330" s="42" t="s">
        <v>478</v>
      </c>
      <c r="F330" s="96">
        <v>1</v>
      </c>
      <c r="G330" s="97">
        <v>129710.724554181</v>
      </c>
      <c r="H330" s="97">
        <f t="shared" si="5"/>
        <v>129710.724554181</v>
      </c>
      <c r="I330" s="1" t="s">
        <v>454</v>
      </c>
    </row>
    <row r="331" spans="1:9" ht="15" customHeight="1">
      <c r="A331" s="1" t="s">
        <v>690</v>
      </c>
      <c r="B331" s="94">
        <v>3132</v>
      </c>
      <c r="C331" s="94">
        <v>2031</v>
      </c>
      <c r="D331" s="42" t="s">
        <v>169</v>
      </c>
      <c r="E331" s="42" t="s">
        <v>478</v>
      </c>
      <c r="F331" s="96">
        <v>1</v>
      </c>
      <c r="G331" s="97">
        <v>133180.08212603701</v>
      </c>
      <c r="H331" s="97">
        <f t="shared" si="5"/>
        <v>133180.08212603701</v>
      </c>
      <c r="I331" s="1" t="s">
        <v>454</v>
      </c>
    </row>
    <row r="332" spans="1:9" ht="15" customHeight="1">
      <c r="A332" s="1" t="s">
        <v>690</v>
      </c>
      <c r="B332" s="94">
        <v>3132</v>
      </c>
      <c r="C332" s="94">
        <v>2032</v>
      </c>
      <c r="D332" s="42" t="s">
        <v>169</v>
      </c>
      <c r="E332" s="42" t="s">
        <v>478</v>
      </c>
      <c r="F332" s="96">
        <v>1</v>
      </c>
      <c r="G332" s="97">
        <v>136656.88972761401</v>
      </c>
      <c r="H332" s="97">
        <f t="shared" si="5"/>
        <v>136656.88972761401</v>
      </c>
      <c r="I332" s="1" t="s">
        <v>454</v>
      </c>
    </row>
    <row r="333" spans="1:9" ht="15" customHeight="1">
      <c r="A333" s="1" t="s">
        <v>690</v>
      </c>
      <c r="B333" s="94">
        <v>3132</v>
      </c>
      <c r="C333" s="94">
        <v>2033</v>
      </c>
      <c r="D333" s="42" t="s">
        <v>169</v>
      </c>
      <c r="E333" s="42" t="s">
        <v>478</v>
      </c>
      <c r="F333" s="96">
        <v>1</v>
      </c>
      <c r="G333" s="97">
        <v>140145.12885573099</v>
      </c>
      <c r="H333" s="97">
        <f t="shared" si="5"/>
        <v>140145.12885573099</v>
      </c>
      <c r="I333" s="1" t="s">
        <v>454</v>
      </c>
    </row>
    <row r="334" spans="1:9" ht="15" customHeight="1">
      <c r="A334" s="1" t="s">
        <v>690</v>
      </c>
      <c r="B334" s="94">
        <v>3132</v>
      </c>
      <c r="C334" s="94">
        <v>2034</v>
      </c>
      <c r="D334" s="42" t="s">
        <v>169</v>
      </c>
      <c r="E334" s="42" t="s">
        <v>478</v>
      </c>
      <c r="F334" s="96">
        <v>1</v>
      </c>
      <c r="G334" s="97">
        <v>143635.94792088799</v>
      </c>
      <c r="H334" s="97">
        <f t="shared" si="5"/>
        <v>143635.94792088799</v>
      </c>
      <c r="I334" s="1" t="s">
        <v>454</v>
      </c>
    </row>
    <row r="335" spans="1:9" ht="15" customHeight="1">
      <c r="A335" s="1" t="s">
        <v>690</v>
      </c>
      <c r="B335" s="94">
        <v>3132</v>
      </c>
      <c r="C335" s="94">
        <v>2035</v>
      </c>
      <c r="D335" s="42" t="s">
        <v>169</v>
      </c>
      <c r="E335" s="42" t="s">
        <v>478</v>
      </c>
      <c r="F335" s="96">
        <v>1</v>
      </c>
      <c r="G335" s="97">
        <v>147138.67107304899</v>
      </c>
      <c r="H335" s="97">
        <f t="shared" si="5"/>
        <v>147138.67107304899</v>
      </c>
      <c r="I335" s="1" t="s">
        <v>454</v>
      </c>
    </row>
    <row r="336" spans="1:9" ht="15" customHeight="1">
      <c r="A336" s="1" t="s">
        <v>690</v>
      </c>
      <c r="B336" s="94">
        <v>3133</v>
      </c>
      <c r="C336" s="94">
        <v>2021</v>
      </c>
      <c r="D336" s="95" t="s">
        <v>170</v>
      </c>
      <c r="E336" s="42" t="s">
        <v>477</v>
      </c>
      <c r="F336" s="96">
        <v>1</v>
      </c>
      <c r="G336" s="98">
        <v>73218.2560566998</v>
      </c>
      <c r="H336" s="97">
        <f t="shared" si="5"/>
        <v>73218.2560566998</v>
      </c>
      <c r="I336" s="1" t="s">
        <v>454</v>
      </c>
    </row>
    <row r="337" spans="1:9" ht="15" customHeight="1">
      <c r="A337" s="1" t="s">
        <v>690</v>
      </c>
      <c r="B337" s="94">
        <v>3133</v>
      </c>
      <c r="C337" s="94">
        <v>2022</v>
      </c>
      <c r="D337" s="95" t="s">
        <v>170</v>
      </c>
      <c r="E337" s="42" t="s">
        <v>477</v>
      </c>
      <c r="F337" s="96">
        <v>1</v>
      </c>
      <c r="G337" s="98">
        <v>76076.016036508197</v>
      </c>
      <c r="H337" s="97">
        <f t="shared" si="5"/>
        <v>76076.016036508197</v>
      </c>
      <c r="I337" s="1" t="s">
        <v>454</v>
      </c>
    </row>
    <row r="338" spans="1:9" ht="15" customHeight="1">
      <c r="A338" s="1" t="s">
        <v>690</v>
      </c>
      <c r="B338" s="94">
        <v>3133</v>
      </c>
      <c r="C338" s="94">
        <v>2023</v>
      </c>
      <c r="D338" s="95" t="s">
        <v>170</v>
      </c>
      <c r="E338" s="42" t="s">
        <v>477</v>
      </c>
      <c r="F338" s="96">
        <v>1</v>
      </c>
      <c r="G338" s="98">
        <v>78933.995149217997</v>
      </c>
      <c r="H338" s="97">
        <f t="shared" si="5"/>
        <v>78933.995149217997</v>
      </c>
      <c r="I338" s="1" t="s">
        <v>454</v>
      </c>
    </row>
    <row r="339" spans="1:9" ht="15" customHeight="1">
      <c r="A339" s="1" t="s">
        <v>690</v>
      </c>
      <c r="B339" s="94">
        <v>3133</v>
      </c>
      <c r="C339" s="94">
        <v>2024</v>
      </c>
      <c r="D339" s="95" t="s">
        <v>170</v>
      </c>
      <c r="E339" s="42" t="s">
        <v>477</v>
      </c>
      <c r="F339" s="96">
        <v>1</v>
      </c>
      <c r="G339" s="98">
        <v>81755.211524038605</v>
      </c>
      <c r="H339" s="97">
        <f t="shared" si="5"/>
        <v>81755.211524038605</v>
      </c>
      <c r="I339" s="1" t="s">
        <v>454</v>
      </c>
    </row>
    <row r="340" spans="1:9" ht="15" customHeight="1">
      <c r="A340" s="1" t="s">
        <v>690</v>
      </c>
      <c r="B340" s="94">
        <v>3133</v>
      </c>
      <c r="C340" s="94">
        <v>2025</v>
      </c>
      <c r="D340" s="95" t="s">
        <v>170</v>
      </c>
      <c r="E340" s="42" t="s">
        <v>477</v>
      </c>
      <c r="F340" s="96">
        <v>1</v>
      </c>
      <c r="G340" s="98">
        <v>84362.350416366899</v>
      </c>
      <c r="H340" s="97">
        <f t="shared" si="5"/>
        <v>84362.350416366899</v>
      </c>
      <c r="I340" s="1" t="s">
        <v>454</v>
      </c>
    </row>
    <row r="341" spans="1:9" ht="15" customHeight="1">
      <c r="A341" s="1" t="s">
        <v>690</v>
      </c>
      <c r="B341" s="94">
        <v>3133</v>
      </c>
      <c r="C341" s="94">
        <v>2026</v>
      </c>
      <c r="D341" s="95" t="s">
        <v>170</v>
      </c>
      <c r="E341" s="42" t="s">
        <v>477</v>
      </c>
      <c r="F341" s="96">
        <v>1</v>
      </c>
      <c r="G341" s="98">
        <v>86937.729883204607</v>
      </c>
      <c r="H341" s="97">
        <f t="shared" si="5"/>
        <v>86937.729883204607</v>
      </c>
      <c r="I341" s="1" t="s">
        <v>454</v>
      </c>
    </row>
    <row r="342" spans="1:9" ht="15" customHeight="1">
      <c r="A342" s="1" t="s">
        <v>690</v>
      </c>
      <c r="B342" s="94">
        <v>3133</v>
      </c>
      <c r="C342" s="94">
        <v>2027</v>
      </c>
      <c r="D342" s="95" t="s">
        <v>170</v>
      </c>
      <c r="E342" s="42" t="s">
        <v>477</v>
      </c>
      <c r="F342" s="96">
        <v>1</v>
      </c>
      <c r="G342" s="98">
        <v>89488.681767899805</v>
      </c>
      <c r="H342" s="97">
        <f t="shared" si="5"/>
        <v>89488.681767899805</v>
      </c>
      <c r="I342" s="1" t="s">
        <v>454</v>
      </c>
    </row>
    <row r="343" spans="1:9" ht="15" customHeight="1">
      <c r="A343" s="1" t="s">
        <v>690</v>
      </c>
      <c r="B343" s="94">
        <v>3133</v>
      </c>
      <c r="C343" s="94">
        <v>2028</v>
      </c>
      <c r="D343" s="95" t="s">
        <v>170</v>
      </c>
      <c r="E343" s="42" t="s">
        <v>477</v>
      </c>
      <c r="F343" s="96">
        <v>1</v>
      </c>
      <c r="G343" s="98">
        <v>92052.296906690099</v>
      </c>
      <c r="H343" s="97">
        <f t="shared" si="5"/>
        <v>92052.296906690099</v>
      </c>
      <c r="I343" s="1" t="s">
        <v>454</v>
      </c>
    </row>
    <row r="344" spans="1:9" ht="15" customHeight="1">
      <c r="A344" s="1" t="s">
        <v>690</v>
      </c>
      <c r="B344" s="94">
        <v>3133</v>
      </c>
      <c r="C344" s="94">
        <v>2029</v>
      </c>
      <c r="D344" s="95" t="s">
        <v>170</v>
      </c>
      <c r="E344" s="42" t="s">
        <v>477</v>
      </c>
      <c r="F344" s="96">
        <v>1</v>
      </c>
      <c r="G344" s="98">
        <v>94621.879024117006</v>
      </c>
      <c r="H344" s="97">
        <f t="shared" si="5"/>
        <v>94621.879024117006</v>
      </c>
      <c r="I344" s="1" t="s">
        <v>454</v>
      </c>
    </row>
    <row r="345" spans="1:9" ht="15" customHeight="1">
      <c r="A345" s="1" t="s">
        <v>690</v>
      </c>
      <c r="B345" s="94">
        <v>3133</v>
      </c>
      <c r="C345" s="94">
        <v>2030</v>
      </c>
      <c r="D345" s="95" t="s">
        <v>170</v>
      </c>
      <c r="E345" s="42" t="s">
        <v>477</v>
      </c>
      <c r="F345" s="96">
        <v>1</v>
      </c>
      <c r="G345" s="98">
        <v>97238.778087485</v>
      </c>
      <c r="H345" s="97">
        <f t="shared" si="5"/>
        <v>97238.778087485</v>
      </c>
      <c r="I345" s="1" t="s">
        <v>454</v>
      </c>
    </row>
    <row r="346" spans="1:9" ht="15" customHeight="1">
      <c r="A346" s="1" t="s">
        <v>690</v>
      </c>
      <c r="B346" s="94">
        <v>3133</v>
      </c>
      <c r="C346" s="94">
        <v>2031</v>
      </c>
      <c r="D346" s="95" t="s">
        <v>170</v>
      </c>
      <c r="E346" s="42" t="s">
        <v>477</v>
      </c>
      <c r="F346" s="96">
        <v>1</v>
      </c>
      <c r="G346" s="98">
        <v>99839.612307536794</v>
      </c>
      <c r="H346" s="97">
        <f t="shared" si="5"/>
        <v>99839.612307536794</v>
      </c>
      <c r="I346" s="1" t="s">
        <v>454</v>
      </c>
    </row>
    <row r="347" spans="1:9" ht="15" customHeight="1">
      <c r="A347" s="1" t="s">
        <v>690</v>
      </c>
      <c r="B347" s="94">
        <v>3133</v>
      </c>
      <c r="C347" s="94">
        <v>2032</v>
      </c>
      <c r="D347" s="95" t="s">
        <v>170</v>
      </c>
      <c r="E347" s="42" t="s">
        <v>477</v>
      </c>
      <c r="F347" s="96">
        <v>1</v>
      </c>
      <c r="G347" s="98">
        <v>102446.031505729</v>
      </c>
      <c r="H347" s="97">
        <f t="shared" si="5"/>
        <v>102446.031505729</v>
      </c>
      <c r="I347" s="1" t="s">
        <v>454</v>
      </c>
    </row>
    <row r="348" spans="1:9" ht="15" customHeight="1">
      <c r="A348" s="1" t="s">
        <v>690</v>
      </c>
      <c r="B348" s="94">
        <v>3133</v>
      </c>
      <c r="C348" s="94">
        <v>2033</v>
      </c>
      <c r="D348" s="95" t="s">
        <v>170</v>
      </c>
      <c r="E348" s="42" t="s">
        <v>477</v>
      </c>
      <c r="F348" s="96">
        <v>1</v>
      </c>
      <c r="G348" s="98">
        <v>105061.020449306</v>
      </c>
      <c r="H348" s="97">
        <f t="shared" si="5"/>
        <v>105061.020449306</v>
      </c>
      <c r="I348" s="1" t="s">
        <v>454</v>
      </c>
    </row>
    <row r="349" spans="1:9" ht="15" customHeight="1">
      <c r="A349" s="1" t="s">
        <v>690</v>
      </c>
      <c r="B349" s="94">
        <v>3133</v>
      </c>
      <c r="C349" s="94">
        <v>2034</v>
      </c>
      <c r="D349" s="95" t="s">
        <v>170</v>
      </c>
      <c r="E349" s="42" t="s">
        <v>477</v>
      </c>
      <c r="F349" s="96">
        <v>1</v>
      </c>
      <c r="G349" s="98">
        <v>107677.943465444</v>
      </c>
      <c r="H349" s="97">
        <f t="shared" si="5"/>
        <v>107677.943465444</v>
      </c>
      <c r="I349" s="1" t="s">
        <v>454</v>
      </c>
    </row>
    <row r="350" spans="1:9" ht="15" customHeight="1">
      <c r="A350" s="1" t="s">
        <v>690</v>
      </c>
      <c r="B350" s="94">
        <v>3133</v>
      </c>
      <c r="C350" s="94">
        <v>2035</v>
      </c>
      <c r="D350" s="95" t="s">
        <v>170</v>
      </c>
      <c r="E350" s="42" t="s">
        <v>477</v>
      </c>
      <c r="F350" s="96">
        <v>1</v>
      </c>
      <c r="G350" s="98">
        <v>110303.790482328</v>
      </c>
      <c r="H350" s="97">
        <f t="shared" si="5"/>
        <v>110303.790482328</v>
      </c>
      <c r="I350" s="1" t="s">
        <v>454</v>
      </c>
    </row>
    <row r="351" spans="1:9" ht="15" customHeight="1">
      <c r="A351" s="1" t="s">
        <v>690</v>
      </c>
      <c r="B351" s="94">
        <v>3544</v>
      </c>
      <c r="C351" s="94">
        <v>2021</v>
      </c>
      <c r="D351" s="95" t="s">
        <v>212</v>
      </c>
      <c r="E351" s="42" t="s">
        <v>477</v>
      </c>
      <c r="F351" s="96">
        <v>1</v>
      </c>
      <c r="G351" s="98">
        <v>120821.56028166</v>
      </c>
      <c r="H351" s="97">
        <f t="shared" si="5"/>
        <v>120821.56028166</v>
      </c>
      <c r="I351" s="1" t="s">
        <v>454</v>
      </c>
    </row>
    <row r="352" spans="1:9" ht="15" customHeight="1">
      <c r="A352" s="1" t="s">
        <v>690</v>
      </c>
      <c r="B352" s="94">
        <v>3544</v>
      </c>
      <c r="C352" s="94">
        <v>2022</v>
      </c>
      <c r="D352" s="95" t="s">
        <v>212</v>
      </c>
      <c r="E352" s="42" t="s">
        <v>477</v>
      </c>
      <c r="F352" s="96">
        <v>1</v>
      </c>
      <c r="G352" s="98">
        <v>121405.930268474</v>
      </c>
      <c r="H352" s="97">
        <f t="shared" si="5"/>
        <v>121405.930268474</v>
      </c>
      <c r="I352" s="1" t="s">
        <v>454</v>
      </c>
    </row>
    <row r="353" spans="1:9" ht="15" customHeight="1">
      <c r="A353" s="1" t="s">
        <v>690</v>
      </c>
      <c r="B353" s="94">
        <v>3544</v>
      </c>
      <c r="C353" s="94">
        <v>2023</v>
      </c>
      <c r="D353" s="95" t="s">
        <v>212</v>
      </c>
      <c r="E353" s="42" t="s">
        <v>477</v>
      </c>
      <c r="F353" s="96">
        <v>1</v>
      </c>
      <c r="G353" s="98">
        <v>121901.546539902</v>
      </c>
      <c r="H353" s="97">
        <f t="shared" si="5"/>
        <v>121901.546539902</v>
      </c>
      <c r="I353" s="1" t="s">
        <v>454</v>
      </c>
    </row>
    <row r="354" spans="1:9" ht="15" customHeight="1">
      <c r="A354" s="1" t="s">
        <v>690</v>
      </c>
      <c r="B354" s="94">
        <v>3544</v>
      </c>
      <c r="C354" s="94">
        <v>2024</v>
      </c>
      <c r="D354" s="95" t="s">
        <v>212</v>
      </c>
      <c r="E354" s="42" t="s">
        <v>477</v>
      </c>
      <c r="F354" s="96">
        <v>1</v>
      </c>
      <c r="G354" s="98">
        <v>122277.85516201401</v>
      </c>
      <c r="H354" s="97">
        <f t="shared" si="5"/>
        <v>122277.85516201401</v>
      </c>
      <c r="I354" s="1" t="s">
        <v>454</v>
      </c>
    </row>
    <row r="355" spans="1:9" ht="15" customHeight="1">
      <c r="A355" s="1" t="s">
        <v>690</v>
      </c>
      <c r="B355" s="94">
        <v>3544</v>
      </c>
      <c r="C355" s="94">
        <v>2025</v>
      </c>
      <c r="D355" s="95" t="s">
        <v>212</v>
      </c>
      <c r="E355" s="42" t="s">
        <v>477</v>
      </c>
      <c r="F355" s="96">
        <v>1</v>
      </c>
      <c r="G355" s="98">
        <v>122285.96805361399</v>
      </c>
      <c r="H355" s="97">
        <f t="shared" si="5"/>
        <v>122285.96805361399</v>
      </c>
      <c r="I355" s="1" t="s">
        <v>454</v>
      </c>
    </row>
    <row r="356" spans="1:9" ht="15" customHeight="1">
      <c r="A356" s="1" t="s">
        <v>690</v>
      </c>
      <c r="B356" s="94">
        <v>3544</v>
      </c>
      <c r="C356" s="94">
        <v>2026</v>
      </c>
      <c r="D356" s="95" t="s">
        <v>212</v>
      </c>
      <c r="E356" s="42" t="s">
        <v>477</v>
      </c>
      <c r="F356" s="96">
        <v>1</v>
      </c>
      <c r="G356" s="98">
        <v>122208.22749665201</v>
      </c>
      <c r="H356" s="97">
        <f t="shared" si="5"/>
        <v>122208.22749665201</v>
      </c>
      <c r="I356" s="1" t="s">
        <v>454</v>
      </c>
    </row>
    <row r="357" spans="1:9" ht="15" customHeight="1">
      <c r="A357" s="1" t="s">
        <v>690</v>
      </c>
      <c r="B357" s="94">
        <v>3544</v>
      </c>
      <c r="C357" s="94">
        <v>2027</v>
      </c>
      <c r="D357" s="95" t="s">
        <v>212</v>
      </c>
      <c r="E357" s="42" t="s">
        <v>477</v>
      </c>
      <c r="F357" s="96">
        <v>1</v>
      </c>
      <c r="G357" s="98">
        <v>122072.166178474</v>
      </c>
      <c r="H357" s="97">
        <f t="shared" si="5"/>
        <v>122072.166178474</v>
      </c>
      <c r="I357" s="1" t="s">
        <v>454</v>
      </c>
    </row>
    <row r="358" spans="1:9" ht="15" customHeight="1">
      <c r="A358" s="1" t="s">
        <v>690</v>
      </c>
      <c r="B358" s="94">
        <v>3544</v>
      </c>
      <c r="C358" s="94">
        <v>2028</v>
      </c>
      <c r="D358" s="95" t="s">
        <v>212</v>
      </c>
      <c r="E358" s="42" t="s">
        <v>477</v>
      </c>
      <c r="F358" s="96">
        <v>1</v>
      </c>
      <c r="G358" s="98">
        <v>121925.378371472</v>
      </c>
      <c r="H358" s="97">
        <f t="shared" si="5"/>
        <v>121925.378371472</v>
      </c>
      <c r="I358" s="1" t="s">
        <v>454</v>
      </c>
    </row>
    <row r="359" spans="1:9" ht="15" customHeight="1">
      <c r="A359" s="1" t="s">
        <v>690</v>
      </c>
      <c r="B359" s="94">
        <v>3544</v>
      </c>
      <c r="C359" s="94">
        <v>2029</v>
      </c>
      <c r="D359" s="95" t="s">
        <v>212</v>
      </c>
      <c r="E359" s="42" t="s">
        <v>477</v>
      </c>
      <c r="F359" s="96">
        <v>1</v>
      </c>
      <c r="G359" s="98">
        <v>121761.544780115</v>
      </c>
      <c r="H359" s="97">
        <f t="shared" si="5"/>
        <v>121761.544780115</v>
      </c>
      <c r="I359" s="1" t="s">
        <v>454</v>
      </c>
    </row>
    <row r="360" spans="1:9" ht="15" customHeight="1">
      <c r="A360" s="1" t="s">
        <v>690</v>
      </c>
      <c r="B360" s="94">
        <v>3544</v>
      </c>
      <c r="C360" s="94">
        <v>2030</v>
      </c>
      <c r="D360" s="95" t="s">
        <v>212</v>
      </c>
      <c r="E360" s="42" t="s">
        <v>477</v>
      </c>
      <c r="F360" s="96">
        <v>1</v>
      </c>
      <c r="G360" s="98">
        <v>121628.192776842</v>
      </c>
      <c r="H360" s="97">
        <f t="shared" si="5"/>
        <v>121628.192776842</v>
      </c>
      <c r="I360" s="1" t="s">
        <v>454</v>
      </c>
    </row>
    <row r="361" spans="1:9" ht="15" customHeight="1">
      <c r="A361" s="1" t="s">
        <v>690</v>
      </c>
      <c r="B361" s="94">
        <v>3544</v>
      </c>
      <c r="C361" s="94">
        <v>2031</v>
      </c>
      <c r="D361" s="95" t="s">
        <v>212</v>
      </c>
      <c r="E361" s="42" t="s">
        <v>477</v>
      </c>
      <c r="F361" s="96">
        <v>1</v>
      </c>
      <c r="G361" s="98">
        <v>121467.56160302499</v>
      </c>
      <c r="H361" s="97">
        <f t="shared" si="5"/>
        <v>121467.56160302499</v>
      </c>
      <c r="I361" s="1" t="s">
        <v>454</v>
      </c>
    </row>
    <row r="362" spans="1:9" ht="15" customHeight="1">
      <c r="A362" s="1" t="s">
        <v>690</v>
      </c>
      <c r="B362" s="94">
        <v>3544</v>
      </c>
      <c r="C362" s="94">
        <v>2032</v>
      </c>
      <c r="D362" s="95" t="s">
        <v>212</v>
      </c>
      <c r="E362" s="42" t="s">
        <v>477</v>
      </c>
      <c r="F362" s="96">
        <v>1</v>
      </c>
      <c r="G362" s="98">
        <v>121292.32945115201</v>
      </c>
      <c r="H362" s="97">
        <f t="shared" si="5"/>
        <v>121292.32945115201</v>
      </c>
      <c r="I362" s="1" t="s">
        <v>454</v>
      </c>
    </row>
    <row r="363" spans="1:9" ht="15" customHeight="1">
      <c r="A363" s="1" t="s">
        <v>690</v>
      </c>
      <c r="B363" s="94">
        <v>3544</v>
      </c>
      <c r="C363" s="94">
        <v>2033</v>
      </c>
      <c r="D363" s="95" t="s">
        <v>212</v>
      </c>
      <c r="E363" s="42" t="s">
        <v>477</v>
      </c>
      <c r="F363" s="96">
        <v>1</v>
      </c>
      <c r="G363" s="98">
        <v>121107.039608871</v>
      </c>
      <c r="H363" s="97">
        <f t="shared" si="5"/>
        <v>121107.039608871</v>
      </c>
      <c r="I363" s="1" t="s">
        <v>454</v>
      </c>
    </row>
    <row r="364" spans="1:9" ht="15" customHeight="1">
      <c r="A364" s="1" t="s">
        <v>690</v>
      </c>
      <c r="B364" s="94">
        <v>3544</v>
      </c>
      <c r="C364" s="94">
        <v>2034</v>
      </c>
      <c r="D364" s="95" t="s">
        <v>212</v>
      </c>
      <c r="E364" s="42" t="s">
        <v>477</v>
      </c>
      <c r="F364" s="96">
        <v>1</v>
      </c>
      <c r="G364" s="98">
        <v>120903.98335951001</v>
      </c>
      <c r="H364" s="97">
        <f t="shared" si="5"/>
        <v>120903.98335951001</v>
      </c>
      <c r="I364" s="1" t="s">
        <v>454</v>
      </c>
    </row>
    <row r="365" spans="1:9" ht="15" customHeight="1">
      <c r="A365" s="1" t="s">
        <v>690</v>
      </c>
      <c r="B365" s="94">
        <v>3544</v>
      </c>
      <c r="C365" s="94">
        <v>2035</v>
      </c>
      <c r="D365" s="95" t="s">
        <v>212</v>
      </c>
      <c r="E365" s="42" t="s">
        <v>477</v>
      </c>
      <c r="F365" s="96">
        <v>1</v>
      </c>
      <c r="G365" s="98">
        <v>120691.293577103</v>
      </c>
      <c r="H365" s="97">
        <f t="shared" si="5"/>
        <v>120691.293577103</v>
      </c>
      <c r="I365" s="1" t="s">
        <v>454</v>
      </c>
    </row>
    <row r="366" spans="1:9" ht="15" customHeight="1">
      <c r="A366" s="1" t="s">
        <v>690</v>
      </c>
      <c r="B366" s="94">
        <v>2133</v>
      </c>
      <c r="C366" s="94">
        <v>2021</v>
      </c>
      <c r="D366" s="95" t="s">
        <v>79</v>
      </c>
      <c r="E366" s="42" t="s">
        <v>477</v>
      </c>
      <c r="F366" s="96">
        <v>0.64500000000000002</v>
      </c>
      <c r="G366" s="98">
        <v>141836.23824960299</v>
      </c>
      <c r="H366" s="97">
        <f t="shared" si="5"/>
        <v>91484.373670993926</v>
      </c>
      <c r="I366" s="1" t="s">
        <v>692</v>
      </c>
    </row>
    <row r="367" spans="1:9" ht="15" customHeight="1">
      <c r="A367" s="1" t="s">
        <v>690</v>
      </c>
      <c r="B367" s="94">
        <v>2133</v>
      </c>
      <c r="C367" s="94">
        <v>2021</v>
      </c>
      <c r="D367" s="95" t="s">
        <v>79</v>
      </c>
      <c r="E367" s="42" t="s">
        <v>478</v>
      </c>
      <c r="F367" s="96">
        <v>0.29899999999999999</v>
      </c>
      <c r="G367" s="98">
        <v>141836.23824960299</v>
      </c>
      <c r="H367" s="97">
        <f t="shared" si="5"/>
        <v>42409.035236631295</v>
      </c>
      <c r="I367" s="1" t="s">
        <v>692</v>
      </c>
    </row>
    <row r="368" spans="1:9" ht="15" customHeight="1">
      <c r="A368" s="1" t="s">
        <v>690</v>
      </c>
      <c r="B368" s="94">
        <v>2133</v>
      </c>
      <c r="C368" s="94">
        <v>2021</v>
      </c>
      <c r="D368" s="95" t="s">
        <v>79</v>
      </c>
      <c r="E368" s="42" t="s">
        <v>468</v>
      </c>
      <c r="F368" s="96">
        <v>5.6000000000000001E-2</v>
      </c>
      <c r="G368" s="98">
        <v>141836.23824960299</v>
      </c>
      <c r="H368" s="97">
        <f t="shared" si="5"/>
        <v>7942.8293419777674</v>
      </c>
      <c r="I368" s="1" t="s">
        <v>692</v>
      </c>
    </row>
    <row r="369" spans="1:9" ht="15" customHeight="1">
      <c r="A369" s="1" t="s">
        <v>690</v>
      </c>
      <c r="B369" s="94">
        <v>2133</v>
      </c>
      <c r="C369" s="94">
        <v>2022</v>
      </c>
      <c r="D369" s="95" t="s">
        <v>79</v>
      </c>
      <c r="E369" s="42" t="s">
        <v>477</v>
      </c>
      <c r="F369" s="96">
        <v>0.64500000000000002</v>
      </c>
      <c r="G369" s="98">
        <v>145829.15919992799</v>
      </c>
      <c r="H369" s="97">
        <f t="shared" si="5"/>
        <v>94059.807683953564</v>
      </c>
      <c r="I369" s="1" t="s">
        <v>692</v>
      </c>
    </row>
    <row r="370" spans="1:9" ht="15" customHeight="1">
      <c r="A370" s="1" t="s">
        <v>690</v>
      </c>
      <c r="B370" s="94">
        <v>2133</v>
      </c>
      <c r="C370" s="94">
        <v>2022</v>
      </c>
      <c r="D370" s="95" t="s">
        <v>79</v>
      </c>
      <c r="E370" s="42" t="s">
        <v>478</v>
      </c>
      <c r="F370" s="96">
        <v>0.29899999999999999</v>
      </c>
      <c r="G370" s="98">
        <v>145829.15919992799</v>
      </c>
      <c r="H370" s="97">
        <f t="shared" si="5"/>
        <v>43602.918600778466</v>
      </c>
      <c r="I370" s="1" t="s">
        <v>692</v>
      </c>
    </row>
    <row r="371" spans="1:9" ht="15" customHeight="1">
      <c r="A371" s="1" t="s">
        <v>690</v>
      </c>
      <c r="B371" s="94">
        <v>2133</v>
      </c>
      <c r="C371" s="94">
        <v>2022</v>
      </c>
      <c r="D371" s="95" t="s">
        <v>79</v>
      </c>
      <c r="E371" s="42" t="s">
        <v>468</v>
      </c>
      <c r="F371" s="96">
        <v>5.6000000000000001E-2</v>
      </c>
      <c r="G371" s="98">
        <v>145829.15919992799</v>
      </c>
      <c r="H371" s="97">
        <f t="shared" si="5"/>
        <v>8166.4329151959673</v>
      </c>
      <c r="I371" s="1" t="s">
        <v>692</v>
      </c>
    </row>
    <row r="372" spans="1:9" ht="15" customHeight="1">
      <c r="A372" s="1" t="s">
        <v>690</v>
      </c>
      <c r="B372" s="94">
        <v>2133</v>
      </c>
      <c r="C372" s="94">
        <v>2023</v>
      </c>
      <c r="D372" s="95" t="s">
        <v>79</v>
      </c>
      <c r="E372" s="42" t="s">
        <v>477</v>
      </c>
      <c r="F372" s="96">
        <v>0.64500000000000002</v>
      </c>
      <c r="G372" s="98">
        <v>149821.15264998999</v>
      </c>
      <c r="H372" s="97">
        <f t="shared" si="5"/>
        <v>96634.643459243554</v>
      </c>
      <c r="I372" s="1" t="s">
        <v>692</v>
      </c>
    </row>
    <row r="373" spans="1:9" ht="15" customHeight="1">
      <c r="A373" s="1" t="s">
        <v>690</v>
      </c>
      <c r="B373" s="94">
        <v>2133</v>
      </c>
      <c r="C373" s="94">
        <v>2023</v>
      </c>
      <c r="D373" s="95" t="s">
        <v>79</v>
      </c>
      <c r="E373" s="42" t="s">
        <v>478</v>
      </c>
      <c r="F373" s="96">
        <v>0.29899999999999999</v>
      </c>
      <c r="G373" s="98">
        <v>149821.15264998999</v>
      </c>
      <c r="H373" s="97">
        <f t="shared" si="5"/>
        <v>44796.524642347009</v>
      </c>
      <c r="I373" s="1" t="s">
        <v>692</v>
      </c>
    </row>
    <row r="374" spans="1:9" ht="15" customHeight="1">
      <c r="A374" s="1" t="s">
        <v>690</v>
      </c>
      <c r="B374" s="94">
        <v>2133</v>
      </c>
      <c r="C374" s="94">
        <v>2023</v>
      </c>
      <c r="D374" s="95" t="s">
        <v>79</v>
      </c>
      <c r="E374" s="42" t="s">
        <v>468</v>
      </c>
      <c r="F374" s="96">
        <v>5.6000000000000001E-2</v>
      </c>
      <c r="G374" s="98">
        <v>149821.15264998999</v>
      </c>
      <c r="H374" s="97">
        <f t="shared" si="5"/>
        <v>8389.9845483994395</v>
      </c>
      <c r="I374" s="1" t="s">
        <v>692</v>
      </c>
    </row>
    <row r="375" spans="1:9" ht="15" customHeight="1">
      <c r="A375" s="1" t="s">
        <v>690</v>
      </c>
      <c r="B375" s="94">
        <v>2133</v>
      </c>
      <c r="C375" s="94">
        <v>2024</v>
      </c>
      <c r="D375" s="95" t="s">
        <v>79</v>
      </c>
      <c r="E375" s="42" t="s">
        <v>477</v>
      </c>
      <c r="F375" s="96">
        <v>0.64500000000000002</v>
      </c>
      <c r="G375" s="98">
        <v>153721.80258620199</v>
      </c>
      <c r="H375" s="97">
        <f t="shared" si="5"/>
        <v>99150.56266810029</v>
      </c>
      <c r="I375" s="1" t="s">
        <v>692</v>
      </c>
    </row>
    <row r="376" spans="1:9" ht="15" customHeight="1">
      <c r="A376" s="1" t="s">
        <v>690</v>
      </c>
      <c r="B376" s="94">
        <v>2133</v>
      </c>
      <c r="C376" s="94">
        <v>2024</v>
      </c>
      <c r="D376" s="95" t="s">
        <v>79</v>
      </c>
      <c r="E376" s="42" t="s">
        <v>478</v>
      </c>
      <c r="F376" s="96">
        <v>0.29899999999999999</v>
      </c>
      <c r="G376" s="98">
        <v>153721.80258620199</v>
      </c>
      <c r="H376" s="97">
        <f t="shared" si="5"/>
        <v>45962.818973274392</v>
      </c>
      <c r="I376" s="1" t="s">
        <v>692</v>
      </c>
    </row>
    <row r="377" spans="1:9" ht="15" customHeight="1">
      <c r="A377" s="1" t="s">
        <v>690</v>
      </c>
      <c r="B377" s="94">
        <v>2133</v>
      </c>
      <c r="C377" s="94">
        <v>2024</v>
      </c>
      <c r="D377" s="95" t="s">
        <v>79</v>
      </c>
      <c r="E377" s="42" t="s">
        <v>468</v>
      </c>
      <c r="F377" s="96">
        <v>5.6000000000000001E-2</v>
      </c>
      <c r="G377" s="98">
        <v>153721.80258620199</v>
      </c>
      <c r="H377" s="97">
        <f t="shared" si="5"/>
        <v>8608.4209448273123</v>
      </c>
      <c r="I377" s="1" t="s">
        <v>692</v>
      </c>
    </row>
    <row r="378" spans="1:9" ht="15" customHeight="1">
      <c r="A378" s="1" t="s">
        <v>690</v>
      </c>
      <c r="B378" s="94">
        <v>2133</v>
      </c>
      <c r="C378" s="94">
        <v>2025</v>
      </c>
      <c r="D378" s="95" t="s">
        <v>79</v>
      </c>
      <c r="E378" s="42" t="s">
        <v>477</v>
      </c>
      <c r="F378" s="96">
        <v>0.64500000000000002</v>
      </c>
      <c r="G378" s="98">
        <v>157194.51779585701</v>
      </c>
      <c r="H378" s="97">
        <f t="shared" si="5"/>
        <v>101390.46397832778</v>
      </c>
      <c r="I378" s="1" t="s">
        <v>692</v>
      </c>
    </row>
    <row r="379" spans="1:9" ht="15" customHeight="1">
      <c r="A379" s="1" t="s">
        <v>690</v>
      </c>
      <c r="B379" s="94">
        <v>2133</v>
      </c>
      <c r="C379" s="94">
        <v>2025</v>
      </c>
      <c r="D379" s="95" t="s">
        <v>79</v>
      </c>
      <c r="E379" s="42" t="s">
        <v>478</v>
      </c>
      <c r="F379" s="96">
        <v>0.29899999999999999</v>
      </c>
      <c r="G379" s="98">
        <v>157194.51779585701</v>
      </c>
      <c r="H379" s="97">
        <f t="shared" si="5"/>
        <v>47001.160820961246</v>
      </c>
      <c r="I379" s="1" t="s">
        <v>692</v>
      </c>
    </row>
    <row r="380" spans="1:9" ht="15" customHeight="1">
      <c r="A380" s="1" t="s">
        <v>690</v>
      </c>
      <c r="B380" s="94">
        <v>2133</v>
      </c>
      <c r="C380" s="94">
        <v>2025</v>
      </c>
      <c r="D380" s="95" t="s">
        <v>79</v>
      </c>
      <c r="E380" s="42" t="s">
        <v>468</v>
      </c>
      <c r="F380" s="96">
        <v>5.6000000000000001E-2</v>
      </c>
      <c r="G380" s="98">
        <v>157194.51779585701</v>
      </c>
      <c r="H380" s="97">
        <f t="shared" si="5"/>
        <v>8802.8929965679927</v>
      </c>
      <c r="I380" s="1" t="s">
        <v>692</v>
      </c>
    </row>
    <row r="381" spans="1:9" ht="15" customHeight="1">
      <c r="A381" s="1" t="s">
        <v>690</v>
      </c>
      <c r="B381" s="94">
        <v>2133</v>
      </c>
      <c r="C381" s="94">
        <v>2026</v>
      </c>
      <c r="D381" s="95" t="s">
        <v>79</v>
      </c>
      <c r="E381" s="42" t="s">
        <v>477</v>
      </c>
      <c r="F381" s="96">
        <v>0.64500000000000002</v>
      </c>
      <c r="G381" s="98">
        <v>160596.21251460799</v>
      </c>
      <c r="H381" s="97">
        <f t="shared" si="5"/>
        <v>103584.55707192216</v>
      </c>
      <c r="I381" s="1" t="s">
        <v>692</v>
      </c>
    </row>
    <row r="382" spans="1:9" ht="15" customHeight="1">
      <c r="A382" s="1" t="s">
        <v>690</v>
      </c>
      <c r="B382" s="94">
        <v>2133</v>
      </c>
      <c r="C382" s="94">
        <v>2026</v>
      </c>
      <c r="D382" s="95" t="s">
        <v>79</v>
      </c>
      <c r="E382" s="42" t="s">
        <v>478</v>
      </c>
      <c r="F382" s="96">
        <v>0.29899999999999999</v>
      </c>
      <c r="G382" s="98">
        <v>160596.21251460799</v>
      </c>
      <c r="H382" s="97">
        <f t="shared" si="5"/>
        <v>48018.26754186779</v>
      </c>
      <c r="I382" s="1" t="s">
        <v>692</v>
      </c>
    </row>
    <row r="383" spans="1:9" ht="15" customHeight="1">
      <c r="A383" s="1" t="s">
        <v>690</v>
      </c>
      <c r="B383" s="94">
        <v>2133</v>
      </c>
      <c r="C383" s="94">
        <v>2026</v>
      </c>
      <c r="D383" s="95" t="s">
        <v>79</v>
      </c>
      <c r="E383" s="42" t="s">
        <v>468</v>
      </c>
      <c r="F383" s="96">
        <v>5.6000000000000001E-2</v>
      </c>
      <c r="G383" s="98">
        <v>160596.21251460799</v>
      </c>
      <c r="H383" s="97">
        <f t="shared" si="5"/>
        <v>8993.3879008180484</v>
      </c>
      <c r="I383" s="1" t="s">
        <v>692</v>
      </c>
    </row>
    <row r="384" spans="1:9" ht="15" customHeight="1">
      <c r="A384" s="1" t="s">
        <v>690</v>
      </c>
      <c r="B384" s="94">
        <v>2133</v>
      </c>
      <c r="C384" s="94">
        <v>2027</v>
      </c>
      <c r="D384" s="95" t="s">
        <v>79</v>
      </c>
      <c r="E384" s="42" t="s">
        <v>477</v>
      </c>
      <c r="F384" s="96">
        <v>0.64500000000000002</v>
      </c>
      <c r="G384" s="98">
        <v>163938.82436428199</v>
      </c>
      <c r="H384" s="97">
        <f t="shared" si="5"/>
        <v>105740.54171496189</v>
      </c>
      <c r="I384" s="1" t="s">
        <v>692</v>
      </c>
    </row>
    <row r="385" spans="1:9" ht="15" customHeight="1">
      <c r="A385" s="1" t="s">
        <v>690</v>
      </c>
      <c r="B385" s="94">
        <v>2133</v>
      </c>
      <c r="C385" s="94">
        <v>2027</v>
      </c>
      <c r="D385" s="95" t="s">
        <v>79</v>
      </c>
      <c r="E385" s="42" t="s">
        <v>478</v>
      </c>
      <c r="F385" s="96">
        <v>0.29899999999999999</v>
      </c>
      <c r="G385" s="98">
        <v>163938.82436428199</v>
      </c>
      <c r="H385" s="97">
        <f t="shared" si="5"/>
        <v>49017.708484920309</v>
      </c>
      <c r="I385" s="1" t="s">
        <v>692</v>
      </c>
    </row>
    <row r="386" spans="1:9" ht="15" customHeight="1">
      <c r="A386" s="1" t="s">
        <v>690</v>
      </c>
      <c r="B386" s="94">
        <v>2133</v>
      </c>
      <c r="C386" s="94">
        <v>2027</v>
      </c>
      <c r="D386" s="95" t="s">
        <v>79</v>
      </c>
      <c r="E386" s="42" t="s">
        <v>468</v>
      </c>
      <c r="F386" s="96">
        <v>5.6000000000000001E-2</v>
      </c>
      <c r="G386" s="98">
        <v>163938.82436428199</v>
      </c>
      <c r="H386" s="97">
        <f t="shared" si="5"/>
        <v>9180.5741643997917</v>
      </c>
      <c r="I386" s="1" t="s">
        <v>692</v>
      </c>
    </row>
    <row r="387" spans="1:9" ht="15" customHeight="1">
      <c r="A387" s="1" t="s">
        <v>690</v>
      </c>
      <c r="B387" s="94">
        <v>2133</v>
      </c>
      <c r="C387" s="94">
        <v>2028</v>
      </c>
      <c r="D387" s="95" t="s">
        <v>79</v>
      </c>
      <c r="E387" s="42" t="s">
        <v>477</v>
      </c>
      <c r="F387" s="96">
        <v>0.64500000000000002</v>
      </c>
      <c r="G387" s="98">
        <v>167293.44046855901</v>
      </c>
      <c r="H387" s="97">
        <f t="shared" si="5"/>
        <v>107904.26910222057</v>
      </c>
      <c r="I387" s="1" t="s">
        <v>692</v>
      </c>
    </row>
    <row r="388" spans="1:9" ht="15" customHeight="1">
      <c r="A388" s="1" t="s">
        <v>690</v>
      </c>
      <c r="B388" s="94">
        <v>2133</v>
      </c>
      <c r="C388" s="94">
        <v>2028</v>
      </c>
      <c r="D388" s="95" t="s">
        <v>79</v>
      </c>
      <c r="E388" s="42" t="s">
        <v>478</v>
      </c>
      <c r="F388" s="96">
        <v>0.29899999999999999</v>
      </c>
      <c r="G388" s="98">
        <v>167293.44046855901</v>
      </c>
      <c r="H388" s="97">
        <f t="shared" si="5"/>
        <v>50020.738700099144</v>
      </c>
      <c r="I388" s="1" t="s">
        <v>692</v>
      </c>
    </row>
    <row r="389" spans="1:9" ht="15" customHeight="1">
      <c r="A389" s="1" t="s">
        <v>690</v>
      </c>
      <c r="B389" s="94">
        <v>2133</v>
      </c>
      <c r="C389" s="94">
        <v>2028</v>
      </c>
      <c r="D389" s="95" t="s">
        <v>79</v>
      </c>
      <c r="E389" s="42" t="s">
        <v>468</v>
      </c>
      <c r="F389" s="96">
        <v>5.6000000000000001E-2</v>
      </c>
      <c r="G389" s="98">
        <v>167293.44046855901</v>
      </c>
      <c r="H389" s="97">
        <f t="shared" si="5"/>
        <v>9368.432666239305</v>
      </c>
      <c r="I389" s="1" t="s">
        <v>692</v>
      </c>
    </row>
    <row r="390" spans="1:9" ht="15" customHeight="1">
      <c r="A390" s="1" t="s">
        <v>690</v>
      </c>
      <c r="B390" s="94">
        <v>2133</v>
      </c>
      <c r="C390" s="94">
        <v>2029</v>
      </c>
      <c r="D390" s="95" t="s">
        <v>79</v>
      </c>
      <c r="E390" s="42" t="s">
        <v>477</v>
      </c>
      <c r="F390" s="96">
        <v>0.64500000000000002</v>
      </c>
      <c r="G390" s="98">
        <v>170646.90431219601</v>
      </c>
      <c r="H390" s="97">
        <f t="shared" si="5"/>
        <v>110067.25328136643</v>
      </c>
      <c r="I390" s="1" t="s">
        <v>692</v>
      </c>
    </row>
    <row r="391" spans="1:9" ht="15" customHeight="1">
      <c r="A391" s="1" t="s">
        <v>690</v>
      </c>
      <c r="B391" s="94">
        <v>2133</v>
      </c>
      <c r="C391" s="94">
        <v>2029</v>
      </c>
      <c r="D391" s="95" t="s">
        <v>79</v>
      </c>
      <c r="E391" s="42" t="s">
        <v>478</v>
      </c>
      <c r="F391" s="96">
        <v>0.29899999999999999</v>
      </c>
      <c r="G391" s="98">
        <v>170646.90431219601</v>
      </c>
      <c r="H391" s="97">
        <f t="shared" ref="H391:H454" si="6">G391*F391</f>
        <v>51023.424389346605</v>
      </c>
      <c r="I391" s="1" t="s">
        <v>692</v>
      </c>
    </row>
    <row r="392" spans="1:9" ht="15" customHeight="1">
      <c r="A392" s="1" t="s">
        <v>690</v>
      </c>
      <c r="B392" s="94">
        <v>2133</v>
      </c>
      <c r="C392" s="94">
        <v>2029</v>
      </c>
      <c r="D392" s="95" t="s">
        <v>79</v>
      </c>
      <c r="E392" s="42" t="s">
        <v>468</v>
      </c>
      <c r="F392" s="96">
        <v>5.6000000000000001E-2</v>
      </c>
      <c r="G392" s="98">
        <v>170646.90431219601</v>
      </c>
      <c r="H392" s="97">
        <f t="shared" si="6"/>
        <v>9556.2266414829774</v>
      </c>
      <c r="I392" s="1" t="s">
        <v>692</v>
      </c>
    </row>
    <row r="393" spans="1:9" ht="15" customHeight="1">
      <c r="A393" s="1" t="s">
        <v>690</v>
      </c>
      <c r="B393" s="94">
        <v>2133</v>
      </c>
      <c r="C393" s="94">
        <v>2030</v>
      </c>
      <c r="D393" s="95" t="s">
        <v>79</v>
      </c>
      <c r="E393" s="42" t="s">
        <v>477</v>
      </c>
      <c r="F393" s="96">
        <v>0.64500000000000002</v>
      </c>
      <c r="G393" s="98">
        <v>174075.694209259</v>
      </c>
      <c r="H393" s="97">
        <f t="shared" si="6"/>
        <v>112278.82276497206</v>
      </c>
      <c r="I393" s="1" t="s">
        <v>692</v>
      </c>
    </row>
    <row r="394" spans="1:9" ht="15" customHeight="1">
      <c r="A394" s="1" t="s">
        <v>690</v>
      </c>
      <c r="B394" s="94">
        <v>2133</v>
      </c>
      <c r="C394" s="94">
        <v>2030</v>
      </c>
      <c r="D394" s="95" t="s">
        <v>79</v>
      </c>
      <c r="E394" s="42" t="s">
        <v>478</v>
      </c>
      <c r="F394" s="96">
        <v>0.29899999999999999</v>
      </c>
      <c r="G394" s="98">
        <v>174075.694209259</v>
      </c>
      <c r="H394" s="97">
        <f t="shared" si="6"/>
        <v>52048.632568568442</v>
      </c>
      <c r="I394" s="1" t="s">
        <v>692</v>
      </c>
    </row>
    <row r="395" spans="1:9" ht="15" customHeight="1">
      <c r="A395" s="1" t="s">
        <v>690</v>
      </c>
      <c r="B395" s="94">
        <v>2133</v>
      </c>
      <c r="C395" s="94">
        <v>2030</v>
      </c>
      <c r="D395" s="95" t="s">
        <v>79</v>
      </c>
      <c r="E395" s="42" t="s">
        <v>468</v>
      </c>
      <c r="F395" s="96">
        <v>5.6000000000000001E-2</v>
      </c>
      <c r="G395" s="98">
        <v>174075.694209259</v>
      </c>
      <c r="H395" s="97">
        <f t="shared" si="6"/>
        <v>9748.2388757185036</v>
      </c>
      <c r="I395" s="1" t="s">
        <v>692</v>
      </c>
    </row>
    <row r="396" spans="1:9" ht="15" customHeight="1">
      <c r="A396" s="1" t="s">
        <v>690</v>
      </c>
      <c r="B396" s="94">
        <v>2133</v>
      </c>
      <c r="C396" s="94">
        <v>2031</v>
      </c>
      <c r="D396" s="95" t="s">
        <v>79</v>
      </c>
      <c r="E396" s="42" t="s">
        <v>477</v>
      </c>
      <c r="F396" s="96">
        <v>0.64500000000000002</v>
      </c>
      <c r="G396" s="98">
        <v>177456.32209753199</v>
      </c>
      <c r="H396" s="97">
        <f t="shared" si="6"/>
        <v>114459.32775290814</v>
      </c>
      <c r="I396" s="1" t="s">
        <v>692</v>
      </c>
    </row>
    <row r="397" spans="1:9" ht="15" customHeight="1">
      <c r="A397" s="1" t="s">
        <v>690</v>
      </c>
      <c r="B397" s="94">
        <v>2133</v>
      </c>
      <c r="C397" s="94">
        <v>2031</v>
      </c>
      <c r="D397" s="95" t="s">
        <v>79</v>
      </c>
      <c r="E397" s="42" t="s">
        <v>478</v>
      </c>
      <c r="F397" s="96">
        <v>0.29899999999999999</v>
      </c>
      <c r="G397" s="98">
        <v>177456.32209753199</v>
      </c>
      <c r="H397" s="97">
        <f t="shared" si="6"/>
        <v>53059.440307162062</v>
      </c>
      <c r="I397" s="1" t="s">
        <v>692</v>
      </c>
    </row>
    <row r="398" spans="1:9" ht="15" customHeight="1">
      <c r="A398" s="1" t="s">
        <v>690</v>
      </c>
      <c r="B398" s="94">
        <v>2133</v>
      </c>
      <c r="C398" s="94">
        <v>2031</v>
      </c>
      <c r="D398" s="95" t="s">
        <v>79</v>
      </c>
      <c r="E398" s="42" t="s">
        <v>468</v>
      </c>
      <c r="F398" s="96">
        <v>5.6000000000000001E-2</v>
      </c>
      <c r="G398" s="98">
        <v>177456.32209753199</v>
      </c>
      <c r="H398" s="97">
        <f t="shared" si="6"/>
        <v>9937.5540374617922</v>
      </c>
      <c r="I398" s="1" t="s">
        <v>692</v>
      </c>
    </row>
    <row r="399" spans="1:9" ht="15" customHeight="1">
      <c r="A399" s="1" t="s">
        <v>690</v>
      </c>
      <c r="B399" s="94">
        <v>2133</v>
      </c>
      <c r="C399" s="94">
        <v>2032</v>
      </c>
      <c r="D399" s="95" t="s">
        <v>79</v>
      </c>
      <c r="E399" s="42" t="s">
        <v>477</v>
      </c>
      <c r="F399" s="96">
        <v>0.64500000000000002</v>
      </c>
      <c r="G399" s="98">
        <v>180835.29604295199</v>
      </c>
      <c r="H399" s="97">
        <f t="shared" si="6"/>
        <v>116638.76594770403</v>
      </c>
      <c r="I399" s="1" t="s">
        <v>692</v>
      </c>
    </row>
    <row r="400" spans="1:9" ht="15" customHeight="1">
      <c r="A400" s="1" t="s">
        <v>690</v>
      </c>
      <c r="B400" s="94">
        <v>2133</v>
      </c>
      <c r="C400" s="94">
        <v>2032</v>
      </c>
      <c r="D400" s="95" t="s">
        <v>79</v>
      </c>
      <c r="E400" s="42" t="s">
        <v>478</v>
      </c>
      <c r="F400" s="96">
        <v>0.29899999999999999</v>
      </c>
      <c r="G400" s="98">
        <v>180835.29604295199</v>
      </c>
      <c r="H400" s="97">
        <f t="shared" si="6"/>
        <v>54069.75351684264</v>
      </c>
      <c r="I400" s="1" t="s">
        <v>692</v>
      </c>
    </row>
    <row r="401" spans="1:9" ht="15" customHeight="1">
      <c r="A401" s="1" t="s">
        <v>690</v>
      </c>
      <c r="B401" s="94">
        <v>2133</v>
      </c>
      <c r="C401" s="94">
        <v>2032</v>
      </c>
      <c r="D401" s="95" t="s">
        <v>79</v>
      </c>
      <c r="E401" s="42" t="s">
        <v>468</v>
      </c>
      <c r="F401" s="96">
        <v>5.6000000000000001E-2</v>
      </c>
      <c r="G401" s="98">
        <v>180835.29604295199</v>
      </c>
      <c r="H401" s="97">
        <f t="shared" si="6"/>
        <v>10126.776578405312</v>
      </c>
      <c r="I401" s="1" t="s">
        <v>692</v>
      </c>
    </row>
    <row r="402" spans="1:9" ht="15" customHeight="1">
      <c r="A402" s="1" t="s">
        <v>690</v>
      </c>
      <c r="B402" s="94">
        <v>2133</v>
      </c>
      <c r="C402" s="94">
        <v>2033</v>
      </c>
      <c r="D402" s="95" t="s">
        <v>79</v>
      </c>
      <c r="E402" s="42" t="s">
        <v>477</v>
      </c>
      <c r="F402" s="96">
        <v>0.64500000000000002</v>
      </c>
      <c r="G402" s="98">
        <v>184218.07935908201</v>
      </c>
      <c r="H402" s="97">
        <f t="shared" si="6"/>
        <v>118820.6611866079</v>
      </c>
      <c r="I402" s="1" t="s">
        <v>692</v>
      </c>
    </row>
    <row r="403" spans="1:9" ht="15" customHeight="1">
      <c r="A403" s="1" t="s">
        <v>690</v>
      </c>
      <c r="B403" s="94">
        <v>2133</v>
      </c>
      <c r="C403" s="94">
        <v>2033</v>
      </c>
      <c r="D403" s="95" t="s">
        <v>79</v>
      </c>
      <c r="E403" s="42" t="s">
        <v>478</v>
      </c>
      <c r="F403" s="96">
        <v>0.29899999999999999</v>
      </c>
      <c r="G403" s="98">
        <v>184218.07935908201</v>
      </c>
      <c r="H403" s="97">
        <f t="shared" si="6"/>
        <v>55081.205728365516</v>
      </c>
      <c r="I403" s="1" t="s">
        <v>692</v>
      </c>
    </row>
    <row r="404" spans="1:9" ht="15" customHeight="1">
      <c r="A404" s="1" t="s">
        <v>690</v>
      </c>
      <c r="B404" s="94">
        <v>2133</v>
      </c>
      <c r="C404" s="94">
        <v>2033</v>
      </c>
      <c r="D404" s="95" t="s">
        <v>79</v>
      </c>
      <c r="E404" s="42" t="s">
        <v>468</v>
      </c>
      <c r="F404" s="96">
        <v>5.6000000000000001E-2</v>
      </c>
      <c r="G404" s="98">
        <v>184218.07935908201</v>
      </c>
      <c r="H404" s="97">
        <f t="shared" si="6"/>
        <v>10316.212444108593</v>
      </c>
      <c r="I404" s="1" t="s">
        <v>692</v>
      </c>
    </row>
    <row r="405" spans="1:9" ht="15" customHeight="1">
      <c r="A405" s="1" t="s">
        <v>690</v>
      </c>
      <c r="B405" s="94">
        <v>2133</v>
      </c>
      <c r="C405" s="94">
        <v>2034</v>
      </c>
      <c r="D405" s="95" t="s">
        <v>79</v>
      </c>
      <c r="E405" s="42" t="s">
        <v>477</v>
      </c>
      <c r="F405" s="96">
        <v>0.64500000000000002</v>
      </c>
      <c r="G405" s="98">
        <v>187593.51650358899</v>
      </c>
      <c r="H405" s="97">
        <f t="shared" si="6"/>
        <v>120997.81814481491</v>
      </c>
      <c r="I405" s="1" t="s">
        <v>692</v>
      </c>
    </row>
    <row r="406" spans="1:9" ht="15" customHeight="1">
      <c r="A406" s="1" t="s">
        <v>690</v>
      </c>
      <c r="B406" s="94">
        <v>2133</v>
      </c>
      <c r="C406" s="94">
        <v>2034</v>
      </c>
      <c r="D406" s="95" t="s">
        <v>79</v>
      </c>
      <c r="E406" s="42" t="s">
        <v>478</v>
      </c>
      <c r="F406" s="96">
        <v>0.29899999999999999</v>
      </c>
      <c r="G406" s="98">
        <v>187593.51650358899</v>
      </c>
      <c r="H406" s="97">
        <f t="shared" si="6"/>
        <v>56090.46143457311</v>
      </c>
      <c r="I406" s="1" t="s">
        <v>692</v>
      </c>
    </row>
    <row r="407" spans="1:9" ht="15" customHeight="1">
      <c r="A407" s="1" t="s">
        <v>690</v>
      </c>
      <c r="B407" s="94">
        <v>2133</v>
      </c>
      <c r="C407" s="94">
        <v>2034</v>
      </c>
      <c r="D407" s="95" t="s">
        <v>79</v>
      </c>
      <c r="E407" s="42" t="s">
        <v>468</v>
      </c>
      <c r="F407" s="96">
        <v>5.6000000000000001E-2</v>
      </c>
      <c r="G407" s="98">
        <v>187593.51650358899</v>
      </c>
      <c r="H407" s="97">
        <f t="shared" si="6"/>
        <v>10505.236924200985</v>
      </c>
      <c r="I407" s="1" t="s">
        <v>692</v>
      </c>
    </row>
    <row r="408" spans="1:9" ht="15" customHeight="1">
      <c r="A408" s="1" t="s">
        <v>690</v>
      </c>
      <c r="B408" s="94">
        <v>2133</v>
      </c>
      <c r="C408" s="94">
        <v>2035</v>
      </c>
      <c r="D408" s="95" t="s">
        <v>79</v>
      </c>
      <c r="E408" s="42" t="s">
        <v>477</v>
      </c>
      <c r="F408" s="96">
        <v>0.64500000000000002</v>
      </c>
      <c r="G408" s="98">
        <v>190974.19305436499</v>
      </c>
      <c r="H408" s="97">
        <f t="shared" si="6"/>
        <v>123178.35452006542</v>
      </c>
      <c r="I408" s="1" t="s">
        <v>692</v>
      </c>
    </row>
    <row r="409" spans="1:9" ht="15" customHeight="1">
      <c r="A409" s="1" t="s">
        <v>690</v>
      </c>
      <c r="B409" s="94">
        <v>2133</v>
      </c>
      <c r="C409" s="94">
        <v>2035</v>
      </c>
      <c r="D409" s="95" t="s">
        <v>79</v>
      </c>
      <c r="E409" s="42" t="s">
        <v>478</v>
      </c>
      <c r="F409" s="96">
        <v>0.29899999999999999</v>
      </c>
      <c r="G409" s="98">
        <v>190974.19305436499</v>
      </c>
      <c r="H409" s="97">
        <f t="shared" si="6"/>
        <v>57101.283723255132</v>
      </c>
      <c r="I409" s="1" t="s">
        <v>692</v>
      </c>
    </row>
    <row r="410" spans="1:9" ht="15" customHeight="1">
      <c r="A410" s="1" t="s">
        <v>690</v>
      </c>
      <c r="B410" s="94">
        <v>2133</v>
      </c>
      <c r="C410" s="94">
        <v>2035</v>
      </c>
      <c r="D410" s="95" t="s">
        <v>79</v>
      </c>
      <c r="E410" s="42" t="s">
        <v>468</v>
      </c>
      <c r="F410" s="96">
        <v>5.6000000000000001E-2</v>
      </c>
      <c r="G410" s="98">
        <v>190974.19305436499</v>
      </c>
      <c r="H410" s="97">
        <f t="shared" si="6"/>
        <v>10694.55481104444</v>
      </c>
      <c r="I410" s="1" t="s">
        <v>692</v>
      </c>
    </row>
    <row r="411" spans="1:9" ht="15" customHeight="1">
      <c r="A411" s="1" t="s">
        <v>690</v>
      </c>
      <c r="B411" s="94">
        <v>2139</v>
      </c>
      <c r="C411" s="94">
        <v>2021</v>
      </c>
      <c r="D411" s="95" t="s">
        <v>84</v>
      </c>
      <c r="E411" s="42" t="s">
        <v>475</v>
      </c>
      <c r="F411" s="96">
        <v>0.46100000000000002</v>
      </c>
      <c r="G411" s="98">
        <v>140054.081040636</v>
      </c>
      <c r="H411" s="97">
        <f t="shared" si="6"/>
        <v>64564.9313597332</v>
      </c>
      <c r="I411" s="1" t="s">
        <v>692</v>
      </c>
    </row>
    <row r="412" spans="1:9" ht="15" customHeight="1">
      <c r="A412" s="1" t="s">
        <v>690</v>
      </c>
      <c r="B412" s="94">
        <v>2139</v>
      </c>
      <c r="C412" s="94">
        <v>2021</v>
      </c>
      <c r="D412" s="95" t="s">
        <v>84</v>
      </c>
      <c r="E412" s="42" t="s">
        <v>476</v>
      </c>
      <c r="F412" s="96">
        <v>0.28999999999999998</v>
      </c>
      <c r="G412" s="98">
        <v>140054.081040636</v>
      </c>
      <c r="H412" s="97">
        <f t="shared" si="6"/>
        <v>40615.683501784435</v>
      </c>
      <c r="I412" s="1" t="s">
        <v>692</v>
      </c>
    </row>
    <row r="413" spans="1:9" ht="15" customHeight="1">
      <c r="A413" s="1" t="s">
        <v>690</v>
      </c>
      <c r="B413" s="94">
        <v>2139</v>
      </c>
      <c r="C413" s="94">
        <v>2021</v>
      </c>
      <c r="D413" s="95" t="s">
        <v>84</v>
      </c>
      <c r="E413" s="42" t="s">
        <v>468</v>
      </c>
      <c r="F413" s="96">
        <v>0.249</v>
      </c>
      <c r="G413" s="98">
        <v>140054.081040636</v>
      </c>
      <c r="H413" s="97">
        <f t="shared" si="6"/>
        <v>34873.466179118361</v>
      </c>
      <c r="I413" s="1" t="s">
        <v>692</v>
      </c>
    </row>
    <row r="414" spans="1:9" ht="15" customHeight="1">
      <c r="A414" s="1" t="s">
        <v>690</v>
      </c>
      <c r="B414" s="94">
        <v>2139</v>
      </c>
      <c r="C414" s="94">
        <v>2022</v>
      </c>
      <c r="D414" s="95" t="s">
        <v>84</v>
      </c>
      <c r="E414" s="42" t="s">
        <v>475</v>
      </c>
      <c r="F414" s="96">
        <v>0.46100000000000002</v>
      </c>
      <c r="G414" s="98">
        <v>143996.83136464001</v>
      </c>
      <c r="H414" s="97">
        <f t="shared" si="6"/>
        <v>66382.539259099052</v>
      </c>
      <c r="I414" s="1" t="s">
        <v>692</v>
      </c>
    </row>
    <row r="415" spans="1:9" ht="15" customHeight="1">
      <c r="A415" s="1" t="s">
        <v>690</v>
      </c>
      <c r="B415" s="94">
        <v>2139</v>
      </c>
      <c r="C415" s="94">
        <v>2022</v>
      </c>
      <c r="D415" s="95" t="s">
        <v>84</v>
      </c>
      <c r="E415" s="42" t="s">
        <v>476</v>
      </c>
      <c r="F415" s="96">
        <v>0.28999999999999998</v>
      </c>
      <c r="G415" s="98">
        <v>143996.83136464001</v>
      </c>
      <c r="H415" s="97">
        <f t="shared" si="6"/>
        <v>41759.081095745598</v>
      </c>
      <c r="I415" s="1" t="s">
        <v>692</v>
      </c>
    </row>
    <row r="416" spans="1:9" ht="15" customHeight="1">
      <c r="A416" s="1" t="s">
        <v>690</v>
      </c>
      <c r="B416" s="94">
        <v>2139</v>
      </c>
      <c r="C416" s="94">
        <v>2022</v>
      </c>
      <c r="D416" s="95" t="s">
        <v>84</v>
      </c>
      <c r="E416" s="42" t="s">
        <v>468</v>
      </c>
      <c r="F416" s="96">
        <v>0.249</v>
      </c>
      <c r="G416" s="98">
        <v>143996.83136464001</v>
      </c>
      <c r="H416" s="97">
        <f t="shared" si="6"/>
        <v>35855.211009795363</v>
      </c>
      <c r="I416" s="1" t="s">
        <v>692</v>
      </c>
    </row>
    <row r="417" spans="1:9" ht="15" customHeight="1">
      <c r="A417" s="1" t="s">
        <v>690</v>
      </c>
      <c r="B417" s="94">
        <v>2139</v>
      </c>
      <c r="C417" s="94">
        <v>2023</v>
      </c>
      <c r="D417" s="95" t="s">
        <v>84</v>
      </c>
      <c r="E417" s="42" t="s">
        <v>475</v>
      </c>
      <c r="F417" s="96">
        <v>0.46100000000000002</v>
      </c>
      <c r="G417" s="98">
        <v>147938.665842694</v>
      </c>
      <c r="H417" s="97">
        <f t="shared" si="6"/>
        <v>68199.724953481942</v>
      </c>
      <c r="I417" s="1" t="s">
        <v>692</v>
      </c>
    </row>
    <row r="418" spans="1:9" ht="15" customHeight="1">
      <c r="A418" s="1" t="s">
        <v>690</v>
      </c>
      <c r="B418" s="94">
        <v>2139</v>
      </c>
      <c r="C418" s="94">
        <v>2023</v>
      </c>
      <c r="D418" s="95" t="s">
        <v>84</v>
      </c>
      <c r="E418" s="42" t="s">
        <v>476</v>
      </c>
      <c r="F418" s="96">
        <v>0.28999999999999998</v>
      </c>
      <c r="G418" s="98">
        <v>147938.665842694</v>
      </c>
      <c r="H418" s="97">
        <f t="shared" si="6"/>
        <v>42902.213094381259</v>
      </c>
      <c r="I418" s="1" t="s">
        <v>692</v>
      </c>
    </row>
    <row r="419" spans="1:9" ht="15" customHeight="1">
      <c r="A419" s="1" t="s">
        <v>690</v>
      </c>
      <c r="B419" s="94">
        <v>2139</v>
      </c>
      <c r="C419" s="94">
        <v>2023</v>
      </c>
      <c r="D419" s="95" t="s">
        <v>84</v>
      </c>
      <c r="E419" s="42" t="s">
        <v>468</v>
      </c>
      <c r="F419" s="96">
        <v>0.249</v>
      </c>
      <c r="G419" s="98">
        <v>147938.665842694</v>
      </c>
      <c r="H419" s="97">
        <f t="shared" si="6"/>
        <v>36836.727794830804</v>
      </c>
      <c r="I419" s="1" t="s">
        <v>692</v>
      </c>
    </row>
    <row r="420" spans="1:9" ht="15" customHeight="1">
      <c r="A420" s="1" t="s">
        <v>690</v>
      </c>
      <c r="B420" s="94">
        <v>2139</v>
      </c>
      <c r="C420" s="94">
        <v>2024</v>
      </c>
      <c r="D420" s="95" t="s">
        <v>84</v>
      </c>
      <c r="E420" s="42" t="s">
        <v>475</v>
      </c>
      <c r="F420" s="96">
        <v>0.46100000000000002</v>
      </c>
      <c r="G420" s="98">
        <v>151790.30452842801</v>
      </c>
      <c r="H420" s="97">
        <f t="shared" si="6"/>
        <v>69975.330387605311</v>
      </c>
      <c r="I420" s="1" t="s">
        <v>692</v>
      </c>
    </row>
    <row r="421" spans="1:9" ht="15" customHeight="1">
      <c r="A421" s="1" t="s">
        <v>690</v>
      </c>
      <c r="B421" s="94">
        <v>2139</v>
      </c>
      <c r="C421" s="94">
        <v>2024</v>
      </c>
      <c r="D421" s="95" t="s">
        <v>84</v>
      </c>
      <c r="E421" s="42" t="s">
        <v>476</v>
      </c>
      <c r="F421" s="96">
        <v>0.28999999999999998</v>
      </c>
      <c r="G421" s="98">
        <v>151790.30452842801</v>
      </c>
      <c r="H421" s="97">
        <f t="shared" si="6"/>
        <v>44019.188313244122</v>
      </c>
      <c r="I421" s="1" t="s">
        <v>692</v>
      </c>
    </row>
    <row r="422" spans="1:9" ht="15" customHeight="1">
      <c r="A422" s="1" t="s">
        <v>690</v>
      </c>
      <c r="B422" s="94">
        <v>2139</v>
      </c>
      <c r="C422" s="94">
        <v>2024</v>
      </c>
      <c r="D422" s="95" t="s">
        <v>84</v>
      </c>
      <c r="E422" s="42" t="s">
        <v>468</v>
      </c>
      <c r="F422" s="96">
        <v>0.249</v>
      </c>
      <c r="G422" s="98">
        <v>151790.30452842801</v>
      </c>
      <c r="H422" s="97">
        <f t="shared" si="6"/>
        <v>37795.785827578577</v>
      </c>
      <c r="I422" s="1" t="s">
        <v>692</v>
      </c>
    </row>
    <row r="423" spans="1:9" ht="15" customHeight="1">
      <c r="A423" s="1" t="s">
        <v>690</v>
      </c>
      <c r="B423" s="94">
        <v>2139</v>
      </c>
      <c r="C423" s="94">
        <v>2025</v>
      </c>
      <c r="D423" s="95" t="s">
        <v>84</v>
      </c>
      <c r="E423" s="42" t="s">
        <v>475</v>
      </c>
      <c r="F423" s="96">
        <v>0.46100000000000002</v>
      </c>
      <c r="G423" s="98">
        <v>155219.38544177101</v>
      </c>
      <c r="H423" s="97">
        <f t="shared" si="6"/>
        <v>71556.136688656436</v>
      </c>
      <c r="I423" s="1" t="s">
        <v>692</v>
      </c>
    </row>
    <row r="424" spans="1:9" ht="15" customHeight="1">
      <c r="A424" s="1" t="s">
        <v>690</v>
      </c>
      <c r="B424" s="94">
        <v>2139</v>
      </c>
      <c r="C424" s="94">
        <v>2025</v>
      </c>
      <c r="D424" s="95" t="s">
        <v>84</v>
      </c>
      <c r="E424" s="42" t="s">
        <v>476</v>
      </c>
      <c r="F424" s="96">
        <v>0.28999999999999998</v>
      </c>
      <c r="G424" s="98">
        <v>155219.38544177101</v>
      </c>
      <c r="H424" s="97">
        <f t="shared" si="6"/>
        <v>45013.621778113593</v>
      </c>
      <c r="I424" s="1" t="s">
        <v>692</v>
      </c>
    </row>
    <row r="425" spans="1:9" ht="15" customHeight="1">
      <c r="A425" s="1" t="s">
        <v>690</v>
      </c>
      <c r="B425" s="94">
        <v>2139</v>
      </c>
      <c r="C425" s="94">
        <v>2025</v>
      </c>
      <c r="D425" s="95" t="s">
        <v>84</v>
      </c>
      <c r="E425" s="42" t="s">
        <v>468</v>
      </c>
      <c r="F425" s="96">
        <v>0.249</v>
      </c>
      <c r="G425" s="98">
        <v>155219.38544177101</v>
      </c>
      <c r="H425" s="97">
        <f t="shared" si="6"/>
        <v>38649.626975000981</v>
      </c>
      <c r="I425" s="1" t="s">
        <v>692</v>
      </c>
    </row>
    <row r="426" spans="1:9" ht="15" customHeight="1">
      <c r="A426" s="1" t="s">
        <v>690</v>
      </c>
      <c r="B426" s="94">
        <v>2139</v>
      </c>
      <c r="C426" s="94">
        <v>2026</v>
      </c>
      <c r="D426" s="95" t="s">
        <v>84</v>
      </c>
      <c r="E426" s="42" t="s">
        <v>475</v>
      </c>
      <c r="F426" s="96">
        <v>0.46100000000000002</v>
      </c>
      <c r="G426" s="98">
        <v>158578.33822914999</v>
      </c>
      <c r="H426" s="97">
        <f t="shared" si="6"/>
        <v>73104.613923638142</v>
      </c>
      <c r="I426" s="1" t="s">
        <v>692</v>
      </c>
    </row>
    <row r="427" spans="1:9" ht="15" customHeight="1">
      <c r="A427" s="1" t="s">
        <v>690</v>
      </c>
      <c r="B427" s="94">
        <v>2139</v>
      </c>
      <c r="C427" s="94">
        <v>2026</v>
      </c>
      <c r="D427" s="95" t="s">
        <v>84</v>
      </c>
      <c r="E427" s="42" t="s">
        <v>476</v>
      </c>
      <c r="F427" s="96">
        <v>0.28999999999999998</v>
      </c>
      <c r="G427" s="98">
        <v>158578.33822914999</v>
      </c>
      <c r="H427" s="97">
        <f t="shared" si="6"/>
        <v>45987.718086453497</v>
      </c>
      <c r="I427" s="1" t="s">
        <v>692</v>
      </c>
    </row>
    <row r="428" spans="1:9" ht="15" customHeight="1">
      <c r="A428" s="1" t="s">
        <v>690</v>
      </c>
      <c r="B428" s="94">
        <v>2139</v>
      </c>
      <c r="C428" s="94">
        <v>2026</v>
      </c>
      <c r="D428" s="95" t="s">
        <v>84</v>
      </c>
      <c r="E428" s="42" t="s">
        <v>468</v>
      </c>
      <c r="F428" s="96">
        <v>0.249</v>
      </c>
      <c r="G428" s="98">
        <v>158578.33822914999</v>
      </c>
      <c r="H428" s="97">
        <f t="shared" si="6"/>
        <v>39486.006219058349</v>
      </c>
      <c r="I428" s="1" t="s">
        <v>692</v>
      </c>
    </row>
    <row r="429" spans="1:9" ht="15" customHeight="1">
      <c r="A429" s="1" t="s">
        <v>690</v>
      </c>
      <c r="B429" s="94">
        <v>2139</v>
      </c>
      <c r="C429" s="94">
        <v>2027</v>
      </c>
      <c r="D429" s="95" t="s">
        <v>84</v>
      </c>
      <c r="E429" s="42" t="s">
        <v>475</v>
      </c>
      <c r="F429" s="96">
        <v>0.46100000000000002</v>
      </c>
      <c r="G429" s="98">
        <v>161878.95051735899</v>
      </c>
      <c r="H429" s="97">
        <f t="shared" si="6"/>
        <v>74626.196188502494</v>
      </c>
      <c r="I429" s="1" t="s">
        <v>692</v>
      </c>
    </row>
    <row r="430" spans="1:9" ht="15" customHeight="1">
      <c r="A430" s="1" t="s">
        <v>690</v>
      </c>
      <c r="B430" s="94">
        <v>2139</v>
      </c>
      <c r="C430" s="94">
        <v>2027</v>
      </c>
      <c r="D430" s="95" t="s">
        <v>84</v>
      </c>
      <c r="E430" s="42" t="s">
        <v>476</v>
      </c>
      <c r="F430" s="96">
        <v>0.28999999999999998</v>
      </c>
      <c r="G430" s="98">
        <v>161878.95051735899</v>
      </c>
      <c r="H430" s="97">
        <f t="shared" si="6"/>
        <v>46944.895650034101</v>
      </c>
      <c r="I430" s="1" t="s">
        <v>692</v>
      </c>
    </row>
    <row r="431" spans="1:9" ht="15" customHeight="1">
      <c r="A431" s="1" t="s">
        <v>690</v>
      </c>
      <c r="B431" s="94">
        <v>2139</v>
      </c>
      <c r="C431" s="94">
        <v>2027</v>
      </c>
      <c r="D431" s="95" t="s">
        <v>84</v>
      </c>
      <c r="E431" s="42" t="s">
        <v>468</v>
      </c>
      <c r="F431" s="96">
        <v>0.249</v>
      </c>
      <c r="G431" s="98">
        <v>161878.95051735899</v>
      </c>
      <c r="H431" s="97">
        <f t="shared" si="6"/>
        <v>40307.858678822384</v>
      </c>
      <c r="I431" s="1" t="s">
        <v>692</v>
      </c>
    </row>
    <row r="432" spans="1:9" ht="15" customHeight="1">
      <c r="A432" s="1" t="s">
        <v>690</v>
      </c>
      <c r="B432" s="94">
        <v>2139</v>
      </c>
      <c r="C432" s="94">
        <v>2028</v>
      </c>
      <c r="D432" s="95" t="s">
        <v>84</v>
      </c>
      <c r="E432" s="42" t="s">
        <v>475</v>
      </c>
      <c r="F432" s="96">
        <v>0.46100000000000002</v>
      </c>
      <c r="G432" s="98">
        <v>165191.416228021</v>
      </c>
      <c r="H432" s="97">
        <f t="shared" si="6"/>
        <v>76153.24288111768</v>
      </c>
      <c r="I432" s="1" t="s">
        <v>692</v>
      </c>
    </row>
    <row r="433" spans="1:9" ht="15" customHeight="1">
      <c r="A433" s="1" t="s">
        <v>690</v>
      </c>
      <c r="B433" s="94">
        <v>2139</v>
      </c>
      <c r="C433" s="94">
        <v>2028</v>
      </c>
      <c r="D433" s="95" t="s">
        <v>84</v>
      </c>
      <c r="E433" s="42" t="s">
        <v>476</v>
      </c>
      <c r="F433" s="96">
        <v>0.28999999999999998</v>
      </c>
      <c r="G433" s="98">
        <v>165191.416228021</v>
      </c>
      <c r="H433" s="97">
        <f t="shared" si="6"/>
        <v>47905.510706126086</v>
      </c>
      <c r="I433" s="1" t="s">
        <v>692</v>
      </c>
    </row>
    <row r="434" spans="1:9" ht="15" customHeight="1">
      <c r="A434" s="1" t="s">
        <v>690</v>
      </c>
      <c r="B434" s="94">
        <v>2139</v>
      </c>
      <c r="C434" s="94">
        <v>2028</v>
      </c>
      <c r="D434" s="95" t="s">
        <v>84</v>
      </c>
      <c r="E434" s="42" t="s">
        <v>468</v>
      </c>
      <c r="F434" s="96">
        <v>0.249</v>
      </c>
      <c r="G434" s="98">
        <v>165191.416228021</v>
      </c>
      <c r="H434" s="97">
        <f t="shared" si="6"/>
        <v>41132.662640777227</v>
      </c>
      <c r="I434" s="1" t="s">
        <v>692</v>
      </c>
    </row>
    <row r="435" spans="1:9" ht="15" customHeight="1">
      <c r="A435" s="1" t="s">
        <v>690</v>
      </c>
      <c r="B435" s="94">
        <v>2139</v>
      </c>
      <c r="C435" s="94">
        <v>2029</v>
      </c>
      <c r="D435" s="95" t="s">
        <v>84</v>
      </c>
      <c r="E435" s="42" t="s">
        <v>475</v>
      </c>
      <c r="F435" s="96">
        <v>0.46100000000000002</v>
      </c>
      <c r="G435" s="98">
        <v>168502.74415606901</v>
      </c>
      <c r="H435" s="97">
        <f t="shared" si="6"/>
        <v>77679.765055947821</v>
      </c>
      <c r="I435" s="1" t="s">
        <v>692</v>
      </c>
    </row>
    <row r="436" spans="1:9" ht="15" customHeight="1">
      <c r="A436" s="1" t="s">
        <v>690</v>
      </c>
      <c r="B436" s="94">
        <v>2139</v>
      </c>
      <c r="C436" s="94">
        <v>2029</v>
      </c>
      <c r="D436" s="95" t="s">
        <v>84</v>
      </c>
      <c r="E436" s="42" t="s">
        <v>476</v>
      </c>
      <c r="F436" s="96">
        <v>0.28999999999999998</v>
      </c>
      <c r="G436" s="98">
        <v>168502.74415606901</v>
      </c>
      <c r="H436" s="97">
        <f t="shared" si="6"/>
        <v>48865.795805260008</v>
      </c>
      <c r="I436" s="1" t="s">
        <v>692</v>
      </c>
    </row>
    <row r="437" spans="1:9" ht="15" customHeight="1">
      <c r="A437" s="1" t="s">
        <v>690</v>
      </c>
      <c r="B437" s="94">
        <v>2139</v>
      </c>
      <c r="C437" s="94">
        <v>2029</v>
      </c>
      <c r="D437" s="95" t="s">
        <v>84</v>
      </c>
      <c r="E437" s="42" t="s">
        <v>468</v>
      </c>
      <c r="F437" s="96">
        <v>0.249</v>
      </c>
      <c r="G437" s="98">
        <v>168502.74415606901</v>
      </c>
      <c r="H437" s="97">
        <f t="shared" si="6"/>
        <v>41957.183294861185</v>
      </c>
      <c r="I437" s="1" t="s">
        <v>692</v>
      </c>
    </row>
    <row r="438" spans="1:9" ht="15" customHeight="1">
      <c r="A438" s="1" t="s">
        <v>690</v>
      </c>
      <c r="B438" s="94">
        <v>2139</v>
      </c>
      <c r="C438" s="94">
        <v>2030</v>
      </c>
      <c r="D438" s="95" t="s">
        <v>84</v>
      </c>
      <c r="E438" s="42" t="s">
        <v>475</v>
      </c>
      <c r="F438" s="96">
        <v>0.46100000000000002</v>
      </c>
      <c r="G438" s="98">
        <v>171888.451673684</v>
      </c>
      <c r="H438" s="97">
        <f t="shared" si="6"/>
        <v>79240.576221568335</v>
      </c>
      <c r="I438" s="1" t="s">
        <v>692</v>
      </c>
    </row>
    <row r="439" spans="1:9" ht="15" customHeight="1">
      <c r="A439" s="1" t="s">
        <v>690</v>
      </c>
      <c r="B439" s="94">
        <v>2139</v>
      </c>
      <c r="C439" s="94">
        <v>2030</v>
      </c>
      <c r="D439" s="95" t="s">
        <v>84</v>
      </c>
      <c r="E439" s="42" t="s">
        <v>476</v>
      </c>
      <c r="F439" s="96">
        <v>0.28999999999999998</v>
      </c>
      <c r="G439" s="98">
        <v>171888.451673684</v>
      </c>
      <c r="H439" s="97">
        <f t="shared" si="6"/>
        <v>49847.65098536836</v>
      </c>
      <c r="I439" s="1" t="s">
        <v>692</v>
      </c>
    </row>
    <row r="440" spans="1:9" ht="15" customHeight="1">
      <c r="A440" s="1" t="s">
        <v>690</v>
      </c>
      <c r="B440" s="94">
        <v>2139</v>
      </c>
      <c r="C440" s="94">
        <v>2030</v>
      </c>
      <c r="D440" s="95" t="s">
        <v>84</v>
      </c>
      <c r="E440" s="42" t="s">
        <v>468</v>
      </c>
      <c r="F440" s="96">
        <v>0.249</v>
      </c>
      <c r="G440" s="98">
        <v>171888.451673684</v>
      </c>
      <c r="H440" s="97">
        <f t="shared" si="6"/>
        <v>42800.224466747313</v>
      </c>
      <c r="I440" s="1" t="s">
        <v>692</v>
      </c>
    </row>
    <row r="441" spans="1:9" ht="15" customHeight="1">
      <c r="A441" s="1" t="s">
        <v>690</v>
      </c>
      <c r="B441" s="94">
        <v>2139</v>
      </c>
      <c r="C441" s="94">
        <v>2031</v>
      </c>
      <c r="D441" s="95" t="s">
        <v>84</v>
      </c>
      <c r="E441" s="42" t="s">
        <v>475</v>
      </c>
      <c r="F441" s="96">
        <v>0.46100000000000002</v>
      </c>
      <c r="G441" s="98">
        <v>175226.60233303599</v>
      </c>
      <c r="H441" s="97">
        <f t="shared" si="6"/>
        <v>80779.463675529594</v>
      </c>
      <c r="I441" s="1" t="s">
        <v>692</v>
      </c>
    </row>
    <row r="442" spans="1:9" ht="15" customHeight="1">
      <c r="A442" s="1" t="s">
        <v>690</v>
      </c>
      <c r="B442" s="94">
        <v>2139</v>
      </c>
      <c r="C442" s="94">
        <v>2031</v>
      </c>
      <c r="D442" s="95" t="s">
        <v>84</v>
      </c>
      <c r="E442" s="42" t="s">
        <v>476</v>
      </c>
      <c r="F442" s="96">
        <v>0.28999999999999998</v>
      </c>
      <c r="G442" s="98">
        <v>175226.60233303599</v>
      </c>
      <c r="H442" s="97">
        <f t="shared" si="6"/>
        <v>50815.714676580435</v>
      </c>
      <c r="I442" s="1" t="s">
        <v>692</v>
      </c>
    </row>
    <row r="443" spans="1:9" ht="15" customHeight="1">
      <c r="A443" s="1" t="s">
        <v>690</v>
      </c>
      <c r="B443" s="94">
        <v>2139</v>
      </c>
      <c r="C443" s="94">
        <v>2031</v>
      </c>
      <c r="D443" s="95" t="s">
        <v>84</v>
      </c>
      <c r="E443" s="42" t="s">
        <v>468</v>
      </c>
      <c r="F443" s="96">
        <v>0.249</v>
      </c>
      <c r="G443" s="98">
        <v>175226.60233303599</v>
      </c>
      <c r="H443" s="97">
        <f t="shared" si="6"/>
        <v>43631.42398092596</v>
      </c>
      <c r="I443" s="1" t="s">
        <v>692</v>
      </c>
    </row>
    <row r="444" spans="1:9" ht="15" customHeight="1">
      <c r="A444" s="1" t="s">
        <v>690</v>
      </c>
      <c r="B444" s="94">
        <v>2139</v>
      </c>
      <c r="C444" s="94">
        <v>2032</v>
      </c>
      <c r="D444" s="95" t="s">
        <v>84</v>
      </c>
      <c r="E444" s="42" t="s">
        <v>475</v>
      </c>
      <c r="F444" s="96">
        <v>0.46100000000000002</v>
      </c>
      <c r="G444" s="98">
        <v>178563.11983114999</v>
      </c>
      <c r="H444" s="97">
        <f t="shared" si="6"/>
        <v>82317.598242160151</v>
      </c>
      <c r="I444" s="1" t="s">
        <v>692</v>
      </c>
    </row>
    <row r="445" spans="1:9" ht="15" customHeight="1">
      <c r="A445" s="1" t="s">
        <v>690</v>
      </c>
      <c r="B445" s="94">
        <v>2139</v>
      </c>
      <c r="C445" s="94">
        <v>2032</v>
      </c>
      <c r="D445" s="95" t="s">
        <v>84</v>
      </c>
      <c r="E445" s="42" t="s">
        <v>476</v>
      </c>
      <c r="F445" s="96">
        <v>0.28999999999999998</v>
      </c>
      <c r="G445" s="98">
        <v>178563.11983114999</v>
      </c>
      <c r="H445" s="97">
        <f t="shared" si="6"/>
        <v>51783.304751033495</v>
      </c>
      <c r="I445" s="1" t="s">
        <v>692</v>
      </c>
    </row>
    <row r="446" spans="1:9" ht="15" customHeight="1">
      <c r="A446" s="1" t="s">
        <v>690</v>
      </c>
      <c r="B446" s="94">
        <v>2139</v>
      </c>
      <c r="C446" s="94">
        <v>2032</v>
      </c>
      <c r="D446" s="95" t="s">
        <v>84</v>
      </c>
      <c r="E446" s="42" t="s">
        <v>468</v>
      </c>
      <c r="F446" s="96">
        <v>0.249</v>
      </c>
      <c r="G446" s="98">
        <v>178563.11983114999</v>
      </c>
      <c r="H446" s="97">
        <f t="shared" si="6"/>
        <v>44462.216837956345</v>
      </c>
      <c r="I446" s="1" t="s">
        <v>692</v>
      </c>
    </row>
    <row r="447" spans="1:9" ht="15" customHeight="1">
      <c r="A447" s="1" t="s">
        <v>690</v>
      </c>
      <c r="B447" s="94">
        <v>2139</v>
      </c>
      <c r="C447" s="94">
        <v>2033</v>
      </c>
      <c r="D447" s="95" t="s">
        <v>84</v>
      </c>
      <c r="E447" s="42" t="s">
        <v>475</v>
      </c>
      <c r="F447" s="96">
        <v>0.46100000000000002</v>
      </c>
      <c r="G447" s="98">
        <v>181903.39883563199</v>
      </c>
      <c r="H447" s="97">
        <f t="shared" si="6"/>
        <v>83857.466863226349</v>
      </c>
      <c r="I447" s="1" t="s">
        <v>692</v>
      </c>
    </row>
    <row r="448" spans="1:9" ht="15" customHeight="1">
      <c r="A448" s="1" t="s">
        <v>690</v>
      </c>
      <c r="B448" s="94">
        <v>2139</v>
      </c>
      <c r="C448" s="94">
        <v>2033</v>
      </c>
      <c r="D448" s="95" t="s">
        <v>84</v>
      </c>
      <c r="E448" s="42" t="s">
        <v>476</v>
      </c>
      <c r="F448" s="96">
        <v>0.28999999999999998</v>
      </c>
      <c r="G448" s="98">
        <v>181903.39883563199</v>
      </c>
      <c r="H448" s="97">
        <f t="shared" si="6"/>
        <v>52751.985662333274</v>
      </c>
      <c r="I448" s="1" t="s">
        <v>692</v>
      </c>
    </row>
    <row r="449" spans="1:9" ht="15" customHeight="1">
      <c r="A449" s="1" t="s">
        <v>690</v>
      </c>
      <c r="B449" s="94">
        <v>2139</v>
      </c>
      <c r="C449" s="94">
        <v>2033</v>
      </c>
      <c r="D449" s="95" t="s">
        <v>84</v>
      </c>
      <c r="E449" s="42" t="s">
        <v>468</v>
      </c>
      <c r="F449" s="96">
        <v>0.249</v>
      </c>
      <c r="G449" s="98">
        <v>181903.39883563199</v>
      </c>
      <c r="H449" s="97">
        <f t="shared" si="6"/>
        <v>45293.946310072366</v>
      </c>
      <c r="I449" s="1" t="s">
        <v>692</v>
      </c>
    </row>
    <row r="450" spans="1:9" ht="15" customHeight="1">
      <c r="A450" s="1" t="s">
        <v>690</v>
      </c>
      <c r="B450" s="94">
        <v>2139</v>
      </c>
      <c r="C450" s="94">
        <v>2034</v>
      </c>
      <c r="D450" s="95" t="s">
        <v>84</v>
      </c>
      <c r="E450" s="42" t="s">
        <v>475</v>
      </c>
      <c r="F450" s="96">
        <v>0.46100000000000002</v>
      </c>
      <c r="G450" s="98">
        <v>185236.42397235299</v>
      </c>
      <c r="H450" s="97">
        <f t="shared" si="6"/>
        <v>85393.991451254726</v>
      </c>
      <c r="I450" s="1" t="s">
        <v>692</v>
      </c>
    </row>
    <row r="451" spans="1:9" ht="15" customHeight="1">
      <c r="A451" s="1" t="s">
        <v>690</v>
      </c>
      <c r="B451" s="94">
        <v>2139</v>
      </c>
      <c r="C451" s="94">
        <v>2034</v>
      </c>
      <c r="D451" s="95" t="s">
        <v>84</v>
      </c>
      <c r="E451" s="42" t="s">
        <v>476</v>
      </c>
      <c r="F451" s="96">
        <v>0.28999999999999998</v>
      </c>
      <c r="G451" s="98">
        <v>185236.42397235299</v>
      </c>
      <c r="H451" s="97">
        <f t="shared" si="6"/>
        <v>53718.562951982363</v>
      </c>
      <c r="I451" s="1" t="s">
        <v>692</v>
      </c>
    </row>
    <row r="452" spans="1:9" ht="15" customHeight="1">
      <c r="A452" s="1" t="s">
        <v>690</v>
      </c>
      <c r="B452" s="94">
        <v>2139</v>
      </c>
      <c r="C452" s="94">
        <v>2034</v>
      </c>
      <c r="D452" s="95" t="s">
        <v>84</v>
      </c>
      <c r="E452" s="42" t="s">
        <v>468</v>
      </c>
      <c r="F452" s="96">
        <v>0.249</v>
      </c>
      <c r="G452" s="98">
        <v>185236.42397235299</v>
      </c>
      <c r="H452" s="97">
        <f t="shared" si="6"/>
        <v>46123.869569115894</v>
      </c>
      <c r="I452" s="1" t="s">
        <v>692</v>
      </c>
    </row>
    <row r="453" spans="1:9" ht="15" customHeight="1">
      <c r="A453" s="1" t="s">
        <v>690</v>
      </c>
      <c r="B453" s="94">
        <v>2139</v>
      </c>
      <c r="C453" s="94">
        <v>2035</v>
      </c>
      <c r="D453" s="95" t="s">
        <v>84</v>
      </c>
      <c r="E453" s="42" t="s">
        <v>475</v>
      </c>
      <c r="F453" s="96">
        <v>0.46100000000000002</v>
      </c>
      <c r="G453" s="98">
        <v>188574.62268276201</v>
      </c>
      <c r="H453" s="97">
        <f t="shared" si="6"/>
        <v>86932.901056753297</v>
      </c>
      <c r="I453" s="1" t="s">
        <v>692</v>
      </c>
    </row>
    <row r="454" spans="1:9" ht="15" customHeight="1">
      <c r="A454" s="1" t="s">
        <v>690</v>
      </c>
      <c r="B454" s="94">
        <v>2139</v>
      </c>
      <c r="C454" s="94">
        <v>2035</v>
      </c>
      <c r="D454" s="95" t="s">
        <v>84</v>
      </c>
      <c r="E454" s="42" t="s">
        <v>476</v>
      </c>
      <c r="F454" s="96">
        <v>0.28999999999999998</v>
      </c>
      <c r="G454" s="98">
        <v>188574.62268276201</v>
      </c>
      <c r="H454" s="97">
        <f t="shared" si="6"/>
        <v>54686.640578000981</v>
      </c>
      <c r="I454" s="1" t="s">
        <v>692</v>
      </c>
    </row>
    <row r="455" spans="1:9" ht="15" customHeight="1">
      <c r="A455" s="1" t="s">
        <v>690</v>
      </c>
      <c r="B455" s="94">
        <v>2139</v>
      </c>
      <c r="C455" s="94">
        <v>2035</v>
      </c>
      <c r="D455" s="95" t="s">
        <v>84</v>
      </c>
      <c r="E455" s="42" t="s">
        <v>468</v>
      </c>
      <c r="F455" s="96">
        <v>0.249</v>
      </c>
      <c r="G455" s="98">
        <v>188574.62268276201</v>
      </c>
      <c r="H455" s="97">
        <f t="shared" ref="H455:H518" si="7">G455*F455</f>
        <v>46955.081048007742</v>
      </c>
      <c r="I455" s="1" t="s">
        <v>692</v>
      </c>
    </row>
    <row r="456" spans="1:9" ht="15" customHeight="1">
      <c r="A456" s="1" t="s">
        <v>691</v>
      </c>
      <c r="B456" s="94">
        <v>2135</v>
      </c>
      <c r="C456" s="94">
        <v>2021</v>
      </c>
      <c r="D456" s="95" t="s">
        <v>81</v>
      </c>
      <c r="E456" s="42" t="s">
        <v>435</v>
      </c>
      <c r="F456" s="96">
        <v>1</v>
      </c>
      <c r="G456" s="98">
        <v>34299.979164388802</v>
      </c>
      <c r="H456" s="97">
        <f t="shared" si="7"/>
        <v>34299.979164388802</v>
      </c>
      <c r="I456" s="1" t="s">
        <v>454</v>
      </c>
    </row>
    <row r="457" spans="1:9" ht="15" customHeight="1">
      <c r="A457" s="1" t="s">
        <v>691</v>
      </c>
      <c r="B457" s="94">
        <v>2135</v>
      </c>
      <c r="C457" s="94">
        <v>2022</v>
      </c>
      <c r="D457" s="95" t="s">
        <v>81</v>
      </c>
      <c r="E457" s="42" t="s">
        <v>435</v>
      </c>
      <c r="F457" s="96">
        <v>1</v>
      </c>
      <c r="G457" s="98">
        <v>35310.907671692403</v>
      </c>
      <c r="H457" s="97">
        <f t="shared" si="7"/>
        <v>35310.907671692403</v>
      </c>
      <c r="I457" s="1" t="s">
        <v>454</v>
      </c>
    </row>
    <row r="458" spans="1:9" ht="15" customHeight="1">
      <c r="A458" s="1" t="s">
        <v>691</v>
      </c>
      <c r="B458" s="94">
        <v>2135</v>
      </c>
      <c r="C458" s="94">
        <v>2023</v>
      </c>
      <c r="D458" s="95" t="s">
        <v>81</v>
      </c>
      <c r="E458" s="42" t="s">
        <v>435</v>
      </c>
      <c r="F458" s="96">
        <v>1</v>
      </c>
      <c r="G458" s="98">
        <v>36329.6606565412</v>
      </c>
      <c r="H458" s="97">
        <f t="shared" si="7"/>
        <v>36329.6606565412</v>
      </c>
      <c r="I458" s="1" t="s">
        <v>454</v>
      </c>
    </row>
    <row r="459" spans="1:9" ht="15" customHeight="1">
      <c r="A459" s="1" t="s">
        <v>691</v>
      </c>
      <c r="B459" s="94">
        <v>2135</v>
      </c>
      <c r="C459" s="94">
        <v>2024</v>
      </c>
      <c r="D459" s="95" t="s">
        <v>81</v>
      </c>
      <c r="E459" s="42" t="s">
        <v>435</v>
      </c>
      <c r="F459" s="96">
        <v>1</v>
      </c>
      <c r="G459" s="98">
        <v>37328.316462377501</v>
      </c>
      <c r="H459" s="97">
        <f t="shared" si="7"/>
        <v>37328.316462377501</v>
      </c>
      <c r="I459" s="1" t="s">
        <v>454</v>
      </c>
    </row>
    <row r="460" spans="1:9" ht="15" customHeight="1">
      <c r="A460" s="1" t="s">
        <v>691</v>
      </c>
      <c r="B460" s="94">
        <v>2135</v>
      </c>
      <c r="C460" s="94">
        <v>2025</v>
      </c>
      <c r="D460" s="95" t="s">
        <v>81</v>
      </c>
      <c r="E460" s="42" t="s">
        <v>435</v>
      </c>
      <c r="F460" s="96">
        <v>1</v>
      </c>
      <c r="G460" s="98">
        <v>38217.643592544999</v>
      </c>
      <c r="H460" s="97">
        <f t="shared" si="7"/>
        <v>38217.643592544999</v>
      </c>
      <c r="I460" s="1" t="s">
        <v>454</v>
      </c>
    </row>
    <row r="461" spans="1:9" ht="15" customHeight="1">
      <c r="A461" s="1" t="s">
        <v>691</v>
      </c>
      <c r="B461" s="94">
        <v>2135</v>
      </c>
      <c r="C461" s="94">
        <v>2026</v>
      </c>
      <c r="D461" s="95" t="s">
        <v>81</v>
      </c>
      <c r="E461" s="42" t="s">
        <v>435</v>
      </c>
      <c r="F461" s="96">
        <v>1</v>
      </c>
      <c r="G461" s="98">
        <v>39089.395493934899</v>
      </c>
      <c r="H461" s="97">
        <f t="shared" si="7"/>
        <v>39089.395493934899</v>
      </c>
      <c r="I461" s="1" t="s">
        <v>454</v>
      </c>
    </row>
    <row r="462" spans="1:9" ht="15" customHeight="1">
      <c r="A462" s="1" t="s">
        <v>691</v>
      </c>
      <c r="B462" s="94">
        <v>2135</v>
      </c>
      <c r="C462" s="94">
        <v>2027</v>
      </c>
      <c r="D462" s="95" t="s">
        <v>81</v>
      </c>
      <c r="E462" s="42" t="s">
        <v>435</v>
      </c>
      <c r="F462" s="96">
        <v>1</v>
      </c>
      <c r="G462" s="98">
        <v>39947.138943919803</v>
      </c>
      <c r="H462" s="97">
        <f t="shared" si="7"/>
        <v>39947.138943919803</v>
      </c>
      <c r="I462" s="1" t="s">
        <v>454</v>
      </c>
    </row>
    <row r="463" spans="1:9" ht="15" customHeight="1">
      <c r="A463" s="1" t="s">
        <v>691</v>
      </c>
      <c r="B463" s="94">
        <v>2135</v>
      </c>
      <c r="C463" s="94">
        <v>2028</v>
      </c>
      <c r="D463" s="95" t="s">
        <v>81</v>
      </c>
      <c r="E463" s="42" t="s">
        <v>435</v>
      </c>
      <c r="F463" s="96">
        <v>1</v>
      </c>
      <c r="G463" s="98">
        <v>40808.380142374903</v>
      </c>
      <c r="H463" s="97">
        <f t="shared" si="7"/>
        <v>40808.380142374903</v>
      </c>
      <c r="I463" s="1" t="s">
        <v>454</v>
      </c>
    </row>
    <row r="464" spans="1:9" ht="15" customHeight="1">
      <c r="A464" s="1" t="s">
        <v>691</v>
      </c>
      <c r="B464" s="94">
        <v>2135</v>
      </c>
      <c r="C464" s="94">
        <v>2029</v>
      </c>
      <c r="D464" s="95" t="s">
        <v>81</v>
      </c>
      <c r="E464" s="42" t="s">
        <v>435</v>
      </c>
      <c r="F464" s="96">
        <v>1</v>
      </c>
      <c r="G464" s="98">
        <v>41669.778681744901</v>
      </c>
      <c r="H464" s="97">
        <f t="shared" si="7"/>
        <v>41669.778681744901</v>
      </c>
      <c r="I464" s="1" t="s">
        <v>454</v>
      </c>
    </row>
    <row r="465" spans="1:9" ht="15" customHeight="1">
      <c r="A465" s="1" t="s">
        <v>691</v>
      </c>
      <c r="B465" s="94">
        <v>2135</v>
      </c>
      <c r="C465" s="94">
        <v>2030</v>
      </c>
      <c r="D465" s="95" t="s">
        <v>81</v>
      </c>
      <c r="E465" s="42" t="s">
        <v>435</v>
      </c>
      <c r="F465" s="96">
        <v>1</v>
      </c>
      <c r="G465" s="98">
        <v>42550.014389608798</v>
      </c>
      <c r="H465" s="97">
        <f t="shared" si="7"/>
        <v>42550.014389608798</v>
      </c>
      <c r="I465" s="1" t="s">
        <v>454</v>
      </c>
    </row>
    <row r="466" spans="1:9" ht="15" customHeight="1">
      <c r="A466" s="1" t="s">
        <v>691</v>
      </c>
      <c r="B466" s="94">
        <v>2135</v>
      </c>
      <c r="C466" s="94">
        <v>2031</v>
      </c>
      <c r="D466" s="95" t="s">
        <v>81</v>
      </c>
      <c r="E466" s="42" t="s">
        <v>435</v>
      </c>
      <c r="F466" s="96">
        <v>1</v>
      </c>
      <c r="G466" s="98">
        <v>43418.991414940501</v>
      </c>
      <c r="H466" s="97">
        <f t="shared" si="7"/>
        <v>43418.991414940501</v>
      </c>
      <c r="I466" s="1" t="s">
        <v>454</v>
      </c>
    </row>
    <row r="467" spans="1:9" ht="15" customHeight="1">
      <c r="A467" s="1" t="s">
        <v>691</v>
      </c>
      <c r="B467" s="94">
        <v>2135</v>
      </c>
      <c r="C467" s="94">
        <v>2032</v>
      </c>
      <c r="D467" s="95" t="s">
        <v>81</v>
      </c>
      <c r="E467" s="42" t="s">
        <v>435</v>
      </c>
      <c r="F467" s="96">
        <v>1</v>
      </c>
      <c r="G467" s="98">
        <v>44288.236922171702</v>
      </c>
      <c r="H467" s="97">
        <f t="shared" si="7"/>
        <v>44288.236922171702</v>
      </c>
      <c r="I467" s="1" t="s">
        <v>454</v>
      </c>
    </row>
    <row r="468" spans="1:9" ht="15" customHeight="1">
      <c r="A468" s="1" t="s">
        <v>691</v>
      </c>
      <c r="B468" s="94">
        <v>2135</v>
      </c>
      <c r="C468" s="94">
        <v>2033</v>
      </c>
      <c r="D468" s="95" t="s">
        <v>81</v>
      </c>
      <c r="E468" s="42" t="s">
        <v>435</v>
      </c>
      <c r="F468" s="96">
        <v>1</v>
      </c>
      <c r="G468" s="98">
        <v>45158.820777630201</v>
      </c>
      <c r="H468" s="97">
        <f t="shared" si="7"/>
        <v>45158.820777630201</v>
      </c>
      <c r="I468" s="1" t="s">
        <v>454</v>
      </c>
    </row>
    <row r="469" spans="1:9" ht="15" customHeight="1">
      <c r="A469" s="1" t="s">
        <v>691</v>
      </c>
      <c r="B469" s="94">
        <v>2135</v>
      </c>
      <c r="C469" s="94">
        <v>2034</v>
      </c>
      <c r="D469" s="95" t="s">
        <v>81</v>
      </c>
      <c r="E469" s="42" t="s">
        <v>435</v>
      </c>
      <c r="F469" s="96">
        <v>1</v>
      </c>
      <c r="G469" s="98">
        <v>46028.367646108301</v>
      </c>
      <c r="H469" s="97">
        <f t="shared" si="7"/>
        <v>46028.367646108301</v>
      </c>
      <c r="I469" s="1" t="s">
        <v>454</v>
      </c>
    </row>
    <row r="470" spans="1:9" ht="15" customHeight="1">
      <c r="A470" s="1" t="s">
        <v>691</v>
      </c>
      <c r="B470" s="94">
        <v>2135</v>
      </c>
      <c r="C470" s="94">
        <v>2035</v>
      </c>
      <c r="D470" s="95" t="s">
        <v>81</v>
      </c>
      <c r="E470" s="42" t="s">
        <v>435</v>
      </c>
      <c r="F470" s="96">
        <v>1</v>
      </c>
      <c r="G470" s="98">
        <v>46899.741555692301</v>
      </c>
      <c r="H470" s="97">
        <f t="shared" si="7"/>
        <v>46899.741555692301</v>
      </c>
      <c r="I470" s="1" t="s">
        <v>454</v>
      </c>
    </row>
    <row r="471" spans="1:9" ht="15" customHeight="1">
      <c r="A471" s="1" t="s">
        <v>691</v>
      </c>
      <c r="B471" s="94">
        <v>2134</v>
      </c>
      <c r="C471" s="94">
        <v>2021</v>
      </c>
      <c r="D471" s="42" t="s">
        <v>453</v>
      </c>
      <c r="E471" s="42" t="s">
        <v>475</v>
      </c>
      <c r="F471" s="96">
        <v>1</v>
      </c>
      <c r="G471" s="98">
        <v>472377.18721424998</v>
      </c>
      <c r="H471" s="97">
        <f t="shared" si="7"/>
        <v>472377.18721424998</v>
      </c>
      <c r="I471" s="1" t="s">
        <v>454</v>
      </c>
    </row>
    <row r="472" spans="1:9" ht="15" customHeight="1">
      <c r="A472" s="1" t="s">
        <v>691</v>
      </c>
      <c r="B472" s="94">
        <v>2134</v>
      </c>
      <c r="C472" s="94">
        <v>2022</v>
      </c>
      <c r="D472" s="42" t="s">
        <v>453</v>
      </c>
      <c r="E472" s="42" t="s">
        <v>475</v>
      </c>
      <c r="F472" s="96">
        <v>1</v>
      </c>
      <c r="G472" s="98">
        <v>486299.63196026097</v>
      </c>
      <c r="H472" s="97">
        <f t="shared" si="7"/>
        <v>486299.63196026097</v>
      </c>
      <c r="I472" s="1" t="s">
        <v>454</v>
      </c>
    </row>
    <row r="473" spans="1:9" ht="15" customHeight="1">
      <c r="A473" s="1" t="s">
        <v>691</v>
      </c>
      <c r="B473" s="94">
        <v>2134</v>
      </c>
      <c r="C473" s="94">
        <v>2023</v>
      </c>
      <c r="D473" s="42" t="s">
        <v>453</v>
      </c>
      <c r="E473" s="42" t="s">
        <v>475</v>
      </c>
      <c r="F473" s="96">
        <v>1</v>
      </c>
      <c r="G473" s="98">
        <v>500329.83492742002</v>
      </c>
      <c r="H473" s="97">
        <f t="shared" si="7"/>
        <v>500329.83492742002</v>
      </c>
      <c r="I473" s="1" t="s">
        <v>454</v>
      </c>
    </row>
    <row r="474" spans="1:9" ht="15" customHeight="1">
      <c r="A474" s="1" t="s">
        <v>691</v>
      </c>
      <c r="B474" s="94">
        <v>2134</v>
      </c>
      <c r="C474" s="94">
        <v>2024</v>
      </c>
      <c r="D474" s="42" t="s">
        <v>453</v>
      </c>
      <c r="E474" s="42" t="s">
        <v>475</v>
      </c>
      <c r="F474" s="96">
        <v>1</v>
      </c>
      <c r="G474" s="98">
        <v>514083.26079090202</v>
      </c>
      <c r="H474" s="97">
        <f t="shared" si="7"/>
        <v>514083.26079090202</v>
      </c>
      <c r="I474" s="1" t="s">
        <v>454</v>
      </c>
    </row>
    <row r="475" spans="1:9" ht="15" customHeight="1">
      <c r="A475" s="1" t="s">
        <v>691</v>
      </c>
      <c r="B475" s="94">
        <v>2134</v>
      </c>
      <c r="C475" s="94">
        <v>2025</v>
      </c>
      <c r="D475" s="42" t="s">
        <v>453</v>
      </c>
      <c r="E475" s="42" t="s">
        <v>475</v>
      </c>
      <c r="F475" s="96">
        <v>1</v>
      </c>
      <c r="G475" s="98">
        <v>526331.01890874503</v>
      </c>
      <c r="H475" s="97">
        <f t="shared" si="7"/>
        <v>526331.01890874503</v>
      </c>
      <c r="I475" s="1" t="s">
        <v>454</v>
      </c>
    </row>
    <row r="476" spans="1:9" ht="15" customHeight="1">
      <c r="A476" s="1" t="s">
        <v>691</v>
      </c>
      <c r="B476" s="94">
        <v>2134</v>
      </c>
      <c r="C476" s="94">
        <v>2026</v>
      </c>
      <c r="D476" s="42" t="s">
        <v>453</v>
      </c>
      <c r="E476" s="42" t="s">
        <v>475</v>
      </c>
      <c r="F476" s="96">
        <v>1</v>
      </c>
      <c r="G476" s="98">
        <v>538336.73206556297</v>
      </c>
      <c r="H476" s="97">
        <f t="shared" si="7"/>
        <v>538336.73206556297</v>
      </c>
      <c r="I476" s="1" t="s">
        <v>454</v>
      </c>
    </row>
    <row r="477" spans="1:9" ht="15" customHeight="1">
      <c r="A477" s="1" t="s">
        <v>691</v>
      </c>
      <c r="B477" s="94">
        <v>2134</v>
      </c>
      <c r="C477" s="94">
        <v>2027</v>
      </c>
      <c r="D477" s="42" t="s">
        <v>453</v>
      </c>
      <c r="E477" s="42" t="s">
        <v>475</v>
      </c>
      <c r="F477" s="96">
        <v>1</v>
      </c>
      <c r="G477" s="98">
        <v>550149.52169744403</v>
      </c>
      <c r="H477" s="97">
        <f t="shared" si="7"/>
        <v>550149.52169744403</v>
      </c>
      <c r="I477" s="1" t="s">
        <v>454</v>
      </c>
    </row>
    <row r="478" spans="1:9" ht="15" customHeight="1">
      <c r="A478" s="1" t="s">
        <v>691</v>
      </c>
      <c r="B478" s="94">
        <v>2134</v>
      </c>
      <c r="C478" s="94">
        <v>2028</v>
      </c>
      <c r="D478" s="42" t="s">
        <v>453</v>
      </c>
      <c r="E478" s="42" t="s">
        <v>475</v>
      </c>
      <c r="F478" s="96">
        <v>1</v>
      </c>
      <c r="G478" s="98">
        <v>562010.482104889</v>
      </c>
      <c r="H478" s="97">
        <f t="shared" si="7"/>
        <v>562010.482104889</v>
      </c>
      <c r="I478" s="1" t="s">
        <v>454</v>
      </c>
    </row>
    <row r="479" spans="1:9" ht="15" customHeight="1">
      <c r="A479" s="1" t="s">
        <v>691</v>
      </c>
      <c r="B479" s="94">
        <v>2134</v>
      </c>
      <c r="C479" s="94">
        <v>2029</v>
      </c>
      <c r="D479" s="42" t="s">
        <v>453</v>
      </c>
      <c r="E479" s="42" t="s">
        <v>475</v>
      </c>
      <c r="F479" s="96">
        <v>1</v>
      </c>
      <c r="G479" s="98">
        <v>573873.60940163303</v>
      </c>
      <c r="H479" s="97">
        <f t="shared" si="7"/>
        <v>573873.60940163303</v>
      </c>
      <c r="I479" s="1" t="s">
        <v>454</v>
      </c>
    </row>
    <row r="480" spans="1:9" ht="15" customHeight="1">
      <c r="A480" s="1" t="s">
        <v>691</v>
      </c>
      <c r="B480" s="94">
        <v>2134</v>
      </c>
      <c r="C480" s="94">
        <v>2030</v>
      </c>
      <c r="D480" s="42" t="s">
        <v>453</v>
      </c>
      <c r="E480" s="42" t="s">
        <v>475</v>
      </c>
      <c r="F480" s="96">
        <v>1</v>
      </c>
      <c r="G480" s="98">
        <v>585996.16101499798</v>
      </c>
      <c r="H480" s="97">
        <f t="shared" si="7"/>
        <v>585996.16101499798</v>
      </c>
      <c r="I480" s="1" t="s">
        <v>454</v>
      </c>
    </row>
    <row r="481" spans="1:9" ht="15" customHeight="1">
      <c r="A481" s="1" t="s">
        <v>691</v>
      </c>
      <c r="B481" s="94">
        <v>2134</v>
      </c>
      <c r="C481" s="94">
        <v>2031</v>
      </c>
      <c r="D481" s="42" t="s">
        <v>453</v>
      </c>
      <c r="E481" s="42" t="s">
        <v>475</v>
      </c>
      <c r="F481" s="96">
        <v>1</v>
      </c>
      <c r="G481" s="98">
        <v>597963.65875068097</v>
      </c>
      <c r="H481" s="97">
        <f t="shared" si="7"/>
        <v>597963.65875068097</v>
      </c>
      <c r="I481" s="1" t="s">
        <v>454</v>
      </c>
    </row>
    <row r="482" spans="1:9" ht="15" customHeight="1">
      <c r="A482" s="1" t="s">
        <v>691</v>
      </c>
      <c r="B482" s="94">
        <v>2134</v>
      </c>
      <c r="C482" s="94">
        <v>2032</v>
      </c>
      <c r="D482" s="42" t="s">
        <v>453</v>
      </c>
      <c r="E482" s="42" t="s">
        <v>475</v>
      </c>
      <c r="F482" s="96">
        <v>1</v>
      </c>
      <c r="G482" s="98">
        <v>609934.85400241602</v>
      </c>
      <c r="H482" s="97">
        <f t="shared" si="7"/>
        <v>609934.85400241602</v>
      </c>
      <c r="I482" s="1" t="s">
        <v>454</v>
      </c>
    </row>
    <row r="483" spans="1:9" ht="15" customHeight="1">
      <c r="A483" s="1" t="s">
        <v>691</v>
      </c>
      <c r="B483" s="94">
        <v>2134</v>
      </c>
      <c r="C483" s="94">
        <v>2033</v>
      </c>
      <c r="D483" s="42" t="s">
        <v>453</v>
      </c>
      <c r="E483" s="42" t="s">
        <v>475</v>
      </c>
      <c r="F483" s="96">
        <v>1</v>
      </c>
      <c r="G483" s="98">
        <v>621924.48090294097</v>
      </c>
      <c r="H483" s="97">
        <f t="shared" si="7"/>
        <v>621924.48090294097</v>
      </c>
      <c r="I483" s="1" t="s">
        <v>454</v>
      </c>
    </row>
    <row r="484" spans="1:9" ht="15" customHeight="1">
      <c r="A484" s="1" t="s">
        <v>691</v>
      </c>
      <c r="B484" s="94">
        <v>2134</v>
      </c>
      <c r="C484" s="94">
        <v>2034</v>
      </c>
      <c r="D484" s="42" t="s">
        <v>453</v>
      </c>
      <c r="E484" s="42" t="s">
        <v>475</v>
      </c>
      <c r="F484" s="96">
        <v>1</v>
      </c>
      <c r="G484" s="98">
        <v>633899.82648303197</v>
      </c>
      <c r="H484" s="97">
        <f t="shared" si="7"/>
        <v>633899.82648303197</v>
      </c>
      <c r="I484" s="1" t="s">
        <v>454</v>
      </c>
    </row>
    <row r="485" spans="1:9" ht="15" customHeight="1">
      <c r="A485" s="1" t="s">
        <v>691</v>
      </c>
      <c r="B485" s="94">
        <v>2134</v>
      </c>
      <c r="C485" s="94">
        <v>2035</v>
      </c>
      <c r="D485" s="42" t="s">
        <v>453</v>
      </c>
      <c r="E485" s="42" t="s">
        <v>475</v>
      </c>
      <c r="F485" s="96">
        <v>1</v>
      </c>
      <c r="G485" s="98">
        <v>645900.33395996096</v>
      </c>
      <c r="H485" s="97">
        <f t="shared" si="7"/>
        <v>645900.33395996096</v>
      </c>
      <c r="I485" s="1" t="s">
        <v>454</v>
      </c>
    </row>
    <row r="486" spans="1:9" ht="15" customHeight="1">
      <c r="A486" s="1" t="s">
        <v>691</v>
      </c>
      <c r="B486" s="94">
        <v>2136</v>
      </c>
      <c r="C486" s="94">
        <v>2021</v>
      </c>
      <c r="D486" s="42" t="s">
        <v>82</v>
      </c>
      <c r="E486" s="42" t="s">
        <v>475</v>
      </c>
      <c r="F486" s="96">
        <v>1</v>
      </c>
      <c r="G486" s="97">
        <v>32635.081011391601</v>
      </c>
      <c r="H486" s="97">
        <f t="shared" si="7"/>
        <v>32635.081011391601</v>
      </c>
      <c r="I486" s="1" t="s">
        <v>454</v>
      </c>
    </row>
    <row r="487" spans="1:9" ht="15" customHeight="1">
      <c r="A487" s="1" t="s">
        <v>691</v>
      </c>
      <c r="B487" s="94">
        <v>2136</v>
      </c>
      <c r="C487" s="94">
        <v>2022</v>
      </c>
      <c r="D487" s="42" t="s">
        <v>82</v>
      </c>
      <c r="E487" s="42" t="s">
        <v>475</v>
      </c>
      <c r="F487" s="96">
        <v>1</v>
      </c>
      <c r="G487" s="97">
        <v>33596.9397215887</v>
      </c>
      <c r="H487" s="97">
        <f t="shared" si="7"/>
        <v>33596.9397215887</v>
      </c>
      <c r="I487" s="1" t="s">
        <v>454</v>
      </c>
    </row>
    <row r="488" spans="1:9" ht="15" customHeight="1">
      <c r="A488" s="1" t="s">
        <v>691</v>
      </c>
      <c r="B488" s="94">
        <v>2136</v>
      </c>
      <c r="C488" s="94">
        <v>2023</v>
      </c>
      <c r="D488" s="42" t="s">
        <v>82</v>
      </c>
      <c r="E488" s="42" t="s">
        <v>475</v>
      </c>
      <c r="F488" s="96">
        <v>1</v>
      </c>
      <c r="G488" s="97">
        <v>34566.243114778699</v>
      </c>
      <c r="H488" s="97">
        <f t="shared" si="7"/>
        <v>34566.243114778699</v>
      </c>
      <c r="I488" s="1" t="s">
        <v>454</v>
      </c>
    </row>
    <row r="489" spans="1:9" ht="15" customHeight="1">
      <c r="A489" s="1" t="s">
        <v>691</v>
      </c>
      <c r="B489" s="94">
        <v>2136</v>
      </c>
      <c r="C489" s="94">
        <v>2024</v>
      </c>
      <c r="D489" s="42" t="s">
        <v>82</v>
      </c>
      <c r="E489" s="42" t="s">
        <v>475</v>
      </c>
      <c r="F489" s="96">
        <v>1</v>
      </c>
      <c r="G489" s="97">
        <v>35516.424832675497</v>
      </c>
      <c r="H489" s="97">
        <f t="shared" si="7"/>
        <v>35516.424832675497</v>
      </c>
      <c r="I489" s="1" t="s">
        <v>454</v>
      </c>
    </row>
    <row r="490" spans="1:9" ht="15" customHeight="1">
      <c r="A490" s="1" t="s">
        <v>691</v>
      </c>
      <c r="B490" s="94">
        <v>2136</v>
      </c>
      <c r="C490" s="94">
        <v>2025</v>
      </c>
      <c r="D490" s="42" t="s">
        <v>82</v>
      </c>
      <c r="E490" s="42" t="s">
        <v>475</v>
      </c>
      <c r="F490" s="96">
        <v>1</v>
      </c>
      <c r="G490" s="97">
        <v>36362.584615959902</v>
      </c>
      <c r="H490" s="97">
        <f t="shared" si="7"/>
        <v>36362.584615959902</v>
      </c>
      <c r="I490" s="1" t="s">
        <v>454</v>
      </c>
    </row>
    <row r="491" spans="1:9" ht="15" customHeight="1">
      <c r="A491" s="1" t="s">
        <v>691</v>
      </c>
      <c r="B491" s="94">
        <v>2136</v>
      </c>
      <c r="C491" s="94">
        <v>2026</v>
      </c>
      <c r="D491" s="42" t="s">
        <v>82</v>
      </c>
      <c r="E491" s="42" t="s">
        <v>475</v>
      </c>
      <c r="F491" s="96">
        <v>1</v>
      </c>
      <c r="G491" s="97">
        <v>37192.022260474601</v>
      </c>
      <c r="H491" s="97">
        <f t="shared" si="7"/>
        <v>37192.022260474601</v>
      </c>
      <c r="I491" s="1" t="s">
        <v>454</v>
      </c>
    </row>
    <row r="492" spans="1:9" ht="15" customHeight="1">
      <c r="A492" s="1" t="s">
        <v>691</v>
      </c>
      <c r="B492" s="94">
        <v>2136</v>
      </c>
      <c r="C492" s="94">
        <v>2027</v>
      </c>
      <c r="D492" s="42" t="s">
        <v>82</v>
      </c>
      <c r="E492" s="42" t="s">
        <v>475</v>
      </c>
      <c r="F492" s="96">
        <v>1</v>
      </c>
      <c r="G492" s="97">
        <v>38008.1314143864</v>
      </c>
      <c r="H492" s="97">
        <f t="shared" si="7"/>
        <v>38008.1314143864</v>
      </c>
      <c r="I492" s="1" t="s">
        <v>454</v>
      </c>
    </row>
    <row r="493" spans="1:9" ht="15" customHeight="1">
      <c r="A493" s="1" t="s">
        <v>691</v>
      </c>
      <c r="B493" s="94">
        <v>2136</v>
      </c>
      <c r="C493" s="94">
        <v>2028</v>
      </c>
      <c r="D493" s="42" t="s">
        <v>82</v>
      </c>
      <c r="E493" s="42" t="s">
        <v>475</v>
      </c>
      <c r="F493" s="96">
        <v>1</v>
      </c>
      <c r="G493" s="97">
        <v>38827.568538491403</v>
      </c>
      <c r="H493" s="97">
        <f t="shared" si="7"/>
        <v>38827.568538491403</v>
      </c>
      <c r="I493" s="1" t="s">
        <v>454</v>
      </c>
    </row>
    <row r="494" spans="1:9" ht="15" customHeight="1">
      <c r="A494" s="1" t="s">
        <v>691</v>
      </c>
      <c r="B494" s="94">
        <v>2136</v>
      </c>
      <c r="C494" s="94">
        <v>2029</v>
      </c>
      <c r="D494" s="42" t="s">
        <v>82</v>
      </c>
      <c r="E494" s="42" t="s">
        <v>475</v>
      </c>
      <c r="F494" s="96">
        <v>1</v>
      </c>
      <c r="G494" s="97">
        <v>39647.155366278603</v>
      </c>
      <c r="H494" s="97">
        <f t="shared" si="7"/>
        <v>39647.155366278603</v>
      </c>
      <c r="I494" s="1" t="s">
        <v>454</v>
      </c>
    </row>
    <row r="495" spans="1:9" ht="15" customHeight="1">
      <c r="A495" s="1" t="s">
        <v>691</v>
      </c>
      <c r="B495" s="94">
        <v>2136</v>
      </c>
      <c r="C495" s="94">
        <v>2030</v>
      </c>
      <c r="D495" s="42" t="s">
        <v>82</v>
      </c>
      <c r="E495" s="42" t="s">
        <v>475</v>
      </c>
      <c r="F495" s="96">
        <v>1</v>
      </c>
      <c r="G495" s="97">
        <v>40484.665018841602</v>
      </c>
      <c r="H495" s="97">
        <f t="shared" si="7"/>
        <v>40484.665018841602</v>
      </c>
      <c r="I495" s="1" t="s">
        <v>454</v>
      </c>
    </row>
    <row r="496" spans="1:9" ht="15" customHeight="1">
      <c r="A496" s="1" t="s">
        <v>691</v>
      </c>
      <c r="B496" s="94">
        <v>2136</v>
      </c>
      <c r="C496" s="94">
        <v>2031</v>
      </c>
      <c r="D496" s="42" t="s">
        <v>82</v>
      </c>
      <c r="E496" s="42" t="s">
        <v>475</v>
      </c>
      <c r="F496" s="96">
        <v>1</v>
      </c>
      <c r="G496" s="97">
        <v>41311.462477921603</v>
      </c>
      <c r="H496" s="97">
        <f t="shared" si="7"/>
        <v>41311.462477921603</v>
      </c>
      <c r="I496" s="1" t="s">
        <v>454</v>
      </c>
    </row>
    <row r="497" spans="1:9" ht="15" customHeight="1">
      <c r="A497" s="1" t="s">
        <v>691</v>
      </c>
      <c r="B497" s="94">
        <v>2136</v>
      </c>
      <c r="C497" s="94">
        <v>2032</v>
      </c>
      <c r="D497" s="42" t="s">
        <v>82</v>
      </c>
      <c r="E497" s="42" t="s">
        <v>475</v>
      </c>
      <c r="F497" s="96">
        <v>1</v>
      </c>
      <c r="G497" s="97">
        <v>42138.5153869598</v>
      </c>
      <c r="H497" s="97">
        <f t="shared" si="7"/>
        <v>42138.5153869598</v>
      </c>
      <c r="I497" s="1" t="s">
        <v>454</v>
      </c>
    </row>
    <row r="498" spans="1:9" ht="15" customHeight="1">
      <c r="A498" s="1" t="s">
        <v>691</v>
      </c>
      <c r="B498" s="94">
        <v>2136</v>
      </c>
      <c r="C498" s="94">
        <v>2033</v>
      </c>
      <c r="D498" s="42" t="s">
        <v>82</v>
      </c>
      <c r="E498" s="42" t="s">
        <v>475</v>
      </c>
      <c r="F498" s="96">
        <v>1</v>
      </c>
      <c r="G498" s="97">
        <v>42966.841681684396</v>
      </c>
      <c r="H498" s="97">
        <f t="shared" si="7"/>
        <v>42966.841681684396</v>
      </c>
      <c r="I498" s="1" t="s">
        <v>454</v>
      </c>
    </row>
    <row r="499" spans="1:9" ht="15" customHeight="1">
      <c r="A499" s="1" t="s">
        <v>691</v>
      </c>
      <c r="B499" s="94">
        <v>2136</v>
      </c>
      <c r="C499" s="94">
        <v>2034</v>
      </c>
      <c r="D499" s="42" t="s">
        <v>82</v>
      </c>
      <c r="E499" s="42" t="s">
        <v>475</v>
      </c>
      <c r="F499" s="96">
        <v>1</v>
      </c>
      <c r="G499" s="97">
        <v>43794.181324078098</v>
      </c>
      <c r="H499" s="97">
        <f t="shared" si="7"/>
        <v>43794.181324078098</v>
      </c>
      <c r="I499" s="1" t="s">
        <v>454</v>
      </c>
    </row>
    <row r="500" spans="1:9" ht="15" customHeight="1">
      <c r="A500" s="1" t="s">
        <v>691</v>
      </c>
      <c r="B500" s="94">
        <v>2136</v>
      </c>
      <c r="C500" s="94">
        <v>2035</v>
      </c>
      <c r="D500" s="42" t="s">
        <v>82</v>
      </c>
      <c r="E500" s="42" t="s">
        <v>475</v>
      </c>
      <c r="F500" s="96">
        <v>1</v>
      </c>
      <c r="G500" s="97">
        <v>44623.259324210703</v>
      </c>
      <c r="H500" s="97">
        <f t="shared" si="7"/>
        <v>44623.259324210703</v>
      </c>
      <c r="I500" s="1" t="s">
        <v>454</v>
      </c>
    </row>
    <row r="501" spans="1:9" ht="15" customHeight="1">
      <c r="A501" s="1" t="s">
        <v>691</v>
      </c>
      <c r="B501" s="99">
        <v>2137</v>
      </c>
      <c r="C501" s="99">
        <v>2021</v>
      </c>
      <c r="D501" s="42" t="s">
        <v>83</v>
      </c>
      <c r="E501" s="42" t="s">
        <v>478</v>
      </c>
      <c r="F501" s="96">
        <v>1</v>
      </c>
      <c r="G501" s="97">
        <v>33268.473146642202</v>
      </c>
      <c r="H501" s="97">
        <f t="shared" si="7"/>
        <v>33268.473146642202</v>
      </c>
      <c r="I501" s="1" t="s">
        <v>454</v>
      </c>
    </row>
    <row r="502" spans="1:9" ht="15" customHeight="1">
      <c r="A502" s="1" t="s">
        <v>691</v>
      </c>
      <c r="B502" s="99">
        <v>2137</v>
      </c>
      <c r="C502" s="99">
        <v>2022</v>
      </c>
      <c r="D502" s="42" t="s">
        <v>83</v>
      </c>
      <c r="E502" s="42" t="s">
        <v>478</v>
      </c>
      <c r="F502" s="96">
        <v>1</v>
      </c>
      <c r="G502" s="97">
        <v>34248.999919743197</v>
      </c>
      <c r="H502" s="97">
        <f t="shared" si="7"/>
        <v>34248.999919743197</v>
      </c>
      <c r="I502" s="1" t="s">
        <v>454</v>
      </c>
    </row>
    <row r="503" spans="1:9" ht="15" customHeight="1">
      <c r="A503" s="1" t="s">
        <v>691</v>
      </c>
      <c r="B503" s="99">
        <v>2137</v>
      </c>
      <c r="C503" s="99">
        <v>2023</v>
      </c>
      <c r="D503" s="42" t="s">
        <v>83</v>
      </c>
      <c r="E503" s="42" t="s">
        <v>478</v>
      </c>
      <c r="F503" s="96">
        <v>1</v>
      </c>
      <c r="G503" s="97">
        <v>35237.115864547297</v>
      </c>
      <c r="H503" s="97">
        <f t="shared" si="7"/>
        <v>35237.115864547297</v>
      </c>
      <c r="I503" s="1" t="s">
        <v>454</v>
      </c>
    </row>
    <row r="504" spans="1:9" ht="15" customHeight="1">
      <c r="A504" s="1" t="s">
        <v>691</v>
      </c>
      <c r="B504" s="99">
        <v>2137</v>
      </c>
      <c r="C504" s="99">
        <v>2024</v>
      </c>
      <c r="D504" s="42" t="s">
        <v>83</v>
      </c>
      <c r="E504" s="42" t="s">
        <v>478</v>
      </c>
      <c r="F504" s="96">
        <v>1</v>
      </c>
      <c r="G504" s="97">
        <v>36205.739014437</v>
      </c>
      <c r="H504" s="97">
        <f t="shared" si="7"/>
        <v>36205.739014437</v>
      </c>
      <c r="I504" s="1" t="s">
        <v>454</v>
      </c>
    </row>
    <row r="505" spans="1:9" ht="15" customHeight="1">
      <c r="A505" s="1" t="s">
        <v>691</v>
      </c>
      <c r="B505" s="99">
        <v>2137</v>
      </c>
      <c r="C505" s="99">
        <v>2025</v>
      </c>
      <c r="D505" s="42" t="s">
        <v>83</v>
      </c>
      <c r="E505" s="42" t="s">
        <v>478</v>
      </c>
      <c r="F505" s="96">
        <v>1</v>
      </c>
      <c r="G505" s="97">
        <v>37068.321338590104</v>
      </c>
      <c r="H505" s="97">
        <f t="shared" si="7"/>
        <v>37068.321338590104</v>
      </c>
      <c r="I505" s="1" t="s">
        <v>454</v>
      </c>
    </row>
    <row r="506" spans="1:9" ht="15" customHeight="1">
      <c r="A506" s="1" t="s">
        <v>691</v>
      </c>
      <c r="B506" s="99">
        <v>2137</v>
      </c>
      <c r="C506" s="99">
        <v>2026</v>
      </c>
      <c r="D506" s="42" t="s">
        <v>83</v>
      </c>
      <c r="E506" s="42" t="s">
        <v>478</v>
      </c>
      <c r="F506" s="96">
        <v>1</v>
      </c>
      <c r="G506" s="97">
        <v>37913.8569753189</v>
      </c>
      <c r="H506" s="97">
        <f t="shared" si="7"/>
        <v>37913.8569753189</v>
      </c>
      <c r="I506" s="1" t="s">
        <v>454</v>
      </c>
    </row>
    <row r="507" spans="1:9" ht="15" customHeight="1">
      <c r="A507" s="1" t="s">
        <v>691</v>
      </c>
      <c r="B507" s="99">
        <v>2137</v>
      </c>
      <c r="C507" s="99">
        <v>2027</v>
      </c>
      <c r="D507" s="42" t="s">
        <v>83</v>
      </c>
      <c r="E507" s="42" t="s">
        <v>478</v>
      </c>
      <c r="F507" s="96">
        <v>1</v>
      </c>
      <c r="G507" s="97">
        <v>38745.805437816198</v>
      </c>
      <c r="H507" s="97">
        <f t="shared" si="7"/>
        <v>38745.805437816198</v>
      </c>
      <c r="I507" s="1" t="s">
        <v>454</v>
      </c>
    </row>
    <row r="508" spans="1:9" ht="15" customHeight="1">
      <c r="A508" s="1" t="s">
        <v>691</v>
      </c>
      <c r="B508" s="99">
        <v>2137</v>
      </c>
      <c r="C508" s="99">
        <v>2028</v>
      </c>
      <c r="D508" s="42" t="s">
        <v>83</v>
      </c>
      <c r="E508" s="42" t="s">
        <v>478</v>
      </c>
      <c r="F508" s="96">
        <v>1</v>
      </c>
      <c r="G508" s="97">
        <v>39581.146460832802</v>
      </c>
      <c r="H508" s="97">
        <f t="shared" si="7"/>
        <v>39581.146460832802</v>
      </c>
      <c r="I508" s="1" t="s">
        <v>454</v>
      </c>
    </row>
    <row r="509" spans="1:9" ht="15" customHeight="1">
      <c r="A509" s="1" t="s">
        <v>691</v>
      </c>
      <c r="B509" s="99">
        <v>2137</v>
      </c>
      <c r="C509" s="99">
        <v>2029</v>
      </c>
      <c r="D509" s="42" t="s">
        <v>83</v>
      </c>
      <c r="E509" s="42" t="s">
        <v>478</v>
      </c>
      <c r="F509" s="96">
        <v>1</v>
      </c>
      <c r="G509" s="97">
        <v>40416.640093032001</v>
      </c>
      <c r="H509" s="97">
        <f t="shared" si="7"/>
        <v>40416.640093032001</v>
      </c>
      <c r="I509" s="1" t="s">
        <v>454</v>
      </c>
    </row>
    <row r="510" spans="1:9" ht="15" customHeight="1">
      <c r="A510" s="1" t="s">
        <v>691</v>
      </c>
      <c r="B510" s="99">
        <v>2137</v>
      </c>
      <c r="C510" s="99">
        <v>2030</v>
      </c>
      <c r="D510" s="42" t="s">
        <v>83</v>
      </c>
      <c r="E510" s="42" t="s">
        <v>478</v>
      </c>
      <c r="F510" s="96">
        <v>1</v>
      </c>
      <c r="G510" s="97">
        <v>41270.404401928601</v>
      </c>
      <c r="H510" s="97">
        <f t="shared" si="7"/>
        <v>41270.404401928601</v>
      </c>
      <c r="I510" s="1" t="s">
        <v>454</v>
      </c>
    </row>
    <row r="511" spans="1:9" ht="15" customHeight="1">
      <c r="A511" s="1" t="s">
        <v>691</v>
      </c>
      <c r="B511" s="99">
        <v>2137</v>
      </c>
      <c r="C511" s="99">
        <v>2031</v>
      </c>
      <c r="D511" s="42" t="s">
        <v>83</v>
      </c>
      <c r="E511" s="42" t="s">
        <v>478</v>
      </c>
      <c r="F511" s="96">
        <v>1</v>
      </c>
      <c r="G511" s="97">
        <v>42113.248611670802</v>
      </c>
      <c r="H511" s="97">
        <f t="shared" si="7"/>
        <v>42113.248611670802</v>
      </c>
      <c r="I511" s="1" t="s">
        <v>454</v>
      </c>
    </row>
    <row r="512" spans="1:9" ht="15" customHeight="1">
      <c r="A512" s="1" t="s">
        <v>691</v>
      </c>
      <c r="B512" s="99">
        <v>2137</v>
      </c>
      <c r="C512" s="99">
        <v>2032</v>
      </c>
      <c r="D512" s="42" t="s">
        <v>83</v>
      </c>
      <c r="E512" s="42" t="s">
        <v>478</v>
      </c>
      <c r="F512" s="96">
        <v>1</v>
      </c>
      <c r="G512" s="97">
        <v>42956.353229226799</v>
      </c>
      <c r="H512" s="97">
        <f t="shared" si="7"/>
        <v>42956.353229226799</v>
      </c>
      <c r="I512" s="1" t="s">
        <v>454</v>
      </c>
    </row>
    <row r="513" spans="1:9" ht="15" customHeight="1">
      <c r="A513" s="1" t="s">
        <v>691</v>
      </c>
      <c r="B513" s="99">
        <v>2137</v>
      </c>
      <c r="C513" s="99">
        <v>2033</v>
      </c>
      <c r="D513" s="42" t="s">
        <v>83</v>
      </c>
      <c r="E513" s="42" t="s">
        <v>478</v>
      </c>
      <c r="F513" s="96">
        <v>1</v>
      </c>
      <c r="G513" s="97">
        <v>43800.755946747602</v>
      </c>
      <c r="H513" s="97">
        <f t="shared" si="7"/>
        <v>43800.755946747602</v>
      </c>
      <c r="I513" s="1" t="s">
        <v>454</v>
      </c>
    </row>
    <row r="514" spans="1:9" ht="15" customHeight="1">
      <c r="A514" s="1" t="s">
        <v>691</v>
      </c>
      <c r="B514" s="99">
        <v>2137</v>
      </c>
      <c r="C514" s="99">
        <v>2034</v>
      </c>
      <c r="D514" s="42" t="s">
        <v>83</v>
      </c>
      <c r="E514" s="42" t="s">
        <v>478</v>
      </c>
      <c r="F514" s="96">
        <v>1</v>
      </c>
      <c r="G514" s="97">
        <v>44644.152862671101</v>
      </c>
      <c r="H514" s="97">
        <f t="shared" si="7"/>
        <v>44644.152862671101</v>
      </c>
      <c r="I514" s="1" t="s">
        <v>454</v>
      </c>
    </row>
    <row r="515" spans="1:9" ht="15" customHeight="1">
      <c r="A515" s="1" t="s">
        <v>691</v>
      </c>
      <c r="B515" s="99">
        <v>2137</v>
      </c>
      <c r="C515" s="99">
        <v>2035</v>
      </c>
      <c r="D515" s="42" t="s">
        <v>83</v>
      </c>
      <c r="E515" s="42" t="s">
        <v>478</v>
      </c>
      <c r="F515" s="96">
        <v>1</v>
      </c>
      <c r="G515" s="97">
        <v>45489.321874936199</v>
      </c>
      <c r="H515" s="97">
        <f t="shared" si="7"/>
        <v>45489.321874936199</v>
      </c>
      <c r="I515" s="1" t="s">
        <v>454</v>
      </c>
    </row>
    <row r="516" spans="1:9" ht="15" customHeight="1">
      <c r="A516" s="1" t="s">
        <v>691</v>
      </c>
      <c r="B516" s="99">
        <v>2141</v>
      </c>
      <c r="C516" s="99">
        <v>2021</v>
      </c>
      <c r="D516" s="42" t="s">
        <v>85</v>
      </c>
      <c r="E516" s="42" t="s">
        <v>476</v>
      </c>
      <c r="F516" s="96">
        <v>1</v>
      </c>
      <c r="G516" s="97">
        <v>32310.691921605299</v>
      </c>
      <c r="H516" s="97">
        <f t="shared" si="7"/>
        <v>32310.691921605299</v>
      </c>
      <c r="I516" s="1" t="s">
        <v>454</v>
      </c>
    </row>
    <row r="517" spans="1:9" ht="15" customHeight="1">
      <c r="A517" s="1" t="s">
        <v>691</v>
      </c>
      <c r="B517" s="99">
        <v>2141</v>
      </c>
      <c r="C517" s="99">
        <v>2022</v>
      </c>
      <c r="D517" s="42" t="s">
        <v>85</v>
      </c>
      <c r="E517" s="42" t="s">
        <v>476</v>
      </c>
      <c r="F517" s="96">
        <v>1</v>
      </c>
      <c r="G517" s="97">
        <v>33262.989863306102</v>
      </c>
      <c r="H517" s="97">
        <f t="shared" si="7"/>
        <v>33262.989863306102</v>
      </c>
      <c r="I517" s="1" t="s">
        <v>454</v>
      </c>
    </row>
    <row r="518" spans="1:9" ht="15" customHeight="1">
      <c r="A518" s="1" t="s">
        <v>691</v>
      </c>
      <c r="B518" s="99">
        <v>2141</v>
      </c>
      <c r="C518" s="99">
        <v>2023</v>
      </c>
      <c r="D518" s="42" t="s">
        <v>85</v>
      </c>
      <c r="E518" s="42" t="s">
        <v>476</v>
      </c>
      <c r="F518" s="96">
        <v>1</v>
      </c>
      <c r="G518" s="97">
        <v>34222.658488170397</v>
      </c>
      <c r="H518" s="97">
        <f t="shared" si="7"/>
        <v>34222.658488170397</v>
      </c>
      <c r="I518" s="1" t="s">
        <v>454</v>
      </c>
    </row>
    <row r="519" spans="1:9" ht="15" customHeight="1">
      <c r="A519" s="1" t="s">
        <v>691</v>
      </c>
      <c r="B519" s="99">
        <v>2141</v>
      </c>
      <c r="C519" s="99">
        <v>2024</v>
      </c>
      <c r="D519" s="42" t="s">
        <v>85</v>
      </c>
      <c r="E519" s="42" t="s">
        <v>476</v>
      </c>
      <c r="F519" s="96">
        <v>1</v>
      </c>
      <c r="G519" s="97">
        <v>35163.395505037297</v>
      </c>
      <c r="H519" s="97">
        <f t="shared" ref="H519:H582" si="8">G519*F519</f>
        <v>35163.395505037297</v>
      </c>
      <c r="I519" s="1" t="s">
        <v>454</v>
      </c>
    </row>
    <row r="520" spans="1:9" ht="15" customHeight="1">
      <c r="A520" s="1" t="s">
        <v>691</v>
      </c>
      <c r="B520" s="99">
        <v>2141</v>
      </c>
      <c r="C520" s="99">
        <v>2025</v>
      </c>
      <c r="D520" s="42" t="s">
        <v>85</v>
      </c>
      <c r="E520" s="42" t="s">
        <v>476</v>
      </c>
      <c r="F520" s="96">
        <v>1</v>
      </c>
      <c r="G520" s="97">
        <v>36001.144553885701</v>
      </c>
      <c r="H520" s="97">
        <f t="shared" si="8"/>
        <v>36001.144553885701</v>
      </c>
      <c r="I520" s="1" t="s">
        <v>454</v>
      </c>
    </row>
    <row r="521" spans="1:9" ht="15" customHeight="1">
      <c r="A521" s="1" t="s">
        <v>691</v>
      </c>
      <c r="B521" s="99">
        <v>2141</v>
      </c>
      <c r="C521" s="99">
        <v>2026</v>
      </c>
      <c r="D521" s="42" t="s">
        <v>85</v>
      </c>
      <c r="E521" s="42" t="s">
        <v>476</v>
      </c>
      <c r="F521" s="96">
        <v>1</v>
      </c>
      <c r="G521" s="97">
        <v>36822.337680051001</v>
      </c>
      <c r="H521" s="97">
        <f t="shared" si="8"/>
        <v>36822.337680051001</v>
      </c>
      <c r="I521" s="1" t="s">
        <v>454</v>
      </c>
    </row>
    <row r="522" spans="1:9" ht="15" customHeight="1">
      <c r="A522" s="1" t="s">
        <v>691</v>
      </c>
      <c r="B522" s="99">
        <v>2141</v>
      </c>
      <c r="C522" s="99">
        <v>2027</v>
      </c>
      <c r="D522" s="42" t="s">
        <v>85</v>
      </c>
      <c r="E522" s="42" t="s">
        <v>476</v>
      </c>
      <c r="F522" s="96">
        <v>1</v>
      </c>
      <c r="G522" s="97">
        <v>37630.334799446602</v>
      </c>
      <c r="H522" s="97">
        <f t="shared" si="8"/>
        <v>37630.334799446602</v>
      </c>
      <c r="I522" s="1" t="s">
        <v>454</v>
      </c>
    </row>
    <row r="523" spans="1:9" ht="15" customHeight="1">
      <c r="A523" s="1" t="s">
        <v>691</v>
      </c>
      <c r="B523" s="99">
        <v>2141</v>
      </c>
      <c r="C523" s="99">
        <v>2028</v>
      </c>
      <c r="D523" s="42" t="s">
        <v>85</v>
      </c>
      <c r="E523" s="42" t="s">
        <v>476</v>
      </c>
      <c r="F523" s="96">
        <v>1</v>
      </c>
      <c r="G523" s="97">
        <v>38441.626809268302</v>
      </c>
      <c r="H523" s="97">
        <f t="shared" si="8"/>
        <v>38441.626809268302</v>
      </c>
      <c r="I523" s="1" t="s">
        <v>454</v>
      </c>
    </row>
    <row r="524" spans="1:9" ht="15" customHeight="1">
      <c r="A524" s="1" t="s">
        <v>691</v>
      </c>
      <c r="B524" s="99">
        <v>2141</v>
      </c>
      <c r="C524" s="99">
        <v>2029</v>
      </c>
      <c r="D524" s="42" t="s">
        <v>85</v>
      </c>
      <c r="E524" s="42" t="s">
        <v>476</v>
      </c>
      <c r="F524" s="96">
        <v>1</v>
      </c>
      <c r="G524" s="97">
        <v>39253.067034747401</v>
      </c>
      <c r="H524" s="97">
        <f t="shared" si="8"/>
        <v>39253.067034747401</v>
      </c>
      <c r="I524" s="1" t="s">
        <v>454</v>
      </c>
    </row>
    <row r="525" spans="1:9" ht="15" customHeight="1">
      <c r="A525" s="1" t="s">
        <v>691</v>
      </c>
      <c r="B525" s="99">
        <v>2141</v>
      </c>
      <c r="C525" s="99">
        <v>2030</v>
      </c>
      <c r="D525" s="42" t="s">
        <v>85</v>
      </c>
      <c r="E525" s="42" t="s">
        <v>476</v>
      </c>
      <c r="F525" s="96">
        <v>1</v>
      </c>
      <c r="G525" s="97">
        <v>40082.251934209198</v>
      </c>
      <c r="H525" s="97">
        <f t="shared" si="8"/>
        <v>40082.251934209198</v>
      </c>
      <c r="I525" s="1" t="s">
        <v>454</v>
      </c>
    </row>
    <row r="526" spans="1:9" ht="15" customHeight="1">
      <c r="A526" s="1" t="s">
        <v>691</v>
      </c>
      <c r="B526" s="99">
        <v>2141</v>
      </c>
      <c r="C526" s="99">
        <v>2031</v>
      </c>
      <c r="D526" s="42" t="s">
        <v>85</v>
      </c>
      <c r="E526" s="42" t="s">
        <v>476</v>
      </c>
      <c r="F526" s="96">
        <v>1</v>
      </c>
      <c r="G526" s="97">
        <v>40900.831118111397</v>
      </c>
      <c r="H526" s="97">
        <f t="shared" si="8"/>
        <v>40900.831118111397</v>
      </c>
      <c r="I526" s="1" t="s">
        <v>454</v>
      </c>
    </row>
    <row r="527" spans="1:9" ht="15" customHeight="1">
      <c r="A527" s="1" t="s">
        <v>691</v>
      </c>
      <c r="B527" s="99">
        <v>2141</v>
      </c>
      <c r="C527" s="99">
        <v>2032</v>
      </c>
      <c r="D527" s="42" t="s">
        <v>85</v>
      </c>
      <c r="E527" s="42" t="s">
        <v>476</v>
      </c>
      <c r="F527" s="96">
        <v>1</v>
      </c>
      <c r="G527" s="97">
        <v>41719.663212836997</v>
      </c>
      <c r="H527" s="97">
        <f t="shared" si="8"/>
        <v>41719.663212836997</v>
      </c>
      <c r="I527" s="1" t="s">
        <v>454</v>
      </c>
    </row>
    <row r="528" spans="1:9" ht="15" customHeight="1">
      <c r="A528" s="1" t="s">
        <v>691</v>
      </c>
      <c r="B528" s="99">
        <v>2141</v>
      </c>
      <c r="C528" s="99">
        <v>2033</v>
      </c>
      <c r="D528" s="42" t="s">
        <v>85</v>
      </c>
      <c r="E528" s="42" t="s">
        <v>476</v>
      </c>
      <c r="F528" s="96">
        <v>1</v>
      </c>
      <c r="G528" s="97">
        <v>42539.756035945698</v>
      </c>
      <c r="H528" s="97">
        <f t="shared" si="8"/>
        <v>42539.756035945698</v>
      </c>
      <c r="I528" s="1" t="s">
        <v>454</v>
      </c>
    </row>
    <row r="529" spans="1:9" ht="15" customHeight="1">
      <c r="A529" s="1" t="s">
        <v>691</v>
      </c>
      <c r="B529" s="99">
        <v>2141</v>
      </c>
      <c r="C529" s="99">
        <v>2034</v>
      </c>
      <c r="D529" s="42" t="s">
        <v>85</v>
      </c>
      <c r="E529" s="42" t="s">
        <v>476</v>
      </c>
      <c r="F529" s="96">
        <v>1</v>
      </c>
      <c r="G529" s="97">
        <v>43358.872013946297</v>
      </c>
      <c r="H529" s="97">
        <f t="shared" si="8"/>
        <v>43358.872013946297</v>
      </c>
      <c r="I529" s="1" t="s">
        <v>454</v>
      </c>
    </row>
    <row r="530" spans="1:9" ht="15" customHeight="1">
      <c r="A530" s="1" t="s">
        <v>691</v>
      </c>
      <c r="B530" s="99">
        <v>2141</v>
      </c>
      <c r="C530" s="99">
        <v>2035</v>
      </c>
      <c r="D530" s="42" t="s">
        <v>85</v>
      </c>
      <c r="E530" s="42" t="s">
        <v>476</v>
      </c>
      <c r="F530" s="96">
        <v>1</v>
      </c>
      <c r="G530" s="97">
        <v>44179.709070609097</v>
      </c>
      <c r="H530" s="97">
        <f t="shared" si="8"/>
        <v>44179.709070609097</v>
      </c>
      <c r="I530" s="1" t="s">
        <v>454</v>
      </c>
    </row>
    <row r="531" spans="1:9" ht="15" customHeight="1">
      <c r="A531" s="1" t="s">
        <v>691</v>
      </c>
      <c r="B531" s="99">
        <v>3131</v>
      </c>
      <c r="C531" s="99">
        <v>2021</v>
      </c>
      <c r="D531" s="42" t="s">
        <v>168</v>
      </c>
      <c r="E531" s="42" t="s">
        <v>478</v>
      </c>
      <c r="F531" s="96">
        <v>1</v>
      </c>
      <c r="G531" s="97">
        <v>116120.96617879601</v>
      </c>
      <c r="H531" s="97">
        <f t="shared" si="8"/>
        <v>116120.96617879601</v>
      </c>
      <c r="I531" s="1" t="s">
        <v>454</v>
      </c>
    </row>
    <row r="532" spans="1:9" ht="15" customHeight="1">
      <c r="A532" s="1" t="s">
        <v>691</v>
      </c>
      <c r="B532" s="99">
        <v>3131</v>
      </c>
      <c r="C532" s="99">
        <v>2022</v>
      </c>
      <c r="D532" s="42" t="s">
        <v>168</v>
      </c>
      <c r="E532" s="42" t="s">
        <v>478</v>
      </c>
      <c r="F532" s="96">
        <v>1</v>
      </c>
      <c r="G532" s="97">
        <v>119953.82160762</v>
      </c>
      <c r="H532" s="97">
        <f t="shared" si="8"/>
        <v>119953.82160762</v>
      </c>
      <c r="I532" s="1" t="s">
        <v>454</v>
      </c>
    </row>
    <row r="533" spans="1:9" ht="15" customHeight="1">
      <c r="A533" s="1" t="s">
        <v>691</v>
      </c>
      <c r="B533" s="99">
        <v>3131</v>
      </c>
      <c r="C533" s="99">
        <v>2023</v>
      </c>
      <c r="D533" s="42" t="s">
        <v>168</v>
      </c>
      <c r="E533" s="42" t="s">
        <v>478</v>
      </c>
      <c r="F533" s="96">
        <v>1</v>
      </c>
      <c r="G533" s="97">
        <v>123803.333304705</v>
      </c>
      <c r="H533" s="97">
        <f t="shared" si="8"/>
        <v>123803.333304705</v>
      </c>
      <c r="I533" s="1" t="s">
        <v>454</v>
      </c>
    </row>
    <row r="534" spans="1:9" ht="15" customHeight="1">
      <c r="A534" s="1" t="s">
        <v>691</v>
      </c>
      <c r="B534" s="99">
        <v>3131</v>
      </c>
      <c r="C534" s="99">
        <v>2024</v>
      </c>
      <c r="D534" s="42" t="s">
        <v>168</v>
      </c>
      <c r="E534" s="42" t="s">
        <v>478</v>
      </c>
      <c r="F534" s="96">
        <v>1</v>
      </c>
      <c r="G534" s="97">
        <v>127592.532634287</v>
      </c>
      <c r="H534" s="97">
        <f t="shared" si="8"/>
        <v>127592.532634287</v>
      </c>
      <c r="I534" s="1" t="s">
        <v>454</v>
      </c>
    </row>
    <row r="535" spans="1:9" ht="15" customHeight="1">
      <c r="A535" s="1" t="s">
        <v>691</v>
      </c>
      <c r="B535" s="99">
        <v>3131</v>
      </c>
      <c r="C535" s="99">
        <v>2025</v>
      </c>
      <c r="D535" s="42" t="s">
        <v>168</v>
      </c>
      <c r="E535" s="42" t="s">
        <v>478</v>
      </c>
      <c r="F535" s="96">
        <v>1</v>
      </c>
      <c r="G535" s="97">
        <v>131020.42122432</v>
      </c>
      <c r="H535" s="97">
        <f t="shared" si="8"/>
        <v>131020.42122432</v>
      </c>
      <c r="I535" s="1" t="s">
        <v>454</v>
      </c>
    </row>
    <row r="536" spans="1:9" ht="15" customHeight="1">
      <c r="A536" s="1" t="s">
        <v>691</v>
      </c>
      <c r="B536" s="99">
        <v>3131</v>
      </c>
      <c r="C536" s="99">
        <v>2026</v>
      </c>
      <c r="D536" s="42" t="s">
        <v>168</v>
      </c>
      <c r="E536" s="42" t="s">
        <v>478</v>
      </c>
      <c r="F536" s="96">
        <v>1</v>
      </c>
      <c r="G536" s="97">
        <v>134393.317767133</v>
      </c>
      <c r="H536" s="97">
        <f t="shared" si="8"/>
        <v>134393.317767133</v>
      </c>
      <c r="I536" s="1" t="s">
        <v>454</v>
      </c>
    </row>
    <row r="537" spans="1:9" ht="15" customHeight="1">
      <c r="A537" s="1" t="s">
        <v>691</v>
      </c>
      <c r="B537" s="99">
        <v>3131</v>
      </c>
      <c r="C537" s="99">
        <v>2027</v>
      </c>
      <c r="D537" s="42" t="s">
        <v>168</v>
      </c>
      <c r="E537" s="42" t="s">
        <v>478</v>
      </c>
      <c r="F537" s="96">
        <v>1</v>
      </c>
      <c r="G537" s="97">
        <v>137726.02891122099</v>
      </c>
      <c r="H537" s="97">
        <f t="shared" si="8"/>
        <v>137726.02891122099</v>
      </c>
      <c r="I537" s="1" t="s">
        <v>454</v>
      </c>
    </row>
    <row r="538" spans="1:9" ht="15" customHeight="1">
      <c r="A538" s="1" t="s">
        <v>691</v>
      </c>
      <c r="B538" s="99">
        <v>3131</v>
      </c>
      <c r="C538" s="99">
        <v>2028</v>
      </c>
      <c r="D538" s="42" t="s">
        <v>168</v>
      </c>
      <c r="E538" s="42" t="s">
        <v>478</v>
      </c>
      <c r="F538" s="96">
        <v>1</v>
      </c>
      <c r="G538" s="97">
        <v>141076.751228707</v>
      </c>
      <c r="H538" s="97">
        <f t="shared" si="8"/>
        <v>141076.751228707</v>
      </c>
      <c r="I538" s="1" t="s">
        <v>454</v>
      </c>
    </row>
    <row r="539" spans="1:9" ht="15" customHeight="1">
      <c r="A539" s="1" t="s">
        <v>691</v>
      </c>
      <c r="B539" s="99">
        <v>3131</v>
      </c>
      <c r="C539" s="99">
        <v>2029</v>
      </c>
      <c r="D539" s="42" t="s">
        <v>168</v>
      </c>
      <c r="E539" s="42" t="s">
        <v>478</v>
      </c>
      <c r="F539" s="96">
        <v>1</v>
      </c>
      <c r="G539" s="97">
        <v>144434.91689923001</v>
      </c>
      <c r="H539" s="97">
        <f t="shared" si="8"/>
        <v>144434.91689923001</v>
      </c>
      <c r="I539" s="1" t="s">
        <v>454</v>
      </c>
    </row>
    <row r="540" spans="1:9" ht="15" customHeight="1">
      <c r="A540" s="1" t="s">
        <v>691</v>
      </c>
      <c r="B540" s="99">
        <v>3131</v>
      </c>
      <c r="C540" s="99">
        <v>2030</v>
      </c>
      <c r="D540" s="42" t="s">
        <v>168</v>
      </c>
      <c r="E540" s="42" t="s">
        <v>478</v>
      </c>
      <c r="F540" s="96">
        <v>1</v>
      </c>
      <c r="G540" s="97">
        <v>147863.58065494301</v>
      </c>
      <c r="H540" s="97">
        <f t="shared" si="8"/>
        <v>147863.58065494301</v>
      </c>
      <c r="I540" s="1" t="s">
        <v>454</v>
      </c>
    </row>
    <row r="541" spans="1:9" ht="15" customHeight="1">
      <c r="A541" s="1" t="s">
        <v>691</v>
      </c>
      <c r="B541" s="99">
        <v>3131</v>
      </c>
      <c r="C541" s="99">
        <v>2031</v>
      </c>
      <c r="D541" s="42" t="s">
        <v>168</v>
      </c>
      <c r="E541" s="42" t="s">
        <v>478</v>
      </c>
      <c r="F541" s="96">
        <v>1</v>
      </c>
      <c r="G541" s="97">
        <v>151267.848074293</v>
      </c>
      <c r="H541" s="97">
        <f t="shared" si="8"/>
        <v>151267.848074293</v>
      </c>
      <c r="I541" s="1" t="s">
        <v>454</v>
      </c>
    </row>
    <row r="542" spans="1:9" ht="15" customHeight="1">
      <c r="A542" s="1" t="s">
        <v>691</v>
      </c>
      <c r="B542" s="99">
        <v>3131</v>
      </c>
      <c r="C542" s="99">
        <v>2032</v>
      </c>
      <c r="D542" s="42" t="s">
        <v>168</v>
      </c>
      <c r="E542" s="42" t="s">
        <v>478</v>
      </c>
      <c r="F542" s="96">
        <v>1</v>
      </c>
      <c r="G542" s="97">
        <v>154680.523139114</v>
      </c>
      <c r="H542" s="97">
        <f t="shared" si="8"/>
        <v>154680.523139114</v>
      </c>
      <c r="I542" s="1" t="s">
        <v>454</v>
      </c>
    </row>
    <row r="543" spans="1:9" ht="15" customHeight="1">
      <c r="A543" s="1" t="s">
        <v>691</v>
      </c>
      <c r="B543" s="99">
        <v>3131</v>
      </c>
      <c r="C543" s="99">
        <v>2033</v>
      </c>
      <c r="D543" s="42" t="s">
        <v>168</v>
      </c>
      <c r="E543" s="42" t="s">
        <v>478</v>
      </c>
      <c r="F543" s="96">
        <v>1</v>
      </c>
      <c r="G543" s="97">
        <v>158105.41746077</v>
      </c>
      <c r="H543" s="97">
        <f t="shared" si="8"/>
        <v>158105.41746077</v>
      </c>
      <c r="I543" s="1" t="s">
        <v>454</v>
      </c>
    </row>
    <row r="544" spans="1:9" ht="15" customHeight="1">
      <c r="A544" s="1" t="s">
        <v>691</v>
      </c>
      <c r="B544" s="99">
        <v>3131</v>
      </c>
      <c r="C544" s="99">
        <v>2034</v>
      </c>
      <c r="D544" s="42" t="s">
        <v>168</v>
      </c>
      <c r="E544" s="42" t="s">
        <v>478</v>
      </c>
      <c r="F544" s="96">
        <v>1</v>
      </c>
      <c r="G544" s="97">
        <v>161533.978036482</v>
      </c>
      <c r="H544" s="97">
        <f t="shared" si="8"/>
        <v>161533.978036482</v>
      </c>
      <c r="I544" s="1" t="s">
        <v>454</v>
      </c>
    </row>
    <row r="545" spans="1:9" ht="15" customHeight="1">
      <c r="A545" s="1" t="s">
        <v>691</v>
      </c>
      <c r="B545" s="99">
        <v>3131</v>
      </c>
      <c r="C545" s="99">
        <v>2035</v>
      </c>
      <c r="D545" s="42" t="s">
        <v>168</v>
      </c>
      <c r="E545" s="42" t="s">
        <v>478</v>
      </c>
      <c r="F545" s="96">
        <v>1</v>
      </c>
      <c r="G545" s="97">
        <v>164976.06623456799</v>
      </c>
      <c r="H545" s="97">
        <f t="shared" si="8"/>
        <v>164976.06623456799</v>
      </c>
      <c r="I545" s="1" t="s">
        <v>454</v>
      </c>
    </row>
    <row r="546" spans="1:9" ht="15" customHeight="1">
      <c r="A546" s="1" t="s">
        <v>691</v>
      </c>
      <c r="B546" s="99">
        <v>3132</v>
      </c>
      <c r="C546" s="99">
        <v>2021</v>
      </c>
      <c r="D546" s="42" t="s">
        <v>169</v>
      </c>
      <c r="E546" s="42" t="s">
        <v>478</v>
      </c>
      <c r="F546" s="96">
        <v>1</v>
      </c>
      <c r="G546" s="97">
        <v>97627.951914084493</v>
      </c>
      <c r="H546" s="97">
        <f t="shared" si="8"/>
        <v>97627.951914084493</v>
      </c>
      <c r="I546" s="1" t="s">
        <v>454</v>
      </c>
    </row>
    <row r="547" spans="1:9" ht="15" customHeight="1">
      <c r="A547" s="1" t="s">
        <v>691</v>
      </c>
      <c r="B547" s="99">
        <v>3132</v>
      </c>
      <c r="C547" s="99">
        <v>2022</v>
      </c>
      <c r="D547" s="42" t="s">
        <v>169</v>
      </c>
      <c r="E547" s="42" t="s">
        <v>478</v>
      </c>
      <c r="F547" s="96">
        <v>1</v>
      </c>
      <c r="G547" s="97">
        <v>100850.40034324399</v>
      </c>
      <c r="H547" s="97">
        <f t="shared" si="8"/>
        <v>100850.40034324399</v>
      </c>
      <c r="I547" s="1" t="s">
        <v>454</v>
      </c>
    </row>
    <row r="548" spans="1:9" ht="15" customHeight="1">
      <c r="A548" s="1" t="s">
        <v>691</v>
      </c>
      <c r="B548" s="99">
        <v>3132</v>
      </c>
      <c r="C548" s="99">
        <v>2023</v>
      </c>
      <c r="D548" s="42" t="s">
        <v>169</v>
      </c>
      <c r="E548" s="42" t="s">
        <v>478</v>
      </c>
      <c r="F548" s="96">
        <v>1</v>
      </c>
      <c r="G548" s="97">
        <v>104086.852426039</v>
      </c>
      <c r="H548" s="97">
        <f t="shared" si="8"/>
        <v>104086.852426039</v>
      </c>
      <c r="I548" s="1" t="s">
        <v>454</v>
      </c>
    </row>
    <row r="549" spans="1:9" ht="15" customHeight="1">
      <c r="A549" s="1" t="s">
        <v>691</v>
      </c>
      <c r="B549" s="99">
        <v>3132</v>
      </c>
      <c r="C549" s="99">
        <v>2024</v>
      </c>
      <c r="D549" s="42" t="s">
        <v>169</v>
      </c>
      <c r="E549" s="42" t="s">
        <v>478</v>
      </c>
      <c r="F549" s="96">
        <v>1</v>
      </c>
      <c r="G549" s="97">
        <v>107272.597279491</v>
      </c>
      <c r="H549" s="97">
        <f t="shared" si="8"/>
        <v>107272.597279491</v>
      </c>
      <c r="I549" s="1" t="s">
        <v>454</v>
      </c>
    </row>
    <row r="550" spans="1:9" ht="15" customHeight="1">
      <c r="A550" s="1" t="s">
        <v>691</v>
      </c>
      <c r="B550" s="99">
        <v>3132</v>
      </c>
      <c r="C550" s="99">
        <v>2025</v>
      </c>
      <c r="D550" s="42" t="s">
        <v>169</v>
      </c>
      <c r="E550" s="42" t="s">
        <v>478</v>
      </c>
      <c r="F550" s="96">
        <v>1</v>
      </c>
      <c r="G550" s="97">
        <v>110154.572459437</v>
      </c>
      <c r="H550" s="97">
        <f t="shared" si="8"/>
        <v>110154.572459437</v>
      </c>
      <c r="I550" s="1" t="s">
        <v>454</v>
      </c>
    </row>
    <row r="551" spans="1:9" ht="15" customHeight="1">
      <c r="A551" s="1" t="s">
        <v>691</v>
      </c>
      <c r="B551" s="99">
        <v>3132</v>
      </c>
      <c r="C551" s="99">
        <v>2026</v>
      </c>
      <c r="D551" s="42" t="s">
        <v>169</v>
      </c>
      <c r="E551" s="42" t="s">
        <v>478</v>
      </c>
      <c r="F551" s="96">
        <v>1</v>
      </c>
      <c r="G551" s="97">
        <v>112990.31343181399</v>
      </c>
      <c r="H551" s="97">
        <f t="shared" si="8"/>
        <v>112990.31343181399</v>
      </c>
      <c r="I551" s="1" t="s">
        <v>454</v>
      </c>
    </row>
    <row r="552" spans="1:9" ht="15" customHeight="1">
      <c r="A552" s="1" t="s">
        <v>691</v>
      </c>
      <c r="B552" s="99">
        <v>3132</v>
      </c>
      <c r="C552" s="99">
        <v>2027</v>
      </c>
      <c r="D552" s="42" t="s">
        <v>169</v>
      </c>
      <c r="E552" s="42" t="s">
        <v>478</v>
      </c>
      <c r="F552" s="96">
        <v>1</v>
      </c>
      <c r="G552" s="97">
        <v>115792.268789211</v>
      </c>
      <c r="H552" s="97">
        <f t="shared" si="8"/>
        <v>115792.268789211</v>
      </c>
      <c r="I552" s="1" t="s">
        <v>454</v>
      </c>
    </row>
    <row r="553" spans="1:9" ht="15" customHeight="1">
      <c r="A553" s="1" t="s">
        <v>691</v>
      </c>
      <c r="B553" s="99">
        <v>3132</v>
      </c>
      <c r="C553" s="99">
        <v>2028</v>
      </c>
      <c r="D553" s="42" t="s">
        <v>169</v>
      </c>
      <c r="E553" s="42" t="s">
        <v>478</v>
      </c>
      <c r="F553" s="96">
        <v>1</v>
      </c>
      <c r="G553" s="97">
        <v>118609.366924117</v>
      </c>
      <c r="H553" s="97">
        <f t="shared" si="8"/>
        <v>118609.366924117</v>
      </c>
      <c r="I553" s="1" t="s">
        <v>454</v>
      </c>
    </row>
    <row r="554" spans="1:9" ht="15" customHeight="1">
      <c r="A554" s="1" t="s">
        <v>691</v>
      </c>
      <c r="B554" s="99">
        <v>3132</v>
      </c>
      <c r="C554" s="99">
        <v>2029</v>
      </c>
      <c r="D554" s="42" t="s">
        <v>169</v>
      </c>
      <c r="E554" s="42" t="s">
        <v>478</v>
      </c>
      <c r="F554" s="96">
        <v>1</v>
      </c>
      <c r="G554" s="97">
        <v>121432.723009897</v>
      </c>
      <c r="H554" s="97">
        <f t="shared" si="8"/>
        <v>121432.723009897</v>
      </c>
      <c r="I554" s="1" t="s">
        <v>454</v>
      </c>
    </row>
    <row r="555" spans="1:9" ht="15" customHeight="1">
      <c r="A555" s="1" t="s">
        <v>691</v>
      </c>
      <c r="B555" s="99">
        <v>3132</v>
      </c>
      <c r="C555" s="99">
        <v>2030</v>
      </c>
      <c r="D555" s="42" t="s">
        <v>169</v>
      </c>
      <c r="E555" s="42" t="s">
        <v>478</v>
      </c>
      <c r="F555" s="96">
        <v>1</v>
      </c>
      <c r="G555" s="97">
        <v>124315.349905797</v>
      </c>
      <c r="H555" s="97">
        <f t="shared" si="8"/>
        <v>124315.349905797</v>
      </c>
      <c r="I555" s="1" t="s">
        <v>454</v>
      </c>
    </row>
    <row r="556" spans="1:9" ht="15" customHeight="1">
      <c r="A556" s="1" t="s">
        <v>691</v>
      </c>
      <c r="B556" s="99">
        <v>3132</v>
      </c>
      <c r="C556" s="99">
        <v>2031</v>
      </c>
      <c r="D556" s="42" t="s">
        <v>169</v>
      </c>
      <c r="E556" s="42" t="s">
        <v>478</v>
      </c>
      <c r="F556" s="96">
        <v>1</v>
      </c>
      <c r="G556" s="97">
        <v>127177.465739632</v>
      </c>
      <c r="H556" s="97">
        <f t="shared" si="8"/>
        <v>127177.465739632</v>
      </c>
      <c r="I556" s="1" t="s">
        <v>454</v>
      </c>
    </row>
    <row r="557" spans="1:9" ht="15" customHeight="1">
      <c r="A557" s="1" t="s">
        <v>691</v>
      </c>
      <c r="B557" s="99">
        <v>3132</v>
      </c>
      <c r="C557" s="99">
        <v>2032</v>
      </c>
      <c r="D557" s="42" t="s">
        <v>169</v>
      </c>
      <c r="E557" s="42" t="s">
        <v>478</v>
      </c>
      <c r="F557" s="96">
        <v>1</v>
      </c>
      <c r="G557" s="97">
        <v>130046.650246373</v>
      </c>
      <c r="H557" s="97">
        <f t="shared" si="8"/>
        <v>130046.650246373</v>
      </c>
      <c r="I557" s="1" t="s">
        <v>454</v>
      </c>
    </row>
    <row r="558" spans="1:9" ht="15" customHeight="1">
      <c r="A558" s="1" t="s">
        <v>691</v>
      </c>
      <c r="B558" s="99">
        <v>3132</v>
      </c>
      <c r="C558" s="99">
        <v>2033</v>
      </c>
      <c r="D558" s="42" t="s">
        <v>169</v>
      </c>
      <c r="E558" s="42" t="s">
        <v>478</v>
      </c>
      <c r="F558" s="96">
        <v>1</v>
      </c>
      <c r="G558" s="97">
        <v>132926.10801497399</v>
      </c>
      <c r="H558" s="97">
        <f t="shared" si="8"/>
        <v>132926.10801497399</v>
      </c>
      <c r="I558" s="1" t="s">
        <v>454</v>
      </c>
    </row>
    <row r="559" spans="1:9" ht="15" customHeight="1">
      <c r="A559" s="1" t="s">
        <v>691</v>
      </c>
      <c r="B559" s="99">
        <v>3132</v>
      </c>
      <c r="C559" s="99">
        <v>2034</v>
      </c>
      <c r="D559" s="42" t="s">
        <v>169</v>
      </c>
      <c r="E559" s="42" t="s">
        <v>478</v>
      </c>
      <c r="F559" s="96">
        <v>1</v>
      </c>
      <c r="G559" s="97">
        <v>135808.64816298999</v>
      </c>
      <c r="H559" s="97">
        <f t="shared" si="8"/>
        <v>135808.64816298999</v>
      </c>
      <c r="I559" s="1" t="s">
        <v>454</v>
      </c>
    </row>
    <row r="560" spans="1:9" ht="15" customHeight="1">
      <c r="A560" s="1" t="s">
        <v>691</v>
      </c>
      <c r="B560" s="99">
        <v>3132</v>
      </c>
      <c r="C560" s="99">
        <v>2035</v>
      </c>
      <c r="D560" s="42" t="s">
        <v>169</v>
      </c>
      <c r="E560" s="42" t="s">
        <v>478</v>
      </c>
      <c r="F560" s="96">
        <v>1</v>
      </c>
      <c r="G560" s="97">
        <v>138702.56157145201</v>
      </c>
      <c r="H560" s="97">
        <f t="shared" si="8"/>
        <v>138702.56157145201</v>
      </c>
      <c r="I560" s="1" t="s">
        <v>454</v>
      </c>
    </row>
    <row r="561" spans="1:9" ht="15" customHeight="1">
      <c r="A561" s="1" t="s">
        <v>691</v>
      </c>
      <c r="B561" s="99">
        <v>3133</v>
      </c>
      <c r="C561" s="99">
        <v>2021</v>
      </c>
      <c r="D561" s="42" t="s">
        <v>170</v>
      </c>
      <c r="E561" s="42" t="s">
        <v>477</v>
      </c>
      <c r="F561" s="96">
        <v>1</v>
      </c>
      <c r="G561" s="97">
        <v>73187.647236221703</v>
      </c>
      <c r="H561" s="97">
        <f t="shared" si="8"/>
        <v>73187.647236221703</v>
      </c>
      <c r="I561" s="1" t="s">
        <v>454</v>
      </c>
    </row>
    <row r="562" spans="1:9" ht="15" customHeight="1">
      <c r="A562" s="1" t="s">
        <v>691</v>
      </c>
      <c r="B562" s="99">
        <v>3133</v>
      </c>
      <c r="C562" s="99">
        <v>2022</v>
      </c>
      <c r="D562" s="42" t="s">
        <v>170</v>
      </c>
      <c r="E562" s="42" t="s">
        <v>477</v>
      </c>
      <c r="F562" s="96">
        <v>1</v>
      </c>
      <c r="G562" s="97">
        <v>75603.383851828796</v>
      </c>
      <c r="H562" s="97">
        <f t="shared" si="8"/>
        <v>75603.383851828796</v>
      </c>
      <c r="I562" s="1" t="s">
        <v>454</v>
      </c>
    </row>
    <row r="563" spans="1:9" ht="15" customHeight="1">
      <c r="A563" s="1" t="s">
        <v>691</v>
      </c>
      <c r="B563" s="99">
        <v>3133</v>
      </c>
      <c r="C563" s="99">
        <v>2023</v>
      </c>
      <c r="D563" s="42" t="s">
        <v>170</v>
      </c>
      <c r="E563" s="42" t="s">
        <v>477</v>
      </c>
      <c r="F563" s="96">
        <v>1</v>
      </c>
      <c r="G563" s="97">
        <v>78029.618435939497</v>
      </c>
      <c r="H563" s="97">
        <f t="shared" si="8"/>
        <v>78029.618435939497</v>
      </c>
      <c r="I563" s="1" t="s">
        <v>454</v>
      </c>
    </row>
    <row r="564" spans="1:9" ht="15" customHeight="1">
      <c r="A564" s="1" t="s">
        <v>691</v>
      </c>
      <c r="B564" s="99">
        <v>3133</v>
      </c>
      <c r="C564" s="99">
        <v>2024</v>
      </c>
      <c r="D564" s="42" t="s">
        <v>170</v>
      </c>
      <c r="E564" s="42" t="s">
        <v>477</v>
      </c>
      <c r="F564" s="96">
        <v>1</v>
      </c>
      <c r="G564" s="97">
        <v>80417.839909661503</v>
      </c>
      <c r="H564" s="97">
        <f t="shared" si="8"/>
        <v>80417.839909661503</v>
      </c>
      <c r="I564" s="1" t="s">
        <v>454</v>
      </c>
    </row>
    <row r="565" spans="1:9" ht="15" customHeight="1">
      <c r="A565" s="1" t="s">
        <v>691</v>
      </c>
      <c r="B565" s="99">
        <v>3133</v>
      </c>
      <c r="C565" s="99">
        <v>2025</v>
      </c>
      <c r="D565" s="42" t="s">
        <v>170</v>
      </c>
      <c r="E565" s="42" t="s">
        <v>477</v>
      </c>
      <c r="F565" s="96">
        <v>1</v>
      </c>
      <c r="G565" s="97">
        <v>82578.337786272401</v>
      </c>
      <c r="H565" s="97">
        <f t="shared" si="8"/>
        <v>82578.337786272401</v>
      </c>
      <c r="I565" s="1" t="s">
        <v>454</v>
      </c>
    </row>
    <row r="566" spans="1:9" ht="15" customHeight="1">
      <c r="A566" s="1" t="s">
        <v>691</v>
      </c>
      <c r="B566" s="99">
        <v>3133</v>
      </c>
      <c r="C566" s="99">
        <v>2026</v>
      </c>
      <c r="D566" s="42" t="s">
        <v>170</v>
      </c>
      <c r="E566" s="42" t="s">
        <v>477</v>
      </c>
      <c r="F566" s="96">
        <v>1</v>
      </c>
      <c r="G566" s="97">
        <v>84704.175786168402</v>
      </c>
      <c r="H566" s="97">
        <f t="shared" si="8"/>
        <v>84704.175786168402</v>
      </c>
      <c r="I566" s="1" t="s">
        <v>454</v>
      </c>
    </row>
    <row r="567" spans="1:9" ht="15" customHeight="1">
      <c r="A567" s="1" t="s">
        <v>691</v>
      </c>
      <c r="B567" s="99">
        <v>3133</v>
      </c>
      <c r="C567" s="99">
        <v>2027</v>
      </c>
      <c r="D567" s="42" t="s">
        <v>170</v>
      </c>
      <c r="E567" s="42" t="s">
        <v>477</v>
      </c>
      <c r="F567" s="96">
        <v>1</v>
      </c>
      <c r="G567" s="97">
        <v>86804.6861032749</v>
      </c>
      <c r="H567" s="97">
        <f t="shared" si="8"/>
        <v>86804.6861032749</v>
      </c>
      <c r="I567" s="1" t="s">
        <v>454</v>
      </c>
    </row>
    <row r="568" spans="1:9" ht="15" customHeight="1">
      <c r="A568" s="1" t="s">
        <v>691</v>
      </c>
      <c r="B568" s="99">
        <v>3133</v>
      </c>
      <c r="C568" s="99">
        <v>2028</v>
      </c>
      <c r="D568" s="42" t="s">
        <v>170</v>
      </c>
      <c r="E568" s="42" t="s">
        <v>477</v>
      </c>
      <c r="F568" s="96">
        <v>1</v>
      </c>
      <c r="G568" s="97">
        <v>88916.548335638101</v>
      </c>
      <c r="H568" s="97">
        <f t="shared" si="8"/>
        <v>88916.548335638101</v>
      </c>
      <c r="I568" s="1" t="s">
        <v>454</v>
      </c>
    </row>
    <row r="569" spans="1:9" ht="15" customHeight="1">
      <c r="A569" s="1" t="s">
        <v>691</v>
      </c>
      <c r="B569" s="99">
        <v>3133</v>
      </c>
      <c r="C569" s="99">
        <v>2029</v>
      </c>
      <c r="D569" s="42" t="s">
        <v>170</v>
      </c>
      <c r="E569" s="42" t="s">
        <v>477</v>
      </c>
      <c r="F569" s="96">
        <v>1</v>
      </c>
      <c r="G569" s="97">
        <v>91033.101895285799</v>
      </c>
      <c r="H569" s="97">
        <f t="shared" si="8"/>
        <v>91033.101895285799</v>
      </c>
      <c r="I569" s="1" t="s">
        <v>454</v>
      </c>
    </row>
    <row r="570" spans="1:9" ht="15" customHeight="1">
      <c r="A570" s="1" t="s">
        <v>691</v>
      </c>
      <c r="B570" s="99">
        <v>3133</v>
      </c>
      <c r="C570" s="99">
        <v>2030</v>
      </c>
      <c r="D570" s="42" t="s">
        <v>170</v>
      </c>
      <c r="E570" s="42" t="s">
        <v>477</v>
      </c>
      <c r="F570" s="96">
        <v>1</v>
      </c>
      <c r="G570" s="97">
        <v>93194.088336885601</v>
      </c>
      <c r="H570" s="97">
        <f t="shared" si="8"/>
        <v>93194.088336885601</v>
      </c>
      <c r="I570" s="1" t="s">
        <v>454</v>
      </c>
    </row>
    <row r="571" spans="1:9" ht="15" customHeight="1">
      <c r="A571" s="1" t="s">
        <v>691</v>
      </c>
      <c r="B571" s="99">
        <v>3133</v>
      </c>
      <c r="C571" s="99">
        <v>2031</v>
      </c>
      <c r="D571" s="42" t="s">
        <v>170</v>
      </c>
      <c r="E571" s="42" t="s">
        <v>477</v>
      </c>
      <c r="F571" s="96">
        <v>1</v>
      </c>
      <c r="G571" s="97">
        <v>95339.698481848696</v>
      </c>
      <c r="H571" s="97">
        <f t="shared" si="8"/>
        <v>95339.698481848696</v>
      </c>
      <c r="I571" s="1" t="s">
        <v>454</v>
      </c>
    </row>
    <row r="572" spans="1:9" ht="15" customHeight="1">
      <c r="A572" s="1" t="s">
        <v>691</v>
      </c>
      <c r="B572" s="99">
        <v>3133</v>
      </c>
      <c r="C572" s="99">
        <v>2032</v>
      </c>
      <c r="D572" s="42" t="s">
        <v>170</v>
      </c>
      <c r="E572" s="42" t="s">
        <v>477</v>
      </c>
      <c r="F572" s="96">
        <v>1</v>
      </c>
      <c r="G572" s="97">
        <v>97490.6077175596</v>
      </c>
      <c r="H572" s="97">
        <f t="shared" si="8"/>
        <v>97490.6077175596</v>
      </c>
      <c r="I572" s="1" t="s">
        <v>454</v>
      </c>
    </row>
    <row r="573" spans="1:9" ht="15" customHeight="1">
      <c r="A573" s="1" t="s">
        <v>691</v>
      </c>
      <c r="B573" s="99">
        <v>3133</v>
      </c>
      <c r="C573" s="99">
        <v>2033</v>
      </c>
      <c r="D573" s="42" t="s">
        <v>170</v>
      </c>
      <c r="E573" s="42" t="s">
        <v>477</v>
      </c>
      <c r="F573" s="96">
        <v>1</v>
      </c>
      <c r="G573" s="97">
        <v>99649.218395416799</v>
      </c>
      <c r="H573" s="97">
        <f t="shared" si="8"/>
        <v>99649.218395416799</v>
      </c>
      <c r="I573" s="1" t="s">
        <v>454</v>
      </c>
    </row>
    <row r="574" spans="1:9" ht="15" customHeight="1">
      <c r="A574" s="1" t="s">
        <v>691</v>
      </c>
      <c r="B574" s="99">
        <v>3133</v>
      </c>
      <c r="C574" s="99">
        <v>2034</v>
      </c>
      <c r="D574" s="42" t="s">
        <v>170</v>
      </c>
      <c r="E574" s="42" t="s">
        <v>477</v>
      </c>
      <c r="F574" s="96">
        <v>1</v>
      </c>
      <c r="G574" s="97">
        <v>101810.13980605001</v>
      </c>
      <c r="H574" s="97">
        <f t="shared" si="8"/>
        <v>101810.13980605001</v>
      </c>
      <c r="I574" s="1" t="s">
        <v>454</v>
      </c>
    </row>
    <row r="575" spans="1:9" ht="15" customHeight="1">
      <c r="A575" s="1" t="s">
        <v>691</v>
      </c>
      <c r="B575" s="99">
        <v>3133</v>
      </c>
      <c r="C575" s="99">
        <v>2035</v>
      </c>
      <c r="D575" s="42" t="s">
        <v>170</v>
      </c>
      <c r="E575" s="42" t="s">
        <v>477</v>
      </c>
      <c r="F575" s="96">
        <v>1</v>
      </c>
      <c r="G575" s="97">
        <v>103979.587278847</v>
      </c>
      <c r="H575" s="97">
        <f t="shared" si="8"/>
        <v>103979.587278847</v>
      </c>
      <c r="I575" s="1" t="s">
        <v>454</v>
      </c>
    </row>
    <row r="576" spans="1:9" ht="15" customHeight="1">
      <c r="A576" s="1" t="s">
        <v>691</v>
      </c>
      <c r="B576" s="99">
        <v>3544</v>
      </c>
      <c r="C576" s="99">
        <v>2021</v>
      </c>
      <c r="D576" s="42" t="s">
        <v>212</v>
      </c>
      <c r="E576" s="42" t="s">
        <v>477</v>
      </c>
      <c r="F576" s="96">
        <v>1</v>
      </c>
      <c r="G576" s="97">
        <v>120792.49670913399</v>
      </c>
      <c r="H576" s="97">
        <f t="shared" si="8"/>
        <v>120792.49670913399</v>
      </c>
      <c r="I576" s="1" t="s">
        <v>454</v>
      </c>
    </row>
    <row r="577" spans="1:9" ht="15" customHeight="1">
      <c r="A577" s="1" t="s">
        <v>691</v>
      </c>
      <c r="B577" s="99">
        <v>3544</v>
      </c>
      <c r="C577" s="99">
        <v>2022</v>
      </c>
      <c r="D577" s="42" t="s">
        <v>212</v>
      </c>
      <c r="E577" s="42" t="s">
        <v>477</v>
      </c>
      <c r="F577" s="96">
        <v>1</v>
      </c>
      <c r="G577" s="97">
        <v>121348.852350841</v>
      </c>
      <c r="H577" s="97">
        <f t="shared" si="8"/>
        <v>121348.852350841</v>
      </c>
      <c r="I577" s="1" t="s">
        <v>454</v>
      </c>
    </row>
    <row r="578" spans="1:9" ht="15" customHeight="1">
      <c r="A578" s="1" t="s">
        <v>691</v>
      </c>
      <c r="B578" s="99">
        <v>3544</v>
      </c>
      <c r="C578" s="99">
        <v>2023</v>
      </c>
      <c r="D578" s="42" t="s">
        <v>212</v>
      </c>
      <c r="E578" s="42" t="s">
        <v>477</v>
      </c>
      <c r="F578" s="96">
        <v>1</v>
      </c>
      <c r="G578" s="97">
        <v>121847.07251439401</v>
      </c>
      <c r="H578" s="97">
        <f t="shared" si="8"/>
        <v>121847.07251439401</v>
      </c>
      <c r="I578" s="1" t="s">
        <v>454</v>
      </c>
    </row>
    <row r="579" spans="1:9" ht="15" customHeight="1">
      <c r="A579" s="1" t="s">
        <v>691</v>
      </c>
      <c r="B579" s="99">
        <v>3544</v>
      </c>
      <c r="C579" s="99">
        <v>2024</v>
      </c>
      <c r="D579" s="42" t="s">
        <v>212</v>
      </c>
      <c r="E579" s="42" t="s">
        <v>477</v>
      </c>
      <c r="F579" s="96">
        <v>1</v>
      </c>
      <c r="G579" s="97">
        <v>122235.769634208</v>
      </c>
      <c r="H579" s="97">
        <f t="shared" si="8"/>
        <v>122235.769634208</v>
      </c>
      <c r="I579" s="1" t="s">
        <v>454</v>
      </c>
    </row>
    <row r="580" spans="1:9" ht="15" customHeight="1">
      <c r="A580" s="1" t="s">
        <v>691</v>
      </c>
      <c r="B580" s="99">
        <v>3544</v>
      </c>
      <c r="C580" s="99">
        <v>2025</v>
      </c>
      <c r="D580" s="42" t="s">
        <v>212</v>
      </c>
      <c r="E580" s="42" t="s">
        <v>477</v>
      </c>
      <c r="F580" s="96">
        <v>1</v>
      </c>
      <c r="G580" s="97">
        <v>122237.332822083</v>
      </c>
      <c r="H580" s="97">
        <f t="shared" si="8"/>
        <v>122237.332822083</v>
      </c>
      <c r="I580" s="1" t="s">
        <v>454</v>
      </c>
    </row>
    <row r="581" spans="1:9" ht="15" customHeight="1">
      <c r="A581" s="1" t="s">
        <v>691</v>
      </c>
      <c r="B581" s="99">
        <v>3544</v>
      </c>
      <c r="C581" s="99">
        <v>2026</v>
      </c>
      <c r="D581" s="42" t="s">
        <v>212</v>
      </c>
      <c r="E581" s="42" t="s">
        <v>477</v>
      </c>
      <c r="F581" s="96">
        <v>1</v>
      </c>
      <c r="G581" s="97">
        <v>122155.20445791099</v>
      </c>
      <c r="H581" s="97">
        <f t="shared" si="8"/>
        <v>122155.20445791099</v>
      </c>
      <c r="I581" s="1" t="s">
        <v>454</v>
      </c>
    </row>
    <row r="582" spans="1:9" ht="15" customHeight="1">
      <c r="A582" s="1" t="s">
        <v>691</v>
      </c>
      <c r="B582" s="99">
        <v>3544</v>
      </c>
      <c r="C582" s="99">
        <v>2027</v>
      </c>
      <c r="D582" s="42" t="s">
        <v>212</v>
      </c>
      <c r="E582" s="42" t="s">
        <v>477</v>
      </c>
      <c r="F582" s="96">
        <v>1</v>
      </c>
      <c r="G582" s="97">
        <v>122017.715170682</v>
      </c>
      <c r="H582" s="97">
        <f t="shared" si="8"/>
        <v>122017.715170682</v>
      </c>
      <c r="I582" s="1" t="s">
        <v>454</v>
      </c>
    </row>
    <row r="583" spans="1:9" ht="15" customHeight="1">
      <c r="A583" s="1" t="s">
        <v>691</v>
      </c>
      <c r="B583" s="99">
        <v>3544</v>
      </c>
      <c r="C583" s="99">
        <v>2028</v>
      </c>
      <c r="D583" s="42" t="s">
        <v>212</v>
      </c>
      <c r="E583" s="42" t="s">
        <v>477</v>
      </c>
      <c r="F583" s="96">
        <v>1</v>
      </c>
      <c r="G583" s="97">
        <v>121872.099291237</v>
      </c>
      <c r="H583" s="97">
        <f t="shared" ref="H583:H646" si="9">G583*F583</f>
        <v>121872.099291237</v>
      </c>
      <c r="I583" s="1" t="s">
        <v>454</v>
      </c>
    </row>
    <row r="584" spans="1:9" ht="15" customHeight="1">
      <c r="A584" s="1" t="s">
        <v>691</v>
      </c>
      <c r="B584" s="99">
        <v>3544</v>
      </c>
      <c r="C584" s="99">
        <v>2029</v>
      </c>
      <c r="D584" s="42" t="s">
        <v>212</v>
      </c>
      <c r="E584" s="42" t="s">
        <v>477</v>
      </c>
      <c r="F584" s="96">
        <v>1</v>
      </c>
      <c r="G584" s="97">
        <v>121711.55569975</v>
      </c>
      <c r="H584" s="97">
        <f t="shared" si="9"/>
        <v>121711.55569975</v>
      </c>
      <c r="I584" s="1" t="s">
        <v>454</v>
      </c>
    </row>
    <row r="585" spans="1:9" ht="15" customHeight="1">
      <c r="A585" s="1" t="s">
        <v>691</v>
      </c>
      <c r="B585" s="99">
        <v>3544</v>
      </c>
      <c r="C585" s="99">
        <v>2030</v>
      </c>
      <c r="D585" s="42" t="s">
        <v>212</v>
      </c>
      <c r="E585" s="42" t="s">
        <v>477</v>
      </c>
      <c r="F585" s="96">
        <v>1</v>
      </c>
      <c r="G585" s="97">
        <v>121584.089931619</v>
      </c>
      <c r="H585" s="97">
        <f t="shared" si="9"/>
        <v>121584.089931619</v>
      </c>
      <c r="I585" s="1" t="s">
        <v>454</v>
      </c>
    </row>
    <row r="586" spans="1:9" ht="15" customHeight="1">
      <c r="A586" s="1" t="s">
        <v>691</v>
      </c>
      <c r="B586" s="99">
        <v>3544</v>
      </c>
      <c r="C586" s="99">
        <v>2031</v>
      </c>
      <c r="D586" s="42" t="s">
        <v>212</v>
      </c>
      <c r="E586" s="42" t="s">
        <v>477</v>
      </c>
      <c r="F586" s="96">
        <v>1</v>
      </c>
      <c r="G586" s="97">
        <v>121432.52012171999</v>
      </c>
      <c r="H586" s="97">
        <f t="shared" si="9"/>
        <v>121432.52012171999</v>
      </c>
      <c r="I586" s="1" t="s">
        <v>454</v>
      </c>
    </row>
    <row r="587" spans="1:9" ht="15" customHeight="1">
      <c r="A587" s="1" t="s">
        <v>691</v>
      </c>
      <c r="B587" s="99">
        <v>3544</v>
      </c>
      <c r="C587" s="99">
        <v>2032</v>
      </c>
      <c r="D587" s="42" t="s">
        <v>212</v>
      </c>
      <c r="E587" s="42" t="s">
        <v>477</v>
      </c>
      <c r="F587" s="96">
        <v>1</v>
      </c>
      <c r="G587" s="97">
        <v>121268.893106271</v>
      </c>
      <c r="H587" s="97">
        <f t="shared" si="9"/>
        <v>121268.893106271</v>
      </c>
      <c r="I587" s="1" t="s">
        <v>454</v>
      </c>
    </row>
    <row r="588" spans="1:9" ht="15" customHeight="1">
      <c r="A588" s="1" t="s">
        <v>691</v>
      </c>
      <c r="B588" s="99">
        <v>3544</v>
      </c>
      <c r="C588" s="99">
        <v>2033</v>
      </c>
      <c r="D588" s="42" t="s">
        <v>212</v>
      </c>
      <c r="E588" s="42" t="s">
        <v>477</v>
      </c>
      <c r="F588" s="96">
        <v>1</v>
      </c>
      <c r="G588" s="97">
        <v>121096.573325858</v>
      </c>
      <c r="H588" s="97">
        <f t="shared" si="9"/>
        <v>121096.573325858</v>
      </c>
      <c r="I588" s="1" t="s">
        <v>454</v>
      </c>
    </row>
    <row r="589" spans="1:9" ht="15" customHeight="1">
      <c r="A589" s="1" t="s">
        <v>691</v>
      </c>
      <c r="B589" s="99">
        <v>3544</v>
      </c>
      <c r="C589" s="99">
        <v>2034</v>
      </c>
      <c r="D589" s="42" t="s">
        <v>212</v>
      </c>
      <c r="E589" s="42" t="s">
        <v>477</v>
      </c>
      <c r="F589" s="96">
        <v>1</v>
      </c>
      <c r="G589" s="97">
        <v>120908.906987125</v>
      </c>
      <c r="H589" s="97">
        <f t="shared" si="9"/>
        <v>120908.906987125</v>
      </c>
      <c r="I589" s="1" t="s">
        <v>454</v>
      </c>
    </row>
    <row r="590" spans="1:9" ht="15" customHeight="1">
      <c r="A590" s="1" t="s">
        <v>691</v>
      </c>
      <c r="B590" s="99">
        <v>3544</v>
      </c>
      <c r="C590" s="99">
        <v>2035</v>
      </c>
      <c r="D590" s="42" t="s">
        <v>212</v>
      </c>
      <c r="E590" s="42" t="s">
        <v>477</v>
      </c>
      <c r="F590" s="96">
        <v>1</v>
      </c>
      <c r="G590" s="97">
        <v>120713.415396966</v>
      </c>
      <c r="H590" s="97">
        <f t="shared" si="9"/>
        <v>120713.415396966</v>
      </c>
      <c r="I590" s="1" t="s">
        <v>454</v>
      </c>
    </row>
    <row r="591" spans="1:9" ht="15" customHeight="1">
      <c r="A591" s="1" t="s">
        <v>691</v>
      </c>
      <c r="B591" s="99">
        <v>2133</v>
      </c>
      <c r="C591" s="99">
        <v>2021</v>
      </c>
      <c r="D591" s="42" t="s">
        <v>79</v>
      </c>
      <c r="E591" s="42" t="s">
        <v>477</v>
      </c>
      <c r="F591" s="96">
        <v>0.64500000000000002</v>
      </c>
      <c r="G591" s="97">
        <v>141764.442976994</v>
      </c>
      <c r="H591" s="97">
        <f t="shared" si="9"/>
        <v>91438.065720161132</v>
      </c>
      <c r="I591" s="1" t="s">
        <v>692</v>
      </c>
    </row>
    <row r="592" spans="1:9" ht="15" customHeight="1">
      <c r="A592" s="1" t="s">
        <v>691</v>
      </c>
      <c r="B592" s="99">
        <v>2133</v>
      </c>
      <c r="C592" s="99">
        <v>2021</v>
      </c>
      <c r="D592" s="42" t="s">
        <v>79</v>
      </c>
      <c r="E592" s="42" t="s">
        <v>478</v>
      </c>
      <c r="F592" s="96">
        <v>0.29899999999999999</v>
      </c>
      <c r="G592" s="97">
        <v>141764.442976994</v>
      </c>
      <c r="H592" s="97">
        <f t="shared" si="9"/>
        <v>42387.568450121202</v>
      </c>
      <c r="I592" s="1" t="s">
        <v>692</v>
      </c>
    </row>
    <row r="593" spans="1:9" ht="15" customHeight="1">
      <c r="A593" s="1" t="s">
        <v>691</v>
      </c>
      <c r="B593" s="99">
        <v>2133</v>
      </c>
      <c r="C593" s="99">
        <v>2021</v>
      </c>
      <c r="D593" s="42" t="s">
        <v>79</v>
      </c>
      <c r="E593" s="42" t="s">
        <v>468</v>
      </c>
      <c r="F593" s="96">
        <v>5.6000000000000001E-2</v>
      </c>
      <c r="G593" s="97">
        <v>141764.442976994</v>
      </c>
      <c r="H593" s="97">
        <f t="shared" si="9"/>
        <v>7938.8088067116641</v>
      </c>
      <c r="I593" s="1" t="s">
        <v>692</v>
      </c>
    </row>
    <row r="594" spans="1:9" ht="15" customHeight="1">
      <c r="A594" s="1" t="s">
        <v>691</v>
      </c>
      <c r="B594" s="99">
        <v>2133</v>
      </c>
      <c r="C594" s="99">
        <v>2022</v>
      </c>
      <c r="D594" s="42" t="s">
        <v>79</v>
      </c>
      <c r="E594" s="42" t="s">
        <v>477</v>
      </c>
      <c r="F594" s="96">
        <v>0.64500000000000002</v>
      </c>
      <c r="G594" s="97">
        <v>145942.68798451501</v>
      </c>
      <c r="H594" s="97">
        <f t="shared" si="9"/>
        <v>94133.033750012182</v>
      </c>
      <c r="I594" s="1" t="s">
        <v>692</v>
      </c>
    </row>
    <row r="595" spans="1:9" ht="15" customHeight="1">
      <c r="A595" s="1" t="s">
        <v>691</v>
      </c>
      <c r="B595" s="99">
        <v>2133</v>
      </c>
      <c r="C595" s="99">
        <v>2022</v>
      </c>
      <c r="D595" s="42" t="s">
        <v>79</v>
      </c>
      <c r="E595" s="42" t="s">
        <v>478</v>
      </c>
      <c r="F595" s="96">
        <v>0.29899999999999999</v>
      </c>
      <c r="G595" s="97">
        <v>145942.68798451501</v>
      </c>
      <c r="H595" s="97">
        <f t="shared" si="9"/>
        <v>43636.863707369987</v>
      </c>
      <c r="I595" s="1" t="s">
        <v>692</v>
      </c>
    </row>
    <row r="596" spans="1:9" ht="15" customHeight="1">
      <c r="A596" s="1" t="s">
        <v>691</v>
      </c>
      <c r="B596" s="99">
        <v>2133</v>
      </c>
      <c r="C596" s="99">
        <v>2022</v>
      </c>
      <c r="D596" s="42" t="s">
        <v>79</v>
      </c>
      <c r="E596" s="42" t="s">
        <v>468</v>
      </c>
      <c r="F596" s="96">
        <v>5.6000000000000001E-2</v>
      </c>
      <c r="G596" s="97">
        <v>145942.68798451501</v>
      </c>
      <c r="H596" s="97">
        <f t="shared" si="9"/>
        <v>8172.7905271328409</v>
      </c>
      <c r="I596" s="1" t="s">
        <v>692</v>
      </c>
    </row>
    <row r="597" spans="1:9" ht="15" customHeight="1">
      <c r="A597" s="1" t="s">
        <v>691</v>
      </c>
      <c r="B597" s="99">
        <v>2133</v>
      </c>
      <c r="C597" s="99">
        <v>2023</v>
      </c>
      <c r="D597" s="42" t="s">
        <v>79</v>
      </c>
      <c r="E597" s="42" t="s">
        <v>477</v>
      </c>
      <c r="F597" s="96">
        <v>0.64500000000000002</v>
      </c>
      <c r="G597" s="97">
        <v>150153.27215816599</v>
      </c>
      <c r="H597" s="97">
        <f t="shared" si="9"/>
        <v>96848.860542017064</v>
      </c>
      <c r="I597" s="1" t="s">
        <v>692</v>
      </c>
    </row>
    <row r="598" spans="1:9" ht="15" customHeight="1">
      <c r="A598" s="1" t="s">
        <v>691</v>
      </c>
      <c r="B598" s="99">
        <v>2133</v>
      </c>
      <c r="C598" s="99">
        <v>2023</v>
      </c>
      <c r="D598" s="42" t="s">
        <v>79</v>
      </c>
      <c r="E598" s="42" t="s">
        <v>478</v>
      </c>
      <c r="F598" s="96">
        <v>0.29899999999999999</v>
      </c>
      <c r="G598" s="97">
        <v>150153.27215816599</v>
      </c>
      <c r="H598" s="97">
        <f t="shared" si="9"/>
        <v>44895.828375291625</v>
      </c>
      <c r="I598" s="1" t="s">
        <v>692</v>
      </c>
    </row>
    <row r="599" spans="1:9" ht="15" customHeight="1">
      <c r="A599" s="1" t="s">
        <v>691</v>
      </c>
      <c r="B599" s="99">
        <v>2133</v>
      </c>
      <c r="C599" s="99">
        <v>2023</v>
      </c>
      <c r="D599" s="42" t="s">
        <v>79</v>
      </c>
      <c r="E599" s="42" t="s">
        <v>468</v>
      </c>
      <c r="F599" s="96">
        <v>5.6000000000000001E-2</v>
      </c>
      <c r="G599" s="97">
        <v>150153.27215816599</v>
      </c>
      <c r="H599" s="97">
        <f t="shared" si="9"/>
        <v>8408.5832408572951</v>
      </c>
      <c r="I599" s="1" t="s">
        <v>692</v>
      </c>
    </row>
    <row r="600" spans="1:9" ht="15" customHeight="1">
      <c r="A600" s="1" t="s">
        <v>691</v>
      </c>
      <c r="B600" s="99">
        <v>2133</v>
      </c>
      <c r="C600" s="99">
        <v>2024</v>
      </c>
      <c r="D600" s="42" t="s">
        <v>79</v>
      </c>
      <c r="E600" s="42" t="s">
        <v>477</v>
      </c>
      <c r="F600" s="96">
        <v>0.64500000000000002</v>
      </c>
      <c r="G600" s="97">
        <v>154280.79315056899</v>
      </c>
      <c r="H600" s="97">
        <f t="shared" si="9"/>
        <v>99511.11158211701</v>
      </c>
      <c r="I600" s="1" t="s">
        <v>692</v>
      </c>
    </row>
    <row r="601" spans="1:9" ht="15" customHeight="1">
      <c r="A601" s="1" t="s">
        <v>691</v>
      </c>
      <c r="B601" s="99">
        <v>2133</v>
      </c>
      <c r="C601" s="99">
        <v>2024</v>
      </c>
      <c r="D601" s="42" t="s">
        <v>79</v>
      </c>
      <c r="E601" s="42" t="s">
        <v>478</v>
      </c>
      <c r="F601" s="96">
        <v>0.29899999999999999</v>
      </c>
      <c r="G601" s="97">
        <v>154280.79315056899</v>
      </c>
      <c r="H601" s="97">
        <f t="shared" si="9"/>
        <v>46129.957152020128</v>
      </c>
      <c r="I601" s="1" t="s">
        <v>692</v>
      </c>
    </row>
    <row r="602" spans="1:9" ht="15" customHeight="1">
      <c r="A602" s="1" t="s">
        <v>691</v>
      </c>
      <c r="B602" s="99">
        <v>2133</v>
      </c>
      <c r="C602" s="99">
        <v>2024</v>
      </c>
      <c r="D602" s="42" t="s">
        <v>79</v>
      </c>
      <c r="E602" s="42" t="s">
        <v>468</v>
      </c>
      <c r="F602" s="96">
        <v>5.6000000000000001E-2</v>
      </c>
      <c r="G602" s="97">
        <v>154280.79315056899</v>
      </c>
      <c r="H602" s="97">
        <f t="shared" si="9"/>
        <v>8639.7244164318636</v>
      </c>
      <c r="I602" s="1" t="s">
        <v>692</v>
      </c>
    </row>
    <row r="603" spans="1:9" ht="15" customHeight="1">
      <c r="A603" s="1" t="s">
        <v>691</v>
      </c>
      <c r="B603" s="99">
        <v>2133</v>
      </c>
      <c r="C603" s="99">
        <v>2025</v>
      </c>
      <c r="D603" s="42" t="s">
        <v>79</v>
      </c>
      <c r="E603" s="42" t="s">
        <v>477</v>
      </c>
      <c r="F603" s="96">
        <v>0.64500000000000002</v>
      </c>
      <c r="G603" s="97">
        <v>157956.450346236</v>
      </c>
      <c r="H603" s="97">
        <f t="shared" si="9"/>
        <v>101881.91047332222</v>
      </c>
      <c r="I603" s="1" t="s">
        <v>692</v>
      </c>
    </row>
    <row r="604" spans="1:9" ht="15" customHeight="1">
      <c r="A604" s="1" t="s">
        <v>691</v>
      </c>
      <c r="B604" s="99">
        <v>2133</v>
      </c>
      <c r="C604" s="99">
        <v>2025</v>
      </c>
      <c r="D604" s="42" t="s">
        <v>79</v>
      </c>
      <c r="E604" s="42" t="s">
        <v>478</v>
      </c>
      <c r="F604" s="96">
        <v>0.29899999999999999</v>
      </c>
      <c r="G604" s="97">
        <v>157956.450346236</v>
      </c>
      <c r="H604" s="97">
        <f t="shared" si="9"/>
        <v>47228.978653524566</v>
      </c>
      <c r="I604" s="1" t="s">
        <v>692</v>
      </c>
    </row>
    <row r="605" spans="1:9" ht="15" customHeight="1">
      <c r="A605" s="1" t="s">
        <v>691</v>
      </c>
      <c r="B605" s="99">
        <v>2133</v>
      </c>
      <c r="C605" s="99">
        <v>2025</v>
      </c>
      <c r="D605" s="42" t="s">
        <v>79</v>
      </c>
      <c r="E605" s="42" t="s">
        <v>468</v>
      </c>
      <c r="F605" s="96">
        <v>5.6000000000000001E-2</v>
      </c>
      <c r="G605" s="97">
        <v>157956.450346236</v>
      </c>
      <c r="H605" s="97">
        <f t="shared" si="9"/>
        <v>8845.5612193892157</v>
      </c>
      <c r="I605" s="1" t="s">
        <v>692</v>
      </c>
    </row>
    <row r="606" spans="1:9" ht="15" customHeight="1">
      <c r="A606" s="1" t="s">
        <v>691</v>
      </c>
      <c r="B606" s="99">
        <v>2133</v>
      </c>
      <c r="C606" s="99">
        <v>2026</v>
      </c>
      <c r="D606" s="42" t="s">
        <v>79</v>
      </c>
      <c r="E606" s="42" t="s">
        <v>477</v>
      </c>
      <c r="F606" s="96">
        <v>0.64500000000000002</v>
      </c>
      <c r="G606" s="97">
        <v>161559.46777446201</v>
      </c>
      <c r="H606" s="97">
        <f t="shared" si="9"/>
        <v>104205.856714528</v>
      </c>
      <c r="I606" s="1" t="s">
        <v>692</v>
      </c>
    </row>
    <row r="607" spans="1:9" ht="15" customHeight="1">
      <c r="A607" s="1" t="s">
        <v>691</v>
      </c>
      <c r="B607" s="99">
        <v>2133</v>
      </c>
      <c r="C607" s="99">
        <v>2026</v>
      </c>
      <c r="D607" s="42" t="s">
        <v>79</v>
      </c>
      <c r="E607" s="42" t="s">
        <v>478</v>
      </c>
      <c r="F607" s="96">
        <v>0.29899999999999999</v>
      </c>
      <c r="G607" s="97">
        <v>161559.46777446201</v>
      </c>
      <c r="H607" s="97">
        <f t="shared" si="9"/>
        <v>48306.280864564142</v>
      </c>
      <c r="I607" s="1" t="s">
        <v>692</v>
      </c>
    </row>
    <row r="608" spans="1:9" ht="15" customHeight="1">
      <c r="A608" s="1" t="s">
        <v>691</v>
      </c>
      <c r="B608" s="99">
        <v>2133</v>
      </c>
      <c r="C608" s="99">
        <v>2026</v>
      </c>
      <c r="D608" s="42" t="s">
        <v>79</v>
      </c>
      <c r="E608" s="42" t="s">
        <v>468</v>
      </c>
      <c r="F608" s="96">
        <v>5.6000000000000001E-2</v>
      </c>
      <c r="G608" s="97">
        <v>161559.46777446201</v>
      </c>
      <c r="H608" s="97">
        <f t="shared" si="9"/>
        <v>9047.3301953698738</v>
      </c>
      <c r="I608" s="1" t="s">
        <v>692</v>
      </c>
    </row>
    <row r="609" spans="1:9" ht="15" customHeight="1">
      <c r="A609" s="1" t="s">
        <v>691</v>
      </c>
      <c r="B609" s="99">
        <v>2133</v>
      </c>
      <c r="C609" s="99">
        <v>2027</v>
      </c>
      <c r="D609" s="42" t="s">
        <v>79</v>
      </c>
      <c r="E609" s="42" t="s">
        <v>477</v>
      </c>
      <c r="F609" s="96">
        <v>0.64500000000000002</v>
      </c>
      <c r="G609" s="97">
        <v>165104.58719905699</v>
      </c>
      <c r="H609" s="97">
        <f t="shared" si="9"/>
        <v>106492.45874339176</v>
      </c>
      <c r="I609" s="1" t="s">
        <v>692</v>
      </c>
    </row>
    <row r="610" spans="1:9" ht="15" customHeight="1">
      <c r="A610" s="1" t="s">
        <v>691</v>
      </c>
      <c r="B610" s="99">
        <v>2133</v>
      </c>
      <c r="C610" s="99">
        <v>2027</v>
      </c>
      <c r="D610" s="42" t="s">
        <v>79</v>
      </c>
      <c r="E610" s="42" t="s">
        <v>478</v>
      </c>
      <c r="F610" s="96">
        <v>0.29899999999999999</v>
      </c>
      <c r="G610" s="97">
        <v>165104.58719905699</v>
      </c>
      <c r="H610" s="97">
        <f t="shared" si="9"/>
        <v>49366.271572518039</v>
      </c>
      <c r="I610" s="1" t="s">
        <v>692</v>
      </c>
    </row>
    <row r="611" spans="1:9" ht="15" customHeight="1">
      <c r="A611" s="1" t="s">
        <v>691</v>
      </c>
      <c r="B611" s="99">
        <v>2133</v>
      </c>
      <c r="C611" s="99">
        <v>2027</v>
      </c>
      <c r="D611" s="42" t="s">
        <v>79</v>
      </c>
      <c r="E611" s="42" t="s">
        <v>468</v>
      </c>
      <c r="F611" s="96">
        <v>5.6000000000000001E-2</v>
      </c>
      <c r="G611" s="97">
        <v>165104.58719905699</v>
      </c>
      <c r="H611" s="97">
        <f t="shared" si="9"/>
        <v>9245.8568831471912</v>
      </c>
      <c r="I611" s="1" t="s">
        <v>692</v>
      </c>
    </row>
    <row r="612" spans="1:9" ht="15" customHeight="1">
      <c r="A612" s="1" t="s">
        <v>691</v>
      </c>
      <c r="B612" s="99">
        <v>2133</v>
      </c>
      <c r="C612" s="99">
        <v>2028</v>
      </c>
      <c r="D612" s="42" t="s">
        <v>79</v>
      </c>
      <c r="E612" s="42" t="s">
        <v>477</v>
      </c>
      <c r="F612" s="96">
        <v>0.64500000000000002</v>
      </c>
      <c r="G612" s="97">
        <v>168664.16308643401</v>
      </c>
      <c r="H612" s="97">
        <f t="shared" si="9"/>
        <v>108788.38519074993</v>
      </c>
      <c r="I612" s="1" t="s">
        <v>692</v>
      </c>
    </row>
    <row r="613" spans="1:9" ht="15" customHeight="1">
      <c r="A613" s="1" t="s">
        <v>691</v>
      </c>
      <c r="B613" s="99">
        <v>2133</v>
      </c>
      <c r="C613" s="99">
        <v>2028</v>
      </c>
      <c r="D613" s="42" t="s">
        <v>79</v>
      </c>
      <c r="E613" s="42" t="s">
        <v>478</v>
      </c>
      <c r="F613" s="96">
        <v>0.29899999999999999</v>
      </c>
      <c r="G613" s="97">
        <v>168664.16308643401</v>
      </c>
      <c r="H613" s="97">
        <f t="shared" si="9"/>
        <v>50430.58476284377</v>
      </c>
      <c r="I613" s="1" t="s">
        <v>692</v>
      </c>
    </row>
    <row r="614" spans="1:9" ht="15" customHeight="1">
      <c r="A614" s="1" t="s">
        <v>691</v>
      </c>
      <c r="B614" s="99">
        <v>2133</v>
      </c>
      <c r="C614" s="99">
        <v>2028</v>
      </c>
      <c r="D614" s="42" t="s">
        <v>79</v>
      </c>
      <c r="E614" s="42" t="s">
        <v>468</v>
      </c>
      <c r="F614" s="96">
        <v>5.6000000000000001E-2</v>
      </c>
      <c r="G614" s="97">
        <v>168664.16308643401</v>
      </c>
      <c r="H614" s="97">
        <f t="shared" si="9"/>
        <v>9445.1931328403043</v>
      </c>
      <c r="I614" s="1" t="s">
        <v>692</v>
      </c>
    </row>
    <row r="615" spans="1:9" ht="15" customHeight="1">
      <c r="A615" s="1" t="s">
        <v>691</v>
      </c>
      <c r="B615" s="99">
        <v>2133</v>
      </c>
      <c r="C615" s="99">
        <v>2029</v>
      </c>
      <c r="D615" s="42" t="s">
        <v>79</v>
      </c>
      <c r="E615" s="42" t="s">
        <v>477</v>
      </c>
      <c r="F615" s="96">
        <v>0.64500000000000002</v>
      </c>
      <c r="G615" s="97">
        <v>172224.389275853</v>
      </c>
      <c r="H615" s="97">
        <f t="shared" si="9"/>
        <v>111084.73108292518</v>
      </c>
      <c r="I615" s="1" t="s">
        <v>692</v>
      </c>
    </row>
    <row r="616" spans="1:9" ht="15" customHeight="1">
      <c r="A616" s="1" t="s">
        <v>691</v>
      </c>
      <c r="B616" s="99">
        <v>2133</v>
      </c>
      <c r="C616" s="99">
        <v>2029</v>
      </c>
      <c r="D616" s="42" t="s">
        <v>79</v>
      </c>
      <c r="E616" s="42" t="s">
        <v>478</v>
      </c>
      <c r="F616" s="96">
        <v>0.29899999999999999</v>
      </c>
      <c r="G616" s="97">
        <v>172224.389275853</v>
      </c>
      <c r="H616" s="97">
        <f t="shared" si="9"/>
        <v>51495.092393480045</v>
      </c>
      <c r="I616" s="1" t="s">
        <v>692</v>
      </c>
    </row>
    <row r="617" spans="1:9" ht="15" customHeight="1">
      <c r="A617" s="1" t="s">
        <v>691</v>
      </c>
      <c r="B617" s="99">
        <v>2133</v>
      </c>
      <c r="C617" s="99">
        <v>2029</v>
      </c>
      <c r="D617" s="42" t="s">
        <v>79</v>
      </c>
      <c r="E617" s="42" t="s">
        <v>468</v>
      </c>
      <c r="F617" s="96">
        <v>5.6000000000000001E-2</v>
      </c>
      <c r="G617" s="97">
        <v>172224.389275853</v>
      </c>
      <c r="H617" s="97">
        <f t="shared" si="9"/>
        <v>9644.5657994477679</v>
      </c>
      <c r="I617" s="1" t="s">
        <v>692</v>
      </c>
    </row>
    <row r="618" spans="1:9" ht="15" customHeight="1">
      <c r="A618" s="1" t="s">
        <v>691</v>
      </c>
      <c r="B618" s="99">
        <v>2133</v>
      </c>
      <c r="C618" s="99">
        <v>2030</v>
      </c>
      <c r="D618" s="42" t="s">
        <v>79</v>
      </c>
      <c r="E618" s="42" t="s">
        <v>477</v>
      </c>
      <c r="F618" s="96">
        <v>0.64500000000000002</v>
      </c>
      <c r="G618" s="97">
        <v>175862.47092628901</v>
      </c>
      <c r="H618" s="97">
        <f t="shared" si="9"/>
        <v>113431.29374745641</v>
      </c>
      <c r="I618" s="1" t="s">
        <v>692</v>
      </c>
    </row>
    <row r="619" spans="1:9" ht="15" customHeight="1">
      <c r="A619" s="1" t="s">
        <v>691</v>
      </c>
      <c r="B619" s="99">
        <v>2133</v>
      </c>
      <c r="C619" s="99">
        <v>2030</v>
      </c>
      <c r="D619" s="42" t="s">
        <v>79</v>
      </c>
      <c r="E619" s="42" t="s">
        <v>478</v>
      </c>
      <c r="F619" s="96">
        <v>0.29899999999999999</v>
      </c>
      <c r="G619" s="97">
        <v>175862.47092628901</v>
      </c>
      <c r="H619" s="97">
        <f t="shared" si="9"/>
        <v>52582.878806960412</v>
      </c>
      <c r="I619" s="1" t="s">
        <v>692</v>
      </c>
    </row>
    <row r="620" spans="1:9" ht="15" customHeight="1">
      <c r="A620" s="1" t="s">
        <v>691</v>
      </c>
      <c r="B620" s="99">
        <v>2133</v>
      </c>
      <c r="C620" s="99">
        <v>2030</v>
      </c>
      <c r="D620" s="42" t="s">
        <v>79</v>
      </c>
      <c r="E620" s="42" t="s">
        <v>468</v>
      </c>
      <c r="F620" s="96">
        <v>5.6000000000000001E-2</v>
      </c>
      <c r="G620" s="97">
        <v>175862.47092628901</v>
      </c>
      <c r="H620" s="97">
        <f t="shared" si="9"/>
        <v>9848.2983718721844</v>
      </c>
      <c r="I620" s="1" t="s">
        <v>692</v>
      </c>
    </row>
    <row r="621" spans="1:9" ht="15" customHeight="1">
      <c r="A621" s="1" t="s">
        <v>691</v>
      </c>
      <c r="B621" s="99">
        <v>2133</v>
      </c>
      <c r="C621" s="99">
        <v>2031</v>
      </c>
      <c r="D621" s="42" t="s">
        <v>79</v>
      </c>
      <c r="E621" s="42" t="s">
        <v>477</v>
      </c>
      <c r="F621" s="96">
        <v>0.64500000000000002</v>
      </c>
      <c r="G621" s="97">
        <v>179454.01957906899</v>
      </c>
      <c r="H621" s="97">
        <f t="shared" si="9"/>
        <v>115747.84262849951</v>
      </c>
      <c r="I621" s="1" t="s">
        <v>692</v>
      </c>
    </row>
    <row r="622" spans="1:9" ht="15" customHeight="1">
      <c r="A622" s="1" t="s">
        <v>691</v>
      </c>
      <c r="B622" s="99">
        <v>2133</v>
      </c>
      <c r="C622" s="99">
        <v>2031</v>
      </c>
      <c r="D622" s="42" t="s">
        <v>79</v>
      </c>
      <c r="E622" s="42" t="s">
        <v>478</v>
      </c>
      <c r="F622" s="96">
        <v>0.29899999999999999</v>
      </c>
      <c r="G622" s="97">
        <v>179454.01957906899</v>
      </c>
      <c r="H622" s="97">
        <f t="shared" si="9"/>
        <v>53656.751854141628</v>
      </c>
      <c r="I622" s="1" t="s">
        <v>692</v>
      </c>
    </row>
    <row r="623" spans="1:9" ht="15" customHeight="1">
      <c r="A623" s="1" t="s">
        <v>691</v>
      </c>
      <c r="B623" s="99">
        <v>2133</v>
      </c>
      <c r="C623" s="99">
        <v>2031</v>
      </c>
      <c r="D623" s="42" t="s">
        <v>79</v>
      </c>
      <c r="E623" s="42" t="s">
        <v>468</v>
      </c>
      <c r="F623" s="96">
        <v>5.6000000000000001E-2</v>
      </c>
      <c r="G623" s="97">
        <v>179454.01957906899</v>
      </c>
      <c r="H623" s="97">
        <f t="shared" si="9"/>
        <v>10049.425096427864</v>
      </c>
      <c r="I623" s="1" t="s">
        <v>692</v>
      </c>
    </row>
    <row r="624" spans="1:9" ht="15" customHeight="1">
      <c r="A624" s="1" t="s">
        <v>691</v>
      </c>
      <c r="B624" s="99">
        <v>2133</v>
      </c>
      <c r="C624" s="99">
        <v>2032</v>
      </c>
      <c r="D624" s="42" t="s">
        <v>79</v>
      </c>
      <c r="E624" s="42" t="s">
        <v>477</v>
      </c>
      <c r="F624" s="96">
        <v>0.64500000000000002</v>
      </c>
      <c r="G624" s="97">
        <v>183046.67788810001</v>
      </c>
      <c r="H624" s="97">
        <f t="shared" si="9"/>
        <v>118065.1072378245</v>
      </c>
      <c r="I624" s="1" t="s">
        <v>692</v>
      </c>
    </row>
    <row r="625" spans="1:9" ht="15" customHeight="1">
      <c r="A625" s="1" t="s">
        <v>691</v>
      </c>
      <c r="B625" s="99">
        <v>2133</v>
      </c>
      <c r="C625" s="99">
        <v>2032</v>
      </c>
      <c r="D625" s="42" t="s">
        <v>79</v>
      </c>
      <c r="E625" s="42" t="s">
        <v>478</v>
      </c>
      <c r="F625" s="96">
        <v>0.29899999999999999</v>
      </c>
      <c r="G625" s="97">
        <v>183046.67788810001</v>
      </c>
      <c r="H625" s="97">
        <f t="shared" si="9"/>
        <v>54730.956688541897</v>
      </c>
      <c r="I625" s="1" t="s">
        <v>692</v>
      </c>
    </row>
    <row r="626" spans="1:9" ht="15" customHeight="1">
      <c r="A626" s="1" t="s">
        <v>691</v>
      </c>
      <c r="B626" s="99">
        <v>2133</v>
      </c>
      <c r="C626" s="99">
        <v>2032</v>
      </c>
      <c r="D626" s="42" t="s">
        <v>79</v>
      </c>
      <c r="E626" s="42" t="s">
        <v>468</v>
      </c>
      <c r="F626" s="96">
        <v>5.6000000000000001E-2</v>
      </c>
      <c r="G626" s="97">
        <v>183046.67788810001</v>
      </c>
      <c r="H626" s="97">
        <f t="shared" si="9"/>
        <v>10250.613961733601</v>
      </c>
      <c r="I626" s="1" t="s">
        <v>692</v>
      </c>
    </row>
    <row r="627" spans="1:9" ht="15" customHeight="1">
      <c r="A627" s="1" t="s">
        <v>691</v>
      </c>
      <c r="B627" s="99">
        <v>2133</v>
      </c>
      <c r="C627" s="99">
        <v>2033</v>
      </c>
      <c r="D627" s="42" t="s">
        <v>79</v>
      </c>
      <c r="E627" s="42" t="s">
        <v>477</v>
      </c>
      <c r="F627" s="96">
        <v>0.64500000000000002</v>
      </c>
      <c r="G627" s="97">
        <v>186644.867692915</v>
      </c>
      <c r="H627" s="97">
        <f t="shared" si="9"/>
        <v>120385.93966193017</v>
      </c>
      <c r="I627" s="1" t="s">
        <v>692</v>
      </c>
    </row>
    <row r="628" spans="1:9" ht="15" customHeight="1">
      <c r="A628" s="1" t="s">
        <v>691</v>
      </c>
      <c r="B628" s="99">
        <v>2133</v>
      </c>
      <c r="C628" s="99">
        <v>2033</v>
      </c>
      <c r="D628" s="42" t="s">
        <v>79</v>
      </c>
      <c r="E628" s="42" t="s">
        <v>478</v>
      </c>
      <c r="F628" s="96">
        <v>0.29899999999999999</v>
      </c>
      <c r="G628" s="97">
        <v>186644.867692915</v>
      </c>
      <c r="H628" s="97">
        <f t="shared" si="9"/>
        <v>55806.815440181585</v>
      </c>
      <c r="I628" s="1" t="s">
        <v>692</v>
      </c>
    </row>
    <row r="629" spans="1:9" ht="15" customHeight="1">
      <c r="A629" s="1" t="s">
        <v>691</v>
      </c>
      <c r="B629" s="99">
        <v>2133</v>
      </c>
      <c r="C629" s="99">
        <v>2033</v>
      </c>
      <c r="D629" s="42" t="s">
        <v>79</v>
      </c>
      <c r="E629" s="42" t="s">
        <v>468</v>
      </c>
      <c r="F629" s="96">
        <v>5.6000000000000001E-2</v>
      </c>
      <c r="G629" s="97">
        <v>186644.867692915</v>
      </c>
      <c r="H629" s="97">
        <f t="shared" si="9"/>
        <v>10452.112590803239</v>
      </c>
      <c r="I629" s="1" t="s">
        <v>692</v>
      </c>
    </row>
    <row r="630" spans="1:9" ht="15" customHeight="1">
      <c r="A630" s="1" t="s">
        <v>691</v>
      </c>
      <c r="B630" s="99">
        <v>2133</v>
      </c>
      <c r="C630" s="99">
        <v>2034</v>
      </c>
      <c r="D630" s="42" t="s">
        <v>79</v>
      </c>
      <c r="E630" s="42" t="s">
        <v>477</v>
      </c>
      <c r="F630" s="96">
        <v>0.64500000000000002</v>
      </c>
      <c r="G630" s="97">
        <v>190238.77155103799</v>
      </c>
      <c r="H630" s="97">
        <f t="shared" si="9"/>
        <v>122704.0076504195</v>
      </c>
      <c r="I630" s="1" t="s">
        <v>692</v>
      </c>
    </row>
    <row r="631" spans="1:9" ht="15" customHeight="1">
      <c r="A631" s="1" t="s">
        <v>691</v>
      </c>
      <c r="B631" s="99">
        <v>2133</v>
      </c>
      <c r="C631" s="99">
        <v>2034</v>
      </c>
      <c r="D631" s="42" t="s">
        <v>79</v>
      </c>
      <c r="E631" s="42" t="s">
        <v>478</v>
      </c>
      <c r="F631" s="96">
        <v>0.29899999999999999</v>
      </c>
      <c r="G631" s="97">
        <v>190238.77155103799</v>
      </c>
      <c r="H631" s="97">
        <f t="shared" si="9"/>
        <v>56881.392693760361</v>
      </c>
      <c r="I631" s="1" t="s">
        <v>692</v>
      </c>
    </row>
    <row r="632" spans="1:9" ht="15" customHeight="1">
      <c r="A632" s="1" t="s">
        <v>691</v>
      </c>
      <c r="B632" s="99">
        <v>2133</v>
      </c>
      <c r="C632" s="99">
        <v>2034</v>
      </c>
      <c r="D632" s="42" t="s">
        <v>79</v>
      </c>
      <c r="E632" s="42" t="s">
        <v>468</v>
      </c>
      <c r="F632" s="96">
        <v>5.6000000000000001E-2</v>
      </c>
      <c r="G632" s="97">
        <v>190238.77155103799</v>
      </c>
      <c r="H632" s="97">
        <f t="shared" si="9"/>
        <v>10653.371206858128</v>
      </c>
      <c r="I632" s="1" t="s">
        <v>692</v>
      </c>
    </row>
    <row r="633" spans="1:9" ht="15" customHeight="1">
      <c r="A633" s="1" t="s">
        <v>691</v>
      </c>
      <c r="B633" s="99">
        <v>2133</v>
      </c>
      <c r="C633" s="99">
        <v>2035</v>
      </c>
      <c r="D633" s="42" t="s">
        <v>79</v>
      </c>
      <c r="E633" s="42" t="s">
        <v>477</v>
      </c>
      <c r="F633" s="96">
        <v>0.64500000000000002</v>
      </c>
      <c r="G633" s="97">
        <v>193840.22671007799</v>
      </c>
      <c r="H633" s="97">
        <f t="shared" si="9"/>
        <v>125026.94622800031</v>
      </c>
      <c r="I633" s="1" t="s">
        <v>692</v>
      </c>
    </row>
    <row r="634" spans="1:9" ht="15" customHeight="1">
      <c r="A634" s="1" t="s">
        <v>691</v>
      </c>
      <c r="B634" s="99">
        <v>2133</v>
      </c>
      <c r="C634" s="99">
        <v>2035</v>
      </c>
      <c r="D634" s="42" t="s">
        <v>79</v>
      </c>
      <c r="E634" s="42" t="s">
        <v>478</v>
      </c>
      <c r="F634" s="96">
        <v>0.29899999999999999</v>
      </c>
      <c r="G634" s="97">
        <v>193840.22671007799</v>
      </c>
      <c r="H634" s="97">
        <f t="shared" si="9"/>
        <v>57958.227786313313</v>
      </c>
      <c r="I634" s="1" t="s">
        <v>692</v>
      </c>
    </row>
    <row r="635" spans="1:9" ht="15" customHeight="1">
      <c r="A635" s="1" t="s">
        <v>691</v>
      </c>
      <c r="B635" s="99">
        <v>2133</v>
      </c>
      <c r="C635" s="99">
        <v>2035</v>
      </c>
      <c r="D635" s="42" t="s">
        <v>79</v>
      </c>
      <c r="E635" s="42" t="s">
        <v>468</v>
      </c>
      <c r="F635" s="96">
        <v>5.6000000000000001E-2</v>
      </c>
      <c r="G635" s="97">
        <v>193840.22671007799</v>
      </c>
      <c r="H635" s="97">
        <f t="shared" si="9"/>
        <v>10855.052695764367</v>
      </c>
      <c r="I635" s="1" t="s">
        <v>692</v>
      </c>
    </row>
    <row r="636" spans="1:9" ht="15" customHeight="1">
      <c r="A636" s="1" t="s">
        <v>691</v>
      </c>
      <c r="B636" s="99">
        <v>2139</v>
      </c>
      <c r="C636" s="99">
        <v>2021</v>
      </c>
      <c r="D636" s="42" t="s">
        <v>84</v>
      </c>
      <c r="E636" s="42" t="s">
        <v>475</v>
      </c>
      <c r="F636" s="96">
        <v>0.46100000000000002</v>
      </c>
      <c r="G636" s="97">
        <v>139983.187867956</v>
      </c>
      <c r="H636" s="97">
        <f t="shared" si="9"/>
        <v>64532.24960712772</v>
      </c>
      <c r="I636" s="1" t="s">
        <v>692</v>
      </c>
    </row>
    <row r="637" spans="1:9" ht="15" customHeight="1">
      <c r="A637" s="1" t="s">
        <v>691</v>
      </c>
      <c r="B637" s="99">
        <v>2139</v>
      </c>
      <c r="C637" s="99">
        <v>2021</v>
      </c>
      <c r="D637" s="42" t="s">
        <v>84</v>
      </c>
      <c r="E637" s="42" t="s">
        <v>476</v>
      </c>
      <c r="F637" s="96">
        <v>0.28999999999999998</v>
      </c>
      <c r="G637" s="97">
        <v>139983.187867956</v>
      </c>
      <c r="H637" s="97">
        <f t="shared" si="9"/>
        <v>40595.124481707237</v>
      </c>
      <c r="I637" s="1" t="s">
        <v>692</v>
      </c>
    </row>
    <row r="638" spans="1:9" ht="15" customHeight="1">
      <c r="A638" s="1" t="s">
        <v>691</v>
      </c>
      <c r="B638" s="99">
        <v>2139</v>
      </c>
      <c r="C638" s="99">
        <v>2021</v>
      </c>
      <c r="D638" s="42" t="s">
        <v>84</v>
      </c>
      <c r="E638" s="42" t="s">
        <v>468</v>
      </c>
      <c r="F638" s="96">
        <v>0.249</v>
      </c>
      <c r="G638" s="97">
        <v>139983.187867956</v>
      </c>
      <c r="H638" s="97">
        <f t="shared" si="9"/>
        <v>34855.813779121047</v>
      </c>
      <c r="I638" s="1" t="s">
        <v>692</v>
      </c>
    </row>
    <row r="639" spans="1:9" ht="15" customHeight="1">
      <c r="A639" s="1" t="s">
        <v>691</v>
      </c>
      <c r="B639" s="99">
        <v>2139</v>
      </c>
      <c r="C639" s="99">
        <v>2022</v>
      </c>
      <c r="D639" s="42" t="s">
        <v>84</v>
      </c>
      <c r="E639" s="42" t="s">
        <v>475</v>
      </c>
      <c r="F639" s="96">
        <v>0.46100000000000002</v>
      </c>
      <c r="G639" s="97">
        <v>144108.93367214</v>
      </c>
      <c r="H639" s="97">
        <f t="shared" si="9"/>
        <v>66434.218422856546</v>
      </c>
      <c r="I639" s="1" t="s">
        <v>692</v>
      </c>
    </row>
    <row r="640" spans="1:9" ht="15" customHeight="1">
      <c r="A640" s="1" t="s">
        <v>691</v>
      </c>
      <c r="B640" s="99">
        <v>2139</v>
      </c>
      <c r="C640" s="99">
        <v>2022</v>
      </c>
      <c r="D640" s="42" t="s">
        <v>84</v>
      </c>
      <c r="E640" s="42" t="s">
        <v>476</v>
      </c>
      <c r="F640" s="96">
        <v>0.28999999999999998</v>
      </c>
      <c r="G640" s="97">
        <v>144108.93367214</v>
      </c>
      <c r="H640" s="97">
        <f t="shared" si="9"/>
        <v>41791.590764920598</v>
      </c>
      <c r="I640" s="1" t="s">
        <v>692</v>
      </c>
    </row>
    <row r="641" spans="1:9" ht="15" customHeight="1">
      <c r="A641" s="1" t="s">
        <v>691</v>
      </c>
      <c r="B641" s="99">
        <v>2139</v>
      </c>
      <c r="C641" s="99">
        <v>2022</v>
      </c>
      <c r="D641" s="42" t="s">
        <v>84</v>
      </c>
      <c r="E641" s="42" t="s">
        <v>468</v>
      </c>
      <c r="F641" s="96">
        <v>0.249</v>
      </c>
      <c r="G641" s="97">
        <v>144108.93367214</v>
      </c>
      <c r="H641" s="97">
        <f t="shared" si="9"/>
        <v>35883.124484362859</v>
      </c>
      <c r="I641" s="1" t="s">
        <v>692</v>
      </c>
    </row>
    <row r="642" spans="1:9" ht="15" customHeight="1">
      <c r="A642" s="1" t="s">
        <v>691</v>
      </c>
      <c r="B642" s="99">
        <v>2139</v>
      </c>
      <c r="C642" s="99">
        <v>2023</v>
      </c>
      <c r="D642" s="42" t="s">
        <v>84</v>
      </c>
      <c r="E642" s="42" t="s">
        <v>475</v>
      </c>
      <c r="F642" s="96">
        <v>0.46100000000000002</v>
      </c>
      <c r="G642" s="97">
        <v>148266.61230464699</v>
      </c>
      <c r="H642" s="97">
        <f t="shared" si="9"/>
        <v>68350.908272442262</v>
      </c>
      <c r="I642" s="1" t="s">
        <v>692</v>
      </c>
    </row>
    <row r="643" spans="1:9" ht="15" customHeight="1">
      <c r="A643" s="1" t="s">
        <v>691</v>
      </c>
      <c r="B643" s="99">
        <v>2139</v>
      </c>
      <c r="C643" s="99">
        <v>2023</v>
      </c>
      <c r="D643" s="42" t="s">
        <v>84</v>
      </c>
      <c r="E643" s="42" t="s">
        <v>476</v>
      </c>
      <c r="F643" s="96">
        <v>0.28999999999999998</v>
      </c>
      <c r="G643" s="97">
        <v>148266.61230464699</v>
      </c>
      <c r="H643" s="97">
        <f t="shared" si="9"/>
        <v>42997.317568347622</v>
      </c>
      <c r="I643" s="1" t="s">
        <v>692</v>
      </c>
    </row>
    <row r="644" spans="1:9" ht="15" customHeight="1">
      <c r="A644" s="1" t="s">
        <v>691</v>
      </c>
      <c r="B644" s="99">
        <v>2139</v>
      </c>
      <c r="C644" s="99">
        <v>2023</v>
      </c>
      <c r="D644" s="42" t="s">
        <v>84</v>
      </c>
      <c r="E644" s="42" t="s">
        <v>468</v>
      </c>
      <c r="F644" s="96">
        <v>0.249</v>
      </c>
      <c r="G644" s="97">
        <v>148266.61230464699</v>
      </c>
      <c r="H644" s="97">
        <f t="shared" si="9"/>
        <v>36918.386463857103</v>
      </c>
      <c r="I644" s="1" t="s">
        <v>692</v>
      </c>
    </row>
    <row r="645" spans="1:9" ht="15" customHeight="1">
      <c r="A645" s="1" t="s">
        <v>691</v>
      </c>
      <c r="B645" s="99">
        <v>2139</v>
      </c>
      <c r="C645" s="99">
        <v>2024</v>
      </c>
      <c r="D645" s="42" t="s">
        <v>84</v>
      </c>
      <c r="E645" s="42" t="s">
        <v>475</v>
      </c>
      <c r="F645" s="96">
        <v>0.46100000000000002</v>
      </c>
      <c r="G645" s="97">
        <v>152342.271435945</v>
      </c>
      <c r="H645" s="97">
        <f t="shared" si="9"/>
        <v>70229.787131970646</v>
      </c>
      <c r="I645" s="1" t="s">
        <v>692</v>
      </c>
    </row>
    <row r="646" spans="1:9" ht="15" customHeight="1">
      <c r="A646" s="1" t="s">
        <v>691</v>
      </c>
      <c r="B646" s="99">
        <v>2139</v>
      </c>
      <c r="C646" s="99">
        <v>2024</v>
      </c>
      <c r="D646" s="42" t="s">
        <v>84</v>
      </c>
      <c r="E646" s="42" t="s">
        <v>476</v>
      </c>
      <c r="F646" s="96">
        <v>0.28999999999999998</v>
      </c>
      <c r="G646" s="97">
        <v>152342.271435945</v>
      </c>
      <c r="H646" s="97">
        <f t="shared" si="9"/>
        <v>44179.258716424047</v>
      </c>
      <c r="I646" s="1" t="s">
        <v>692</v>
      </c>
    </row>
    <row r="647" spans="1:9" ht="15" customHeight="1">
      <c r="A647" s="1" t="s">
        <v>691</v>
      </c>
      <c r="B647" s="99">
        <v>2139</v>
      </c>
      <c r="C647" s="99">
        <v>2024</v>
      </c>
      <c r="D647" s="42" t="s">
        <v>84</v>
      </c>
      <c r="E647" s="42" t="s">
        <v>468</v>
      </c>
      <c r="F647" s="96">
        <v>0.249</v>
      </c>
      <c r="G647" s="97">
        <v>152342.271435945</v>
      </c>
      <c r="H647" s="97">
        <f t="shared" ref="H647:H680" si="10">G647*F647</f>
        <v>37933.225587550303</v>
      </c>
      <c r="I647" s="1" t="s">
        <v>692</v>
      </c>
    </row>
    <row r="648" spans="1:9" ht="15" customHeight="1">
      <c r="A648" s="1" t="s">
        <v>691</v>
      </c>
      <c r="B648" s="99">
        <v>2139</v>
      </c>
      <c r="C648" s="99">
        <v>2025</v>
      </c>
      <c r="D648" s="42" t="s">
        <v>84</v>
      </c>
      <c r="E648" s="42" t="s">
        <v>475</v>
      </c>
      <c r="F648" s="96">
        <v>0.46100000000000002</v>
      </c>
      <c r="G648" s="97">
        <v>155971.74439088401</v>
      </c>
      <c r="H648" s="97">
        <f t="shared" si="10"/>
        <v>71902.974164197527</v>
      </c>
      <c r="I648" s="1" t="s">
        <v>692</v>
      </c>
    </row>
    <row r="649" spans="1:9" ht="15" customHeight="1">
      <c r="A649" s="1" t="s">
        <v>691</v>
      </c>
      <c r="B649" s="99">
        <v>2139</v>
      </c>
      <c r="C649" s="99">
        <v>2025</v>
      </c>
      <c r="D649" s="42" t="s">
        <v>84</v>
      </c>
      <c r="E649" s="42" t="s">
        <v>476</v>
      </c>
      <c r="F649" s="96">
        <v>0.28999999999999998</v>
      </c>
      <c r="G649" s="97">
        <v>155971.74439088401</v>
      </c>
      <c r="H649" s="97">
        <f t="shared" si="10"/>
        <v>45231.805873356359</v>
      </c>
      <c r="I649" s="1" t="s">
        <v>692</v>
      </c>
    </row>
    <row r="650" spans="1:9" ht="15" customHeight="1">
      <c r="A650" s="1" t="s">
        <v>691</v>
      </c>
      <c r="B650" s="99">
        <v>2139</v>
      </c>
      <c r="C650" s="99">
        <v>2025</v>
      </c>
      <c r="D650" s="42" t="s">
        <v>84</v>
      </c>
      <c r="E650" s="42" t="s">
        <v>468</v>
      </c>
      <c r="F650" s="96">
        <v>0.249</v>
      </c>
      <c r="G650" s="97">
        <v>155971.74439088401</v>
      </c>
      <c r="H650" s="97">
        <f t="shared" si="10"/>
        <v>38836.964353330121</v>
      </c>
      <c r="I650" s="1" t="s">
        <v>692</v>
      </c>
    </row>
    <row r="651" spans="1:9" ht="15" customHeight="1">
      <c r="A651" s="1" t="s">
        <v>691</v>
      </c>
      <c r="B651" s="99">
        <v>2139</v>
      </c>
      <c r="C651" s="99">
        <v>2026</v>
      </c>
      <c r="D651" s="42" t="s">
        <v>84</v>
      </c>
      <c r="E651" s="42" t="s">
        <v>475</v>
      </c>
      <c r="F651" s="96">
        <v>0.46100000000000002</v>
      </c>
      <c r="G651" s="97">
        <v>159529.490289365</v>
      </c>
      <c r="H651" s="97">
        <f t="shared" si="10"/>
        <v>73543.095023397269</v>
      </c>
      <c r="I651" s="1" t="s">
        <v>692</v>
      </c>
    </row>
    <row r="652" spans="1:9" ht="15" customHeight="1">
      <c r="A652" s="1" t="s">
        <v>691</v>
      </c>
      <c r="B652" s="99">
        <v>2139</v>
      </c>
      <c r="C652" s="99">
        <v>2026</v>
      </c>
      <c r="D652" s="42" t="s">
        <v>84</v>
      </c>
      <c r="E652" s="42" t="s">
        <v>476</v>
      </c>
      <c r="F652" s="96">
        <v>0.28999999999999998</v>
      </c>
      <c r="G652" s="97">
        <v>159529.490289365</v>
      </c>
      <c r="H652" s="97">
        <f t="shared" si="10"/>
        <v>46263.552183915846</v>
      </c>
      <c r="I652" s="1" t="s">
        <v>692</v>
      </c>
    </row>
    <row r="653" spans="1:9" ht="15" customHeight="1">
      <c r="A653" s="1" t="s">
        <v>691</v>
      </c>
      <c r="B653" s="99">
        <v>2139</v>
      </c>
      <c r="C653" s="99">
        <v>2026</v>
      </c>
      <c r="D653" s="42" t="s">
        <v>84</v>
      </c>
      <c r="E653" s="42" t="s">
        <v>468</v>
      </c>
      <c r="F653" s="96">
        <v>0.249</v>
      </c>
      <c r="G653" s="97">
        <v>159529.490289365</v>
      </c>
      <c r="H653" s="97">
        <f t="shared" si="10"/>
        <v>39722.843082051884</v>
      </c>
      <c r="I653" s="1" t="s">
        <v>692</v>
      </c>
    </row>
    <row r="654" spans="1:9" ht="15" customHeight="1">
      <c r="A654" s="1" t="s">
        <v>691</v>
      </c>
      <c r="B654" s="99">
        <v>2139</v>
      </c>
      <c r="C654" s="99">
        <v>2027</v>
      </c>
      <c r="D654" s="42" t="s">
        <v>84</v>
      </c>
      <c r="E654" s="42" t="s">
        <v>475</v>
      </c>
      <c r="F654" s="96">
        <v>0.46100000000000002</v>
      </c>
      <c r="G654" s="97">
        <v>163030.06566639899</v>
      </c>
      <c r="H654" s="97">
        <f t="shared" si="10"/>
        <v>75156.860272209946</v>
      </c>
      <c r="I654" s="1" t="s">
        <v>692</v>
      </c>
    </row>
    <row r="655" spans="1:9" ht="15" customHeight="1">
      <c r="A655" s="1" t="s">
        <v>691</v>
      </c>
      <c r="B655" s="99">
        <v>2139</v>
      </c>
      <c r="C655" s="99">
        <v>2027</v>
      </c>
      <c r="D655" s="42" t="s">
        <v>84</v>
      </c>
      <c r="E655" s="42" t="s">
        <v>476</v>
      </c>
      <c r="F655" s="96">
        <v>0.28999999999999998</v>
      </c>
      <c r="G655" s="97">
        <v>163030.06566639899</v>
      </c>
      <c r="H655" s="97">
        <f t="shared" si="10"/>
        <v>47278.719043255704</v>
      </c>
      <c r="I655" s="1" t="s">
        <v>692</v>
      </c>
    </row>
    <row r="656" spans="1:9" ht="15" customHeight="1">
      <c r="A656" s="1" t="s">
        <v>691</v>
      </c>
      <c r="B656" s="99">
        <v>2139</v>
      </c>
      <c r="C656" s="99">
        <v>2027</v>
      </c>
      <c r="D656" s="42" t="s">
        <v>84</v>
      </c>
      <c r="E656" s="42" t="s">
        <v>468</v>
      </c>
      <c r="F656" s="96">
        <v>0.249</v>
      </c>
      <c r="G656" s="97">
        <v>163030.06566639899</v>
      </c>
      <c r="H656" s="97">
        <f t="shared" si="10"/>
        <v>40594.486350933352</v>
      </c>
      <c r="I656" s="1" t="s">
        <v>692</v>
      </c>
    </row>
    <row r="657" spans="1:9" ht="15" customHeight="1">
      <c r="A657" s="1" t="s">
        <v>691</v>
      </c>
      <c r="B657" s="99">
        <v>2139</v>
      </c>
      <c r="C657" s="99">
        <v>2028</v>
      </c>
      <c r="D657" s="42" t="s">
        <v>84</v>
      </c>
      <c r="E657" s="42" t="s">
        <v>475</v>
      </c>
      <c r="F657" s="96">
        <v>0.46100000000000002</v>
      </c>
      <c r="G657" s="97">
        <v>166544.91586234301</v>
      </c>
      <c r="H657" s="97">
        <f t="shared" si="10"/>
        <v>76777.206212540128</v>
      </c>
      <c r="I657" s="1" t="s">
        <v>692</v>
      </c>
    </row>
    <row r="658" spans="1:9" ht="15" customHeight="1">
      <c r="A658" s="1" t="s">
        <v>691</v>
      </c>
      <c r="B658" s="99">
        <v>2139</v>
      </c>
      <c r="C658" s="99">
        <v>2028</v>
      </c>
      <c r="D658" s="42" t="s">
        <v>84</v>
      </c>
      <c r="E658" s="42" t="s">
        <v>476</v>
      </c>
      <c r="F658" s="96">
        <v>0.28999999999999998</v>
      </c>
      <c r="G658" s="97">
        <v>166544.91586234301</v>
      </c>
      <c r="H658" s="97">
        <f t="shared" si="10"/>
        <v>48298.025600079469</v>
      </c>
      <c r="I658" s="1" t="s">
        <v>692</v>
      </c>
    </row>
    <row r="659" spans="1:9" ht="15" customHeight="1">
      <c r="A659" s="1" t="s">
        <v>691</v>
      </c>
      <c r="B659" s="99">
        <v>2139</v>
      </c>
      <c r="C659" s="99">
        <v>2028</v>
      </c>
      <c r="D659" s="42" t="s">
        <v>84</v>
      </c>
      <c r="E659" s="42" t="s">
        <v>468</v>
      </c>
      <c r="F659" s="96">
        <v>0.249</v>
      </c>
      <c r="G659" s="97">
        <v>166544.91586234301</v>
      </c>
      <c r="H659" s="97">
        <f t="shared" si="10"/>
        <v>41469.684049723408</v>
      </c>
      <c r="I659" s="1" t="s">
        <v>692</v>
      </c>
    </row>
    <row r="660" spans="1:9" ht="15" customHeight="1">
      <c r="A660" s="1" t="s">
        <v>691</v>
      </c>
      <c r="B660" s="99">
        <v>2139</v>
      </c>
      <c r="C660" s="99">
        <v>2029</v>
      </c>
      <c r="D660" s="42" t="s">
        <v>84</v>
      </c>
      <c r="E660" s="42" t="s">
        <v>475</v>
      </c>
      <c r="F660" s="96">
        <v>0.46100000000000002</v>
      </c>
      <c r="G660" s="97">
        <v>170060.40818934501</v>
      </c>
      <c r="H660" s="97">
        <f t="shared" si="10"/>
        <v>78397.848175288047</v>
      </c>
      <c r="I660" s="1" t="s">
        <v>692</v>
      </c>
    </row>
    <row r="661" spans="1:9" ht="15" customHeight="1">
      <c r="A661" s="1" t="s">
        <v>691</v>
      </c>
      <c r="B661" s="99">
        <v>2139</v>
      </c>
      <c r="C661" s="99">
        <v>2029</v>
      </c>
      <c r="D661" s="42" t="s">
        <v>84</v>
      </c>
      <c r="E661" s="42" t="s">
        <v>476</v>
      </c>
      <c r="F661" s="96">
        <v>0.28999999999999998</v>
      </c>
      <c r="G661" s="97">
        <v>170060.40818934501</v>
      </c>
      <c r="H661" s="97">
        <f t="shared" si="10"/>
        <v>49317.518374910047</v>
      </c>
      <c r="I661" s="1" t="s">
        <v>692</v>
      </c>
    </row>
    <row r="662" spans="1:9" ht="15" customHeight="1">
      <c r="A662" s="1" t="s">
        <v>691</v>
      </c>
      <c r="B662" s="99">
        <v>2139</v>
      </c>
      <c r="C662" s="99">
        <v>2029</v>
      </c>
      <c r="D662" s="42" t="s">
        <v>84</v>
      </c>
      <c r="E662" s="42" t="s">
        <v>468</v>
      </c>
      <c r="F662" s="96">
        <v>0.249</v>
      </c>
      <c r="G662" s="97">
        <v>170060.40818934501</v>
      </c>
      <c r="H662" s="97">
        <f t="shared" si="10"/>
        <v>42345.041639146904</v>
      </c>
      <c r="I662" s="1" t="s">
        <v>692</v>
      </c>
    </row>
    <row r="663" spans="1:9" ht="15" customHeight="1">
      <c r="A663" s="1" t="s">
        <v>691</v>
      </c>
      <c r="B663" s="99">
        <v>2139</v>
      </c>
      <c r="C663" s="99">
        <v>2030</v>
      </c>
      <c r="D663" s="42" t="s">
        <v>84</v>
      </c>
      <c r="E663" s="42" t="s">
        <v>475</v>
      </c>
      <c r="F663" s="96">
        <v>0.46100000000000002</v>
      </c>
      <c r="G663" s="97">
        <v>173652.77773175301</v>
      </c>
      <c r="H663" s="97">
        <f t="shared" si="10"/>
        <v>80053.930534338142</v>
      </c>
      <c r="I663" s="1" t="s">
        <v>692</v>
      </c>
    </row>
    <row r="664" spans="1:9" ht="15" customHeight="1">
      <c r="A664" s="1" t="s">
        <v>691</v>
      </c>
      <c r="B664" s="99">
        <v>2139</v>
      </c>
      <c r="C664" s="99">
        <v>2030</v>
      </c>
      <c r="D664" s="42" t="s">
        <v>84</v>
      </c>
      <c r="E664" s="42" t="s">
        <v>476</v>
      </c>
      <c r="F664" s="96">
        <v>0.28999999999999998</v>
      </c>
      <c r="G664" s="97">
        <v>173652.77773175301</v>
      </c>
      <c r="H664" s="97">
        <f t="shared" si="10"/>
        <v>50359.305542208371</v>
      </c>
      <c r="I664" s="1" t="s">
        <v>692</v>
      </c>
    </row>
    <row r="665" spans="1:9" ht="15" customHeight="1">
      <c r="A665" s="1" t="s">
        <v>691</v>
      </c>
      <c r="B665" s="99">
        <v>2139</v>
      </c>
      <c r="C665" s="99">
        <v>2030</v>
      </c>
      <c r="D665" s="42" t="s">
        <v>84</v>
      </c>
      <c r="E665" s="42" t="s">
        <v>468</v>
      </c>
      <c r="F665" s="96">
        <v>0.249</v>
      </c>
      <c r="G665" s="97">
        <v>173652.77773175301</v>
      </c>
      <c r="H665" s="97">
        <f t="shared" si="10"/>
        <v>43239.5416552065</v>
      </c>
      <c r="I665" s="1" t="s">
        <v>692</v>
      </c>
    </row>
    <row r="666" spans="1:9" ht="15" customHeight="1">
      <c r="A666" s="1" t="s">
        <v>691</v>
      </c>
      <c r="B666" s="99">
        <v>2139</v>
      </c>
      <c r="C666" s="99">
        <v>2031</v>
      </c>
      <c r="D666" s="42" t="s">
        <v>84</v>
      </c>
      <c r="E666" s="42" t="s">
        <v>475</v>
      </c>
      <c r="F666" s="96">
        <v>0.46100000000000002</v>
      </c>
      <c r="G666" s="97">
        <v>177199.19895869799</v>
      </c>
      <c r="H666" s="97">
        <f t="shared" si="10"/>
        <v>81688.830719959777</v>
      </c>
      <c r="I666" s="1" t="s">
        <v>692</v>
      </c>
    </row>
    <row r="667" spans="1:9" ht="15" customHeight="1">
      <c r="A667" s="1" t="s">
        <v>691</v>
      </c>
      <c r="B667" s="99">
        <v>2139</v>
      </c>
      <c r="C667" s="99">
        <v>2031</v>
      </c>
      <c r="D667" s="42" t="s">
        <v>84</v>
      </c>
      <c r="E667" s="42" t="s">
        <v>476</v>
      </c>
      <c r="F667" s="96">
        <v>0.28999999999999998</v>
      </c>
      <c r="G667" s="97">
        <v>177199.19895869799</v>
      </c>
      <c r="H667" s="97">
        <f t="shared" si="10"/>
        <v>51387.767698022413</v>
      </c>
      <c r="I667" s="1" t="s">
        <v>692</v>
      </c>
    </row>
    <row r="668" spans="1:9" ht="15" customHeight="1">
      <c r="A668" s="1" t="s">
        <v>691</v>
      </c>
      <c r="B668" s="99">
        <v>2139</v>
      </c>
      <c r="C668" s="99">
        <v>2031</v>
      </c>
      <c r="D668" s="42" t="s">
        <v>84</v>
      </c>
      <c r="E668" s="42" t="s">
        <v>468</v>
      </c>
      <c r="F668" s="96">
        <v>0.249</v>
      </c>
      <c r="G668" s="97">
        <v>177199.19895869799</v>
      </c>
      <c r="H668" s="97">
        <f t="shared" si="10"/>
        <v>44122.600540715801</v>
      </c>
      <c r="I668" s="1" t="s">
        <v>692</v>
      </c>
    </row>
    <row r="669" spans="1:9" ht="15" customHeight="1">
      <c r="A669" s="1" t="s">
        <v>691</v>
      </c>
      <c r="B669" s="99">
        <v>2139</v>
      </c>
      <c r="C669" s="99">
        <v>2032</v>
      </c>
      <c r="D669" s="42" t="s">
        <v>84</v>
      </c>
      <c r="E669" s="42" t="s">
        <v>475</v>
      </c>
      <c r="F669" s="96">
        <v>0.46100000000000002</v>
      </c>
      <c r="G669" s="97">
        <v>180746.71589917401</v>
      </c>
      <c r="H669" s="97">
        <f t="shared" si="10"/>
        <v>83324.236029519219</v>
      </c>
      <c r="I669" s="1" t="s">
        <v>692</v>
      </c>
    </row>
    <row r="670" spans="1:9" ht="15" customHeight="1">
      <c r="A670" s="1" t="s">
        <v>691</v>
      </c>
      <c r="B670" s="99">
        <v>2139</v>
      </c>
      <c r="C670" s="99">
        <v>2032</v>
      </c>
      <c r="D670" s="42" t="s">
        <v>84</v>
      </c>
      <c r="E670" s="42" t="s">
        <v>476</v>
      </c>
      <c r="F670" s="96">
        <v>0.28999999999999998</v>
      </c>
      <c r="G670" s="97">
        <v>180746.71589917401</v>
      </c>
      <c r="H670" s="97">
        <f t="shared" si="10"/>
        <v>52416.547610760463</v>
      </c>
      <c r="I670" s="1" t="s">
        <v>692</v>
      </c>
    </row>
    <row r="671" spans="1:9" ht="15" customHeight="1">
      <c r="A671" s="1" t="s">
        <v>691</v>
      </c>
      <c r="B671" s="99">
        <v>2139</v>
      </c>
      <c r="C671" s="99">
        <v>2032</v>
      </c>
      <c r="D671" s="42" t="s">
        <v>84</v>
      </c>
      <c r="E671" s="42" t="s">
        <v>468</v>
      </c>
      <c r="F671" s="96">
        <v>0.249</v>
      </c>
      <c r="G671" s="97">
        <v>180746.71589917401</v>
      </c>
      <c r="H671" s="97">
        <f t="shared" si="10"/>
        <v>45005.932258894332</v>
      </c>
      <c r="I671" s="1" t="s">
        <v>692</v>
      </c>
    </row>
    <row r="672" spans="1:9" ht="15" customHeight="1">
      <c r="A672" s="1" t="s">
        <v>691</v>
      </c>
      <c r="B672" s="99">
        <v>2139</v>
      </c>
      <c r="C672" s="99">
        <v>2033</v>
      </c>
      <c r="D672" s="42" t="s">
        <v>84</v>
      </c>
      <c r="E672" s="42" t="s">
        <v>475</v>
      </c>
      <c r="F672" s="96">
        <v>0.46100000000000002</v>
      </c>
      <c r="G672" s="97">
        <v>184299.69483277999</v>
      </c>
      <c r="H672" s="97">
        <f t="shared" si="10"/>
        <v>84962.159317911573</v>
      </c>
      <c r="I672" s="1" t="s">
        <v>692</v>
      </c>
    </row>
    <row r="673" spans="1:9" ht="15" customHeight="1">
      <c r="A673" s="1" t="s">
        <v>691</v>
      </c>
      <c r="B673" s="99">
        <v>2139</v>
      </c>
      <c r="C673" s="99">
        <v>2033</v>
      </c>
      <c r="D673" s="42" t="s">
        <v>84</v>
      </c>
      <c r="E673" s="42" t="s">
        <v>476</v>
      </c>
      <c r="F673" s="96">
        <v>0.28999999999999998</v>
      </c>
      <c r="G673" s="97">
        <v>184299.69483277999</v>
      </c>
      <c r="H673" s="97">
        <f t="shared" si="10"/>
        <v>53446.911501506191</v>
      </c>
      <c r="I673" s="1" t="s">
        <v>692</v>
      </c>
    </row>
    <row r="674" spans="1:9" ht="15" customHeight="1">
      <c r="A674" s="1" t="s">
        <v>691</v>
      </c>
      <c r="B674" s="99">
        <v>2139</v>
      </c>
      <c r="C674" s="99">
        <v>2033</v>
      </c>
      <c r="D674" s="42" t="s">
        <v>84</v>
      </c>
      <c r="E674" s="42" t="s">
        <v>468</v>
      </c>
      <c r="F674" s="96">
        <v>0.249</v>
      </c>
      <c r="G674" s="97">
        <v>184299.69483277999</v>
      </c>
      <c r="H674" s="97">
        <f t="shared" si="10"/>
        <v>45890.62401336222</v>
      </c>
      <c r="I674" s="1" t="s">
        <v>692</v>
      </c>
    </row>
    <row r="675" spans="1:9" ht="15" customHeight="1">
      <c r="A675" s="1" t="s">
        <v>691</v>
      </c>
      <c r="B675" s="99">
        <v>2139</v>
      </c>
      <c r="C675" s="99">
        <v>2034</v>
      </c>
      <c r="D675" s="42" t="s">
        <v>84</v>
      </c>
      <c r="E675" s="42" t="s">
        <v>475</v>
      </c>
      <c r="F675" s="96">
        <v>0.46100000000000002</v>
      </c>
      <c r="G675" s="97">
        <v>187848.44167214999</v>
      </c>
      <c r="H675" s="97">
        <f t="shared" si="10"/>
        <v>86598.13161086115</v>
      </c>
      <c r="I675" s="1" t="s">
        <v>692</v>
      </c>
    </row>
    <row r="676" spans="1:9" ht="15" customHeight="1">
      <c r="A676" s="1" t="s">
        <v>691</v>
      </c>
      <c r="B676" s="99">
        <v>2139</v>
      </c>
      <c r="C676" s="99">
        <v>2034</v>
      </c>
      <c r="D676" s="42" t="s">
        <v>84</v>
      </c>
      <c r="E676" s="42" t="s">
        <v>476</v>
      </c>
      <c r="F676" s="96">
        <v>0.28999999999999998</v>
      </c>
      <c r="G676" s="97">
        <v>187848.44167214999</v>
      </c>
      <c r="H676" s="97">
        <f t="shared" si="10"/>
        <v>54476.048084923495</v>
      </c>
      <c r="I676" s="1" t="s">
        <v>692</v>
      </c>
    </row>
    <row r="677" spans="1:9" ht="15" customHeight="1">
      <c r="A677" s="1" t="s">
        <v>691</v>
      </c>
      <c r="B677" s="99">
        <v>2139</v>
      </c>
      <c r="C677" s="99">
        <v>2034</v>
      </c>
      <c r="D677" s="42" t="s">
        <v>84</v>
      </c>
      <c r="E677" s="42" t="s">
        <v>468</v>
      </c>
      <c r="F677" s="96">
        <v>0.249</v>
      </c>
      <c r="G677" s="97">
        <v>187848.44167214999</v>
      </c>
      <c r="H677" s="97">
        <f t="shared" si="10"/>
        <v>46774.261976365349</v>
      </c>
      <c r="I677" s="1" t="s">
        <v>692</v>
      </c>
    </row>
    <row r="678" spans="1:9" ht="15" customHeight="1">
      <c r="A678" s="1" t="s">
        <v>691</v>
      </c>
      <c r="B678" s="99">
        <v>2139</v>
      </c>
      <c r="C678" s="99">
        <v>2035</v>
      </c>
      <c r="D678" s="42" t="s">
        <v>84</v>
      </c>
      <c r="E678" s="42" t="s">
        <v>475</v>
      </c>
      <c r="F678" s="96">
        <v>0.46100000000000002</v>
      </c>
      <c r="G678" s="97">
        <v>191404.64493114199</v>
      </c>
      <c r="H678" s="97">
        <f t="shared" si="10"/>
        <v>88237.541313256457</v>
      </c>
      <c r="I678" s="1" t="s">
        <v>692</v>
      </c>
    </row>
    <row r="679" spans="1:9" ht="15" customHeight="1">
      <c r="A679" s="1" t="s">
        <v>691</v>
      </c>
      <c r="B679" s="99">
        <v>2139</v>
      </c>
      <c r="C679" s="99">
        <v>2035</v>
      </c>
      <c r="D679" s="42" t="s">
        <v>84</v>
      </c>
      <c r="E679" s="42" t="s">
        <v>476</v>
      </c>
      <c r="F679" s="96">
        <v>0.28999999999999998</v>
      </c>
      <c r="G679" s="97">
        <v>191404.64493114199</v>
      </c>
      <c r="H679" s="97">
        <f t="shared" si="10"/>
        <v>55507.347030031175</v>
      </c>
      <c r="I679" s="1" t="s">
        <v>692</v>
      </c>
    </row>
    <row r="680" spans="1:9" ht="15" customHeight="1">
      <c r="A680" s="1" t="s">
        <v>691</v>
      </c>
      <c r="B680" s="99">
        <v>2139</v>
      </c>
      <c r="C680" s="99">
        <v>2035</v>
      </c>
      <c r="D680" s="42" t="s">
        <v>84</v>
      </c>
      <c r="E680" s="42" t="s">
        <v>468</v>
      </c>
      <c r="F680" s="96">
        <v>0.249</v>
      </c>
      <c r="G680" s="97">
        <v>191404.64493114199</v>
      </c>
      <c r="H680" s="97">
        <f t="shared" si="10"/>
        <v>47659.756587854354</v>
      </c>
      <c r="I680" s="1" t="s">
        <v>692</v>
      </c>
    </row>
    <row r="684" spans="1:9" ht="19.2" customHeight="1">
      <c r="A684" s="567" t="s">
        <v>693</v>
      </c>
      <c r="B684" s="567"/>
      <c r="C684" s="567"/>
      <c r="D684" s="567"/>
    </row>
    <row r="685" spans="1:9" ht="30.45" customHeight="1">
      <c r="A685" s="562" t="s">
        <v>694</v>
      </c>
      <c r="B685" s="562"/>
      <c r="C685" s="562"/>
      <c r="D685" s="562"/>
    </row>
    <row r="686" spans="1:9">
      <c r="A686" s="561"/>
      <c r="B686" s="561"/>
      <c r="C686" s="561"/>
      <c r="D686" s="561"/>
    </row>
    <row r="687" spans="1:9" ht="22.35" customHeight="1">
      <c r="A687" s="406" t="s">
        <v>0</v>
      </c>
      <c r="B687" s="406" t="s">
        <v>683</v>
      </c>
      <c r="C687" s="406" t="s">
        <v>448</v>
      </c>
      <c r="D687" s="406" t="s">
        <v>695</v>
      </c>
    </row>
    <row r="688" spans="1:9">
      <c r="A688" s="19" t="s">
        <v>1</v>
      </c>
      <c r="B688" s="100">
        <v>2021</v>
      </c>
      <c r="C688" s="19" t="s">
        <v>475</v>
      </c>
      <c r="D688" s="101">
        <f t="shared" ref="D688:D751" si="11">SUMIFS($H$6:$H$680,$A$6:$A$680,A688,$C$6:$C$680,B688,$E$6:$E$680,C688)</f>
        <v>568646.58724938205</v>
      </c>
    </row>
    <row r="689" spans="1:4">
      <c r="A689" s="19" t="s">
        <v>1</v>
      </c>
      <c r="B689" s="100">
        <v>2021</v>
      </c>
      <c r="C689" s="19" t="s">
        <v>477</v>
      </c>
      <c r="D689" s="101">
        <f t="shared" si="11"/>
        <v>284910.57256788015</v>
      </c>
    </row>
    <row r="690" spans="1:4">
      <c r="A690" s="19" t="s">
        <v>1</v>
      </c>
      <c r="B690" s="100">
        <v>2021</v>
      </c>
      <c r="C690" s="19" t="s">
        <v>435</v>
      </c>
      <c r="D690" s="101">
        <f t="shared" si="11"/>
        <v>34245.902618412802</v>
      </c>
    </row>
    <row r="691" spans="1:4">
      <c r="A691" s="19" t="s">
        <v>1</v>
      </c>
      <c r="B691" s="100">
        <v>2021</v>
      </c>
      <c r="C691" s="19" t="s">
        <v>476</v>
      </c>
      <c r="D691" s="101">
        <f t="shared" si="11"/>
        <v>72790.874796098011</v>
      </c>
    </row>
    <row r="692" spans="1:4">
      <c r="A692" s="19" t="s">
        <v>1</v>
      </c>
      <c r="B692" s="100">
        <v>2021</v>
      </c>
      <c r="C692" s="19" t="s">
        <v>478</v>
      </c>
      <c r="D692" s="101">
        <f t="shared" si="11"/>
        <v>288932.74105169508</v>
      </c>
    </row>
    <row r="693" spans="1:4">
      <c r="A693" s="19" t="s">
        <v>1</v>
      </c>
      <c r="B693" s="100">
        <v>2021</v>
      </c>
      <c r="C693" s="19" t="s">
        <v>468</v>
      </c>
      <c r="D693" s="101">
        <f t="shared" si="11"/>
        <v>42727.153583465835</v>
      </c>
    </row>
    <row r="694" spans="1:4">
      <c r="A694" s="19" t="s">
        <v>1</v>
      </c>
      <c r="B694" s="100">
        <v>2022</v>
      </c>
      <c r="C694" s="19" t="s">
        <v>475</v>
      </c>
      <c r="D694" s="101">
        <f t="shared" si="11"/>
        <v>575408.70062193624</v>
      </c>
    </row>
    <row r="695" spans="1:4">
      <c r="A695" s="19" t="s">
        <v>1</v>
      </c>
      <c r="B695" s="100">
        <v>2022</v>
      </c>
      <c r="C695" s="19" t="s">
        <v>477</v>
      </c>
      <c r="D695" s="101">
        <f t="shared" si="11"/>
        <v>287261.57061186124</v>
      </c>
    </row>
    <row r="696" spans="1:4">
      <c r="A696" s="19" t="s">
        <v>1</v>
      </c>
      <c r="B696" s="100">
        <v>2022</v>
      </c>
      <c r="C696" s="19" t="s">
        <v>435</v>
      </c>
      <c r="D696" s="101">
        <f t="shared" si="11"/>
        <v>34653.140930110399</v>
      </c>
    </row>
    <row r="697" spans="1:4">
      <c r="A697" s="19" t="s">
        <v>1</v>
      </c>
      <c r="B697" s="100">
        <v>2022</v>
      </c>
      <c r="C697" s="19" t="s">
        <v>476</v>
      </c>
      <c r="D697" s="101">
        <f t="shared" si="11"/>
        <v>73656.474201724603</v>
      </c>
    </row>
    <row r="698" spans="1:4">
      <c r="A698" s="19" t="s">
        <v>1</v>
      </c>
      <c r="B698" s="100">
        <v>2022</v>
      </c>
      <c r="C698" s="19" t="s">
        <v>478</v>
      </c>
      <c r="D698" s="101">
        <f t="shared" si="11"/>
        <v>291526.58509492094</v>
      </c>
    </row>
    <row r="699" spans="1:4">
      <c r="A699" s="19" t="s">
        <v>1</v>
      </c>
      <c r="B699" s="100">
        <v>2022</v>
      </c>
      <c r="C699" s="19" t="s">
        <v>468</v>
      </c>
      <c r="D699" s="101">
        <f t="shared" si="11"/>
        <v>43235.247473426702</v>
      </c>
    </row>
    <row r="700" spans="1:4">
      <c r="A700" s="19" t="s">
        <v>1</v>
      </c>
      <c r="B700" s="100">
        <v>2023</v>
      </c>
      <c r="C700" s="19" t="s">
        <v>475</v>
      </c>
      <c r="D700" s="101">
        <f t="shared" si="11"/>
        <v>583240.35606959381</v>
      </c>
    </row>
    <row r="701" spans="1:4">
      <c r="A701" s="19" t="s">
        <v>1</v>
      </c>
      <c r="B701" s="100">
        <v>2023</v>
      </c>
      <c r="C701" s="19" t="s">
        <v>477</v>
      </c>
      <c r="D701" s="101">
        <f t="shared" si="11"/>
        <v>290091.06049580942</v>
      </c>
    </row>
    <row r="702" spans="1:4">
      <c r="A702" s="19" t="s">
        <v>1</v>
      </c>
      <c r="B702" s="100">
        <v>2023</v>
      </c>
      <c r="C702" s="19" t="s">
        <v>435</v>
      </c>
      <c r="D702" s="101">
        <f t="shared" si="11"/>
        <v>35124.790836757304</v>
      </c>
    </row>
    <row r="703" spans="1:4">
      <c r="A703" s="19" t="s">
        <v>1</v>
      </c>
      <c r="B703" s="100">
        <v>2023</v>
      </c>
      <c r="C703" s="19" t="s">
        <v>476</v>
      </c>
      <c r="D703" s="101">
        <f t="shared" si="11"/>
        <v>74658.982726191287</v>
      </c>
    </row>
    <row r="704" spans="1:4">
      <c r="A704" s="19" t="s">
        <v>1</v>
      </c>
      <c r="B704" s="100">
        <v>2023</v>
      </c>
      <c r="C704" s="19" t="s">
        <v>478</v>
      </c>
      <c r="D704" s="101">
        <f t="shared" si="11"/>
        <v>294624.33282460913</v>
      </c>
    </row>
    <row r="705" spans="1:4">
      <c r="A705" s="19" t="s">
        <v>1</v>
      </c>
      <c r="B705" s="100">
        <v>2023</v>
      </c>
      <c r="C705" s="19" t="s">
        <v>468</v>
      </c>
      <c r="D705" s="101">
        <f t="shared" si="11"/>
        <v>43823.704966428129</v>
      </c>
    </row>
    <row r="706" spans="1:4">
      <c r="A706" s="19" t="s">
        <v>1</v>
      </c>
      <c r="B706" s="100">
        <v>2024</v>
      </c>
      <c r="C706" s="19" t="s">
        <v>475</v>
      </c>
      <c r="D706" s="101">
        <f t="shared" si="11"/>
        <v>591438.62868105655</v>
      </c>
    </row>
    <row r="707" spans="1:4">
      <c r="A707" s="19" t="s">
        <v>1</v>
      </c>
      <c r="B707" s="100">
        <v>2024</v>
      </c>
      <c r="C707" s="19" t="s">
        <v>477</v>
      </c>
      <c r="D707" s="101">
        <f t="shared" si="11"/>
        <v>293106.39091939374</v>
      </c>
    </row>
    <row r="708" spans="1:4">
      <c r="A708" s="19" t="s">
        <v>1</v>
      </c>
      <c r="B708" s="100">
        <v>2024</v>
      </c>
      <c r="C708" s="19" t="s">
        <v>435</v>
      </c>
      <c r="D708" s="101">
        <f t="shared" si="11"/>
        <v>35618.519721778197</v>
      </c>
    </row>
    <row r="709" spans="1:4">
      <c r="A709" s="19" t="s">
        <v>1</v>
      </c>
      <c r="B709" s="100">
        <v>2024</v>
      </c>
      <c r="C709" s="19" t="s">
        <v>476</v>
      </c>
      <c r="D709" s="101">
        <f t="shared" si="11"/>
        <v>75708.420898484517</v>
      </c>
    </row>
    <row r="710" spans="1:4">
      <c r="A710" s="19" t="s">
        <v>1</v>
      </c>
      <c r="B710" s="100">
        <v>2024</v>
      </c>
      <c r="C710" s="19" t="s">
        <v>478</v>
      </c>
      <c r="D710" s="101">
        <f t="shared" si="11"/>
        <v>297908.17417716148</v>
      </c>
    </row>
    <row r="711" spans="1:4">
      <c r="A711" s="19" t="s">
        <v>1</v>
      </c>
      <c r="B711" s="100">
        <v>2024</v>
      </c>
      <c r="C711" s="19" t="s">
        <v>468</v>
      </c>
      <c r="D711" s="101">
        <f t="shared" si="11"/>
        <v>44439.709459981124</v>
      </c>
    </row>
    <row r="712" spans="1:4">
      <c r="A712" s="19" t="s">
        <v>1</v>
      </c>
      <c r="B712" s="100">
        <v>2025</v>
      </c>
      <c r="C712" s="19" t="s">
        <v>475</v>
      </c>
      <c r="D712" s="101">
        <f t="shared" si="11"/>
        <v>598348.72501067794</v>
      </c>
    </row>
    <row r="713" spans="1:4">
      <c r="A713" s="19" t="s">
        <v>1</v>
      </c>
      <c r="B713" s="100">
        <v>2025</v>
      </c>
      <c r="C713" s="19" t="s">
        <v>477</v>
      </c>
      <c r="D713" s="101">
        <f t="shared" si="11"/>
        <v>295489.75884427072</v>
      </c>
    </row>
    <row r="714" spans="1:4">
      <c r="A714" s="19" t="s">
        <v>1</v>
      </c>
      <c r="B714" s="100">
        <v>2025</v>
      </c>
      <c r="C714" s="19" t="s">
        <v>435</v>
      </c>
      <c r="D714" s="101">
        <f t="shared" si="11"/>
        <v>36034.6700888251</v>
      </c>
    </row>
    <row r="715" spans="1:4">
      <c r="A715" s="19" t="s">
        <v>1</v>
      </c>
      <c r="B715" s="100">
        <v>2025</v>
      </c>
      <c r="C715" s="19" t="s">
        <v>476</v>
      </c>
      <c r="D715" s="101">
        <f t="shared" si="11"/>
        <v>76592.963192490206</v>
      </c>
    </row>
    <row r="716" spans="1:4">
      <c r="A716" s="19" t="s">
        <v>1</v>
      </c>
      <c r="B716" s="100">
        <v>2025</v>
      </c>
      <c r="C716" s="19" t="s">
        <v>478</v>
      </c>
      <c r="D716" s="101">
        <f t="shared" si="11"/>
        <v>300551.20304909389</v>
      </c>
    </row>
    <row r="717" spans="1:4">
      <c r="A717" s="19" t="s">
        <v>1</v>
      </c>
      <c r="B717" s="100">
        <v>2025</v>
      </c>
      <c r="C717" s="19" t="s">
        <v>468</v>
      </c>
      <c r="D717" s="101">
        <f t="shared" si="11"/>
        <v>44958.92254199076</v>
      </c>
    </row>
    <row r="718" spans="1:4">
      <c r="A718" s="19" t="s">
        <v>1</v>
      </c>
      <c r="B718" s="100">
        <v>2026</v>
      </c>
      <c r="C718" s="19" t="s">
        <v>475</v>
      </c>
      <c r="D718" s="101">
        <f t="shared" si="11"/>
        <v>604925.74280518119</v>
      </c>
    </row>
    <row r="719" spans="1:4">
      <c r="A719" s="19" t="s">
        <v>1</v>
      </c>
      <c r="B719" s="100">
        <v>2026</v>
      </c>
      <c r="C719" s="19" t="s">
        <v>477</v>
      </c>
      <c r="D719" s="101">
        <f t="shared" si="11"/>
        <v>297686.54523549415</v>
      </c>
    </row>
    <row r="720" spans="1:4">
      <c r="A720" s="19" t="s">
        <v>1</v>
      </c>
      <c r="B720" s="100">
        <v>2026</v>
      </c>
      <c r="C720" s="19" t="s">
        <v>435</v>
      </c>
      <c r="D720" s="101">
        <f t="shared" si="11"/>
        <v>36430.761291961397</v>
      </c>
    </row>
    <row r="721" spans="1:4">
      <c r="A721" s="19" t="s">
        <v>1</v>
      </c>
      <c r="B721" s="100">
        <v>2026</v>
      </c>
      <c r="C721" s="19" t="s">
        <v>476</v>
      </c>
      <c r="D721" s="101">
        <f t="shared" si="11"/>
        <v>77434.869025636464</v>
      </c>
    </row>
    <row r="722" spans="1:4">
      <c r="A722" s="19" t="s">
        <v>1</v>
      </c>
      <c r="B722" s="100">
        <v>2026</v>
      </c>
      <c r="C722" s="19" t="s">
        <v>478</v>
      </c>
      <c r="D722" s="101">
        <f t="shared" si="11"/>
        <v>303017.38229122286</v>
      </c>
    </row>
    <row r="723" spans="1:4">
      <c r="A723" s="19" t="s">
        <v>1</v>
      </c>
      <c r="B723" s="100">
        <v>2026</v>
      </c>
      <c r="C723" s="19" t="s">
        <v>468</v>
      </c>
      <c r="D723" s="101">
        <f t="shared" si="11"/>
        <v>45453.108659932397</v>
      </c>
    </row>
    <row r="724" spans="1:4">
      <c r="A724" s="19" t="s">
        <v>1</v>
      </c>
      <c r="B724" s="100">
        <v>2027</v>
      </c>
      <c r="C724" s="19" t="s">
        <v>475</v>
      </c>
      <c r="D724" s="101">
        <f t="shared" si="11"/>
        <v>611278.15029203531</v>
      </c>
    </row>
    <row r="725" spans="1:4">
      <c r="A725" s="19" t="s">
        <v>1</v>
      </c>
      <c r="B725" s="100">
        <v>2027</v>
      </c>
      <c r="C725" s="19" t="s">
        <v>477</v>
      </c>
      <c r="D725" s="101">
        <f t="shared" si="11"/>
        <v>299769.55873332423</v>
      </c>
    </row>
    <row r="726" spans="1:4">
      <c r="A726" s="19" t="s">
        <v>1</v>
      </c>
      <c r="B726" s="100">
        <v>2027</v>
      </c>
      <c r="C726" s="19" t="s">
        <v>435</v>
      </c>
      <c r="D726" s="101">
        <f t="shared" si="11"/>
        <v>36813.325670359998</v>
      </c>
    </row>
    <row r="727" spans="1:4">
      <c r="A727" s="19" t="s">
        <v>1</v>
      </c>
      <c r="B727" s="100">
        <v>2027</v>
      </c>
      <c r="C727" s="19" t="s">
        <v>476</v>
      </c>
      <c r="D727" s="101">
        <f t="shared" si="11"/>
        <v>78248.023115348013</v>
      </c>
    </row>
    <row r="728" spans="1:4">
      <c r="A728" s="19" t="s">
        <v>1</v>
      </c>
      <c r="B728" s="100">
        <v>2027</v>
      </c>
      <c r="C728" s="19" t="s">
        <v>478</v>
      </c>
      <c r="D728" s="101">
        <f t="shared" si="11"/>
        <v>305369.98053803697</v>
      </c>
    </row>
    <row r="729" spans="1:4">
      <c r="A729" s="19" t="s">
        <v>1</v>
      </c>
      <c r="B729" s="100">
        <v>2027</v>
      </c>
      <c r="C729" s="19" t="s">
        <v>468</v>
      </c>
      <c r="D729" s="101">
        <f t="shared" si="11"/>
        <v>45930.417934986217</v>
      </c>
    </row>
    <row r="730" spans="1:4">
      <c r="A730" s="19" t="s">
        <v>1</v>
      </c>
      <c r="B730" s="100">
        <v>2028</v>
      </c>
      <c r="C730" s="19" t="s">
        <v>475</v>
      </c>
      <c r="D730" s="101">
        <f t="shared" si="11"/>
        <v>617686.94172936596</v>
      </c>
    </row>
    <row r="731" spans="1:4">
      <c r="A731" s="19" t="s">
        <v>1</v>
      </c>
      <c r="B731" s="100">
        <v>2028</v>
      </c>
      <c r="C731" s="19" t="s">
        <v>477</v>
      </c>
      <c r="D731" s="101">
        <f t="shared" si="11"/>
        <v>301867.24052684539</v>
      </c>
    </row>
    <row r="732" spans="1:4">
      <c r="A732" s="19" t="s">
        <v>1</v>
      </c>
      <c r="B732" s="100">
        <v>2028</v>
      </c>
      <c r="C732" s="19" t="s">
        <v>435</v>
      </c>
      <c r="D732" s="101">
        <f t="shared" si="11"/>
        <v>37199.285689109201</v>
      </c>
    </row>
    <row r="733" spans="1:4">
      <c r="A733" s="19" t="s">
        <v>1</v>
      </c>
      <c r="B733" s="100">
        <v>2028</v>
      </c>
      <c r="C733" s="19" t="s">
        <v>476</v>
      </c>
      <c r="D733" s="101">
        <f t="shared" si="11"/>
        <v>79068.394758423005</v>
      </c>
    </row>
    <row r="734" spans="1:4">
      <c r="A734" s="19" t="s">
        <v>1</v>
      </c>
      <c r="B734" s="100">
        <v>2028</v>
      </c>
      <c r="C734" s="19" t="s">
        <v>478</v>
      </c>
      <c r="D734" s="101">
        <f t="shared" si="11"/>
        <v>307746.91314251971</v>
      </c>
    </row>
    <row r="735" spans="1:4">
      <c r="A735" s="19" t="s">
        <v>1</v>
      </c>
      <c r="B735" s="100">
        <v>2028</v>
      </c>
      <c r="C735" s="19" t="s">
        <v>468</v>
      </c>
      <c r="D735" s="101">
        <f t="shared" si="11"/>
        <v>46411.96380575779</v>
      </c>
    </row>
    <row r="736" spans="1:4">
      <c r="A736" s="19" t="s">
        <v>1</v>
      </c>
      <c r="B736" s="100">
        <v>2029</v>
      </c>
      <c r="C736" s="19" t="s">
        <v>475</v>
      </c>
      <c r="D736" s="101">
        <f t="shared" si="11"/>
        <v>624122.74043760693</v>
      </c>
    </row>
    <row r="737" spans="1:4">
      <c r="A737" s="19" t="s">
        <v>1</v>
      </c>
      <c r="B737" s="100">
        <v>2029</v>
      </c>
      <c r="C737" s="19" t="s">
        <v>477</v>
      </c>
      <c r="D737" s="101">
        <f t="shared" si="11"/>
        <v>303970.31704030879</v>
      </c>
    </row>
    <row r="738" spans="1:4">
      <c r="A738" s="19" t="s">
        <v>1</v>
      </c>
      <c r="B738" s="100">
        <v>2029</v>
      </c>
      <c r="C738" s="19" t="s">
        <v>435</v>
      </c>
      <c r="D738" s="101">
        <f t="shared" si="11"/>
        <v>37586.8721809087</v>
      </c>
    </row>
    <row r="739" spans="1:4">
      <c r="A739" s="19" t="s">
        <v>1</v>
      </c>
      <c r="B739" s="100">
        <v>2029</v>
      </c>
      <c r="C739" s="19" t="s">
        <v>476</v>
      </c>
      <c r="D739" s="101">
        <f t="shared" si="11"/>
        <v>79892.223527440685</v>
      </c>
    </row>
    <row r="740" spans="1:4">
      <c r="A740" s="19" t="s">
        <v>1</v>
      </c>
      <c r="B740" s="100">
        <v>2029</v>
      </c>
      <c r="C740" s="19" t="s">
        <v>478</v>
      </c>
      <c r="D740" s="101">
        <f t="shared" si="11"/>
        <v>310135.190939483</v>
      </c>
    </row>
    <row r="741" spans="1:4">
      <c r="A741" s="19" t="s">
        <v>1</v>
      </c>
      <c r="B741" s="100">
        <v>2029</v>
      </c>
      <c r="C741" s="19" t="s">
        <v>468</v>
      </c>
      <c r="D741" s="101">
        <f t="shared" si="11"/>
        <v>46895.538957728</v>
      </c>
    </row>
    <row r="742" spans="1:4">
      <c r="A742" s="19" t="s">
        <v>1</v>
      </c>
      <c r="B742" s="100">
        <v>2030</v>
      </c>
      <c r="C742" s="19" t="s">
        <v>475</v>
      </c>
      <c r="D742" s="101">
        <f t="shared" si="11"/>
        <v>630845.37113990379</v>
      </c>
    </row>
    <row r="743" spans="1:4">
      <c r="A743" s="19" t="s">
        <v>1</v>
      </c>
      <c r="B743" s="100">
        <v>2030</v>
      </c>
      <c r="C743" s="19" t="s">
        <v>477</v>
      </c>
      <c r="D743" s="101">
        <f t="shared" si="11"/>
        <v>306197.94109418662</v>
      </c>
    </row>
    <row r="744" spans="1:4">
      <c r="A744" s="19" t="s">
        <v>1</v>
      </c>
      <c r="B744" s="100">
        <v>2030</v>
      </c>
      <c r="C744" s="19" t="s">
        <v>435</v>
      </c>
      <c r="D744" s="101">
        <f t="shared" si="11"/>
        <v>37991.7327068386</v>
      </c>
    </row>
    <row r="745" spans="1:4">
      <c r="A745" s="19" t="s">
        <v>1</v>
      </c>
      <c r="B745" s="100">
        <v>2030</v>
      </c>
      <c r="C745" s="19" t="s">
        <v>476</v>
      </c>
      <c r="D745" s="101">
        <f t="shared" si="11"/>
        <v>80752.76886565896</v>
      </c>
    </row>
    <row r="746" spans="1:4">
      <c r="A746" s="19" t="s">
        <v>1</v>
      </c>
      <c r="B746" s="100">
        <v>2030</v>
      </c>
      <c r="C746" s="19" t="s">
        <v>478</v>
      </c>
      <c r="D746" s="101">
        <f t="shared" si="11"/>
        <v>312659.80635776778</v>
      </c>
    </row>
    <row r="747" spans="1:4">
      <c r="A747" s="19" t="s">
        <v>1</v>
      </c>
      <c r="B747" s="100">
        <v>2030</v>
      </c>
      <c r="C747" s="19" t="s">
        <v>468</v>
      </c>
      <c r="D747" s="101">
        <f t="shared" si="11"/>
        <v>47400.666186016024</v>
      </c>
    </row>
    <row r="748" spans="1:4">
      <c r="A748" s="19" t="s">
        <v>1</v>
      </c>
      <c r="B748" s="100">
        <v>2031</v>
      </c>
      <c r="C748" s="19" t="s">
        <v>475</v>
      </c>
      <c r="D748" s="101">
        <f t="shared" si="11"/>
        <v>637536.8916746336</v>
      </c>
    </row>
    <row r="749" spans="1:4">
      <c r="A749" s="19" t="s">
        <v>1</v>
      </c>
      <c r="B749" s="100">
        <v>2031</v>
      </c>
      <c r="C749" s="19" t="s">
        <v>477</v>
      </c>
      <c r="D749" s="101">
        <f t="shared" si="11"/>
        <v>308403.83835965709</v>
      </c>
    </row>
    <row r="750" spans="1:4">
      <c r="A750" s="19" t="s">
        <v>1</v>
      </c>
      <c r="B750" s="100">
        <v>2031</v>
      </c>
      <c r="C750" s="19" t="s">
        <v>435</v>
      </c>
      <c r="D750" s="101">
        <f t="shared" si="11"/>
        <v>38394.719668741702</v>
      </c>
    </row>
    <row r="751" spans="1:4">
      <c r="A751" s="19" t="s">
        <v>1</v>
      </c>
      <c r="B751" s="100">
        <v>2031</v>
      </c>
      <c r="C751" s="19" t="s">
        <v>476</v>
      </c>
      <c r="D751" s="101">
        <f t="shared" si="11"/>
        <v>81609.331877478369</v>
      </c>
    </row>
    <row r="752" spans="1:4">
      <c r="A752" s="19" t="s">
        <v>1</v>
      </c>
      <c r="B752" s="100">
        <v>2031</v>
      </c>
      <c r="C752" s="19" t="s">
        <v>478</v>
      </c>
      <c r="D752" s="101">
        <f t="shared" ref="D752:D815" si="12">SUMIFS($H$6:$H$680,$A$6:$A$680,A752,$C$6:$C$680,B752,$E$6:$E$680,C752)</f>
        <v>315167.00980566337</v>
      </c>
    </row>
    <row r="753" spans="1:4">
      <c r="A753" s="19" t="s">
        <v>1</v>
      </c>
      <c r="B753" s="100">
        <v>2031</v>
      </c>
      <c r="C753" s="19" t="s">
        <v>468</v>
      </c>
      <c r="D753" s="101">
        <f t="shared" si="12"/>
        <v>47903.455848369515</v>
      </c>
    </row>
    <row r="754" spans="1:4">
      <c r="A754" s="19" t="s">
        <v>1</v>
      </c>
      <c r="B754" s="100">
        <v>2032</v>
      </c>
      <c r="C754" s="19" t="s">
        <v>475</v>
      </c>
      <c r="D754" s="101">
        <f t="shared" si="12"/>
        <v>644280.07570272393</v>
      </c>
    </row>
    <row r="755" spans="1:4">
      <c r="A755" s="19" t="s">
        <v>1</v>
      </c>
      <c r="B755" s="100">
        <v>2032</v>
      </c>
      <c r="C755" s="19" t="s">
        <v>477</v>
      </c>
      <c r="D755" s="101">
        <f t="shared" si="12"/>
        <v>310625.3598825651</v>
      </c>
    </row>
    <row r="756" spans="1:4">
      <c r="A756" s="19" t="s">
        <v>1</v>
      </c>
      <c r="B756" s="100">
        <v>2032</v>
      </c>
      <c r="C756" s="19" t="s">
        <v>435</v>
      </c>
      <c r="D756" s="101">
        <f t="shared" si="12"/>
        <v>38800.817988424802</v>
      </c>
    </row>
    <row r="757" spans="1:4">
      <c r="A757" s="19" t="s">
        <v>1</v>
      </c>
      <c r="B757" s="100">
        <v>2032</v>
      </c>
      <c r="C757" s="19" t="s">
        <v>476</v>
      </c>
      <c r="D757" s="101">
        <f t="shared" si="12"/>
        <v>82472.508190008608</v>
      </c>
    </row>
    <row r="758" spans="1:4">
      <c r="A758" s="19" t="s">
        <v>1</v>
      </c>
      <c r="B758" s="100">
        <v>2032</v>
      </c>
      <c r="C758" s="19" t="s">
        <v>478</v>
      </c>
      <c r="D758" s="101">
        <f t="shared" si="12"/>
        <v>317696.46101510804</v>
      </c>
    </row>
    <row r="759" spans="1:4">
      <c r="A759" s="19" t="s">
        <v>1</v>
      </c>
      <c r="B759" s="100">
        <v>2032</v>
      </c>
      <c r="C759" s="19" t="s">
        <v>468</v>
      </c>
      <c r="D759" s="101">
        <f t="shared" si="12"/>
        <v>48410.127419185505</v>
      </c>
    </row>
    <row r="760" spans="1:4">
      <c r="A760" s="19" t="s">
        <v>1</v>
      </c>
      <c r="B760" s="100">
        <v>2033</v>
      </c>
      <c r="C760" s="19" t="s">
        <v>475</v>
      </c>
      <c r="D760" s="101">
        <f t="shared" si="12"/>
        <v>651089.65768316342</v>
      </c>
    </row>
    <row r="761" spans="1:4">
      <c r="A761" s="19" t="s">
        <v>1</v>
      </c>
      <c r="B761" s="100">
        <v>2033</v>
      </c>
      <c r="C761" s="19" t="s">
        <v>477</v>
      </c>
      <c r="D761" s="101">
        <f t="shared" si="12"/>
        <v>312871.59347090794</v>
      </c>
    </row>
    <row r="762" spans="1:4">
      <c r="A762" s="19" t="s">
        <v>1</v>
      </c>
      <c r="B762" s="100">
        <v>2033</v>
      </c>
      <c r="C762" s="19" t="s">
        <v>435</v>
      </c>
      <c r="D762" s="101">
        <f t="shared" si="12"/>
        <v>39210.915026891002</v>
      </c>
    </row>
    <row r="763" spans="1:4">
      <c r="A763" s="19" t="s">
        <v>1</v>
      </c>
      <c r="B763" s="100">
        <v>2033</v>
      </c>
      <c r="C763" s="19" t="s">
        <v>476</v>
      </c>
      <c r="D763" s="101">
        <f t="shared" si="12"/>
        <v>83344.183920529496</v>
      </c>
    </row>
    <row r="764" spans="1:4">
      <c r="A764" s="19" t="s">
        <v>1</v>
      </c>
      <c r="B764" s="100">
        <v>2033</v>
      </c>
      <c r="C764" s="19" t="s">
        <v>478</v>
      </c>
      <c r="D764" s="101">
        <f t="shared" si="12"/>
        <v>320256.81615688524</v>
      </c>
    </row>
    <row r="765" spans="1:4">
      <c r="A765" s="19" t="s">
        <v>1</v>
      </c>
      <c r="B765" s="100">
        <v>2033</v>
      </c>
      <c r="C765" s="19" t="s">
        <v>468</v>
      </c>
      <c r="D765" s="101">
        <f t="shared" si="12"/>
        <v>48921.788021127948</v>
      </c>
    </row>
    <row r="766" spans="1:4">
      <c r="A766" s="19" t="s">
        <v>1</v>
      </c>
      <c r="B766" s="100">
        <v>2034</v>
      </c>
      <c r="C766" s="19" t="s">
        <v>475</v>
      </c>
      <c r="D766" s="101">
        <f t="shared" si="12"/>
        <v>657926.8400065559</v>
      </c>
    </row>
    <row r="767" spans="1:4">
      <c r="A767" s="19" t="s">
        <v>1</v>
      </c>
      <c r="B767" s="100">
        <v>2034</v>
      </c>
      <c r="C767" s="19" t="s">
        <v>477</v>
      </c>
      <c r="D767" s="101">
        <f t="shared" si="12"/>
        <v>315122.55509270879</v>
      </c>
    </row>
    <row r="768" spans="1:4">
      <c r="A768" s="19" t="s">
        <v>1</v>
      </c>
      <c r="B768" s="100">
        <v>2034</v>
      </c>
      <c r="C768" s="19" t="s">
        <v>435</v>
      </c>
      <c r="D768" s="101">
        <f t="shared" si="12"/>
        <v>39622.674255370199</v>
      </c>
    </row>
    <row r="769" spans="1:4">
      <c r="A769" s="19" t="s">
        <v>1</v>
      </c>
      <c r="B769" s="100">
        <v>2034</v>
      </c>
      <c r="C769" s="19" t="s">
        <v>476</v>
      </c>
      <c r="D769" s="101">
        <f t="shared" si="12"/>
        <v>84219.392694516282</v>
      </c>
    </row>
    <row r="770" spans="1:4">
      <c r="A770" s="19" t="s">
        <v>1</v>
      </c>
      <c r="B770" s="100">
        <v>2034</v>
      </c>
      <c r="C770" s="19" t="s">
        <v>478</v>
      </c>
      <c r="D770" s="101">
        <f t="shared" si="12"/>
        <v>322828.12155457848</v>
      </c>
    </row>
    <row r="771" spans="1:4">
      <c r="A771" s="19" t="s">
        <v>1</v>
      </c>
      <c r="B771" s="100">
        <v>2034</v>
      </c>
      <c r="C771" s="19" t="s">
        <v>468</v>
      </c>
      <c r="D771" s="101">
        <f t="shared" si="12"/>
        <v>49435.522466653259</v>
      </c>
    </row>
    <row r="772" spans="1:4">
      <c r="A772" s="19" t="s">
        <v>1</v>
      </c>
      <c r="B772" s="100">
        <v>2035</v>
      </c>
      <c r="C772" s="19" t="s">
        <v>475</v>
      </c>
      <c r="D772" s="101">
        <f t="shared" si="12"/>
        <v>664818.79228473594</v>
      </c>
    </row>
    <row r="773" spans="1:4">
      <c r="A773" s="19" t="s">
        <v>1</v>
      </c>
      <c r="B773" s="100">
        <v>2035</v>
      </c>
      <c r="C773" s="19" t="s">
        <v>477</v>
      </c>
      <c r="D773" s="101">
        <f t="shared" si="12"/>
        <v>317390.5473715252</v>
      </c>
    </row>
    <row r="774" spans="1:4">
      <c r="A774" s="19" t="s">
        <v>1</v>
      </c>
      <c r="B774" s="100">
        <v>2035</v>
      </c>
      <c r="C774" s="19" t="s">
        <v>435</v>
      </c>
      <c r="D774" s="101">
        <f t="shared" si="12"/>
        <v>40037.7319236162</v>
      </c>
    </row>
    <row r="775" spans="1:4">
      <c r="A775" s="19" t="s">
        <v>1</v>
      </c>
      <c r="B775" s="100">
        <v>2035</v>
      </c>
      <c r="C775" s="19" t="s">
        <v>476</v>
      </c>
      <c r="D775" s="101">
        <f t="shared" si="12"/>
        <v>85101.61241873134</v>
      </c>
    </row>
    <row r="776" spans="1:4">
      <c r="A776" s="19" t="s">
        <v>1</v>
      </c>
      <c r="B776" s="100">
        <v>2035</v>
      </c>
      <c r="C776" s="19" t="s">
        <v>478</v>
      </c>
      <c r="D776" s="101">
        <f t="shared" si="12"/>
        <v>325423.34405718622</v>
      </c>
    </row>
    <row r="777" spans="1:4">
      <c r="A777" s="19" t="s">
        <v>1</v>
      </c>
      <c r="B777" s="100">
        <v>2035</v>
      </c>
      <c r="C777" s="19" t="s">
        <v>468</v>
      </c>
      <c r="D777" s="101">
        <f t="shared" si="12"/>
        <v>49953.372235014613</v>
      </c>
    </row>
    <row r="778" spans="1:4">
      <c r="A778" s="19" t="s">
        <v>690</v>
      </c>
      <c r="B778" s="100">
        <v>2021</v>
      </c>
      <c r="C778" s="19" t="s">
        <v>475</v>
      </c>
      <c r="D778" s="101">
        <f t="shared" si="12"/>
        <v>569832.95831233554</v>
      </c>
    </row>
    <row r="779" spans="1:4">
      <c r="A779" s="19" t="s">
        <v>690</v>
      </c>
      <c r="B779" s="100">
        <v>2021</v>
      </c>
      <c r="C779" s="19" t="s">
        <v>477</v>
      </c>
      <c r="D779" s="101">
        <f t="shared" si="12"/>
        <v>285524.19000935368</v>
      </c>
    </row>
    <row r="780" spans="1:4">
      <c r="A780" s="19" t="s">
        <v>690</v>
      </c>
      <c r="B780" s="100">
        <v>2021</v>
      </c>
      <c r="C780" s="19" t="s">
        <v>435</v>
      </c>
      <c r="D780" s="101">
        <f t="shared" si="12"/>
        <v>34317.350067148102</v>
      </c>
    </row>
    <row r="781" spans="1:4">
      <c r="A781" s="19" t="s">
        <v>690</v>
      </c>
      <c r="B781" s="100">
        <v>2021</v>
      </c>
      <c r="C781" s="19" t="s">
        <v>476</v>
      </c>
      <c r="D781" s="101">
        <f t="shared" si="12"/>
        <v>72942.738870275236</v>
      </c>
    </row>
    <row r="782" spans="1:4">
      <c r="A782" s="19" t="s">
        <v>690</v>
      </c>
      <c r="B782" s="100">
        <v>2021</v>
      </c>
      <c r="C782" s="19" t="s">
        <v>478</v>
      </c>
      <c r="D782" s="101">
        <f t="shared" si="12"/>
        <v>289532.66988027788</v>
      </c>
    </row>
    <row r="783" spans="1:4">
      <c r="A783" s="19" t="s">
        <v>690</v>
      </c>
      <c r="B783" s="100">
        <v>2021</v>
      </c>
      <c r="C783" s="19" t="s">
        <v>468</v>
      </c>
      <c r="D783" s="101">
        <f t="shared" si="12"/>
        <v>42816.29552109613</v>
      </c>
    </row>
    <row r="784" spans="1:4">
      <c r="A784" s="19" t="s">
        <v>690</v>
      </c>
      <c r="B784" s="100">
        <v>2022</v>
      </c>
      <c r="C784" s="19" t="s">
        <v>475</v>
      </c>
      <c r="D784" s="101">
        <f t="shared" si="12"/>
        <v>585874.6835132225</v>
      </c>
    </row>
    <row r="785" spans="1:4">
      <c r="A785" s="19" t="s">
        <v>690</v>
      </c>
      <c r="B785" s="100">
        <v>2022</v>
      </c>
      <c r="C785" s="19" t="s">
        <v>477</v>
      </c>
      <c r="D785" s="101">
        <f t="shared" si="12"/>
        <v>291541.75398893573</v>
      </c>
    </row>
    <row r="786" spans="1:4">
      <c r="A786" s="19" t="s">
        <v>690</v>
      </c>
      <c r="B786" s="100">
        <v>2022</v>
      </c>
      <c r="C786" s="19" t="s">
        <v>435</v>
      </c>
      <c r="D786" s="101">
        <f t="shared" si="12"/>
        <v>35283.439324448103</v>
      </c>
    </row>
    <row r="787" spans="1:4">
      <c r="A787" s="19" t="s">
        <v>690</v>
      </c>
      <c r="B787" s="100">
        <v>2022</v>
      </c>
      <c r="C787" s="19" t="s">
        <v>476</v>
      </c>
      <c r="D787" s="101">
        <f t="shared" si="12"/>
        <v>74996.195686614796</v>
      </c>
    </row>
    <row r="788" spans="1:4">
      <c r="A788" s="19" t="s">
        <v>690</v>
      </c>
      <c r="B788" s="100">
        <v>2022</v>
      </c>
      <c r="C788" s="19" t="s">
        <v>478</v>
      </c>
      <c r="D788" s="101">
        <f t="shared" si="12"/>
        <v>300009.84885554825</v>
      </c>
    </row>
    <row r="789" spans="1:4">
      <c r="A789" s="19" t="s">
        <v>690</v>
      </c>
      <c r="B789" s="100">
        <v>2022</v>
      </c>
      <c r="C789" s="19" t="s">
        <v>468</v>
      </c>
      <c r="D789" s="101">
        <f t="shared" si="12"/>
        <v>44021.643924991331</v>
      </c>
    </row>
    <row r="790" spans="1:4">
      <c r="A790" s="19" t="s">
        <v>690</v>
      </c>
      <c r="B790" s="100">
        <v>2023</v>
      </c>
      <c r="C790" s="19" t="s">
        <v>475</v>
      </c>
      <c r="D790" s="101">
        <f t="shared" si="12"/>
        <v>601912.68244284112</v>
      </c>
    </row>
    <row r="791" spans="1:4">
      <c r="A791" s="19" t="s">
        <v>690</v>
      </c>
      <c r="B791" s="100">
        <v>2023</v>
      </c>
      <c r="C791" s="19" t="s">
        <v>477</v>
      </c>
      <c r="D791" s="101">
        <f t="shared" si="12"/>
        <v>297470.18514836358</v>
      </c>
    </row>
    <row r="792" spans="1:4">
      <c r="A792" s="19" t="s">
        <v>690</v>
      </c>
      <c r="B792" s="100">
        <v>2023</v>
      </c>
      <c r="C792" s="19" t="s">
        <v>435</v>
      </c>
      <c r="D792" s="101">
        <f t="shared" si="12"/>
        <v>36249.304172418102</v>
      </c>
    </row>
    <row r="793" spans="1:4">
      <c r="A793" s="19" t="s">
        <v>690</v>
      </c>
      <c r="B793" s="100">
        <v>2023</v>
      </c>
      <c r="C793" s="19" t="s">
        <v>476</v>
      </c>
      <c r="D793" s="101">
        <f t="shared" si="12"/>
        <v>77049.175513176058</v>
      </c>
    </row>
    <row r="794" spans="1:4">
      <c r="A794" s="19" t="s">
        <v>690</v>
      </c>
      <c r="B794" s="100">
        <v>2023</v>
      </c>
      <c r="C794" s="19" t="s">
        <v>478</v>
      </c>
      <c r="D794" s="101">
        <f t="shared" si="12"/>
        <v>310487.17281303619</v>
      </c>
    </row>
    <row r="795" spans="1:4">
      <c r="A795" s="19" t="s">
        <v>690</v>
      </c>
      <c r="B795" s="100">
        <v>2023</v>
      </c>
      <c r="C795" s="19" t="s">
        <v>468</v>
      </c>
      <c r="D795" s="101">
        <f t="shared" si="12"/>
        <v>45226.712343230247</v>
      </c>
    </row>
    <row r="796" spans="1:4">
      <c r="A796" s="19" t="s">
        <v>690</v>
      </c>
      <c r="B796" s="100">
        <v>2024</v>
      </c>
      <c r="C796" s="19" t="s">
        <v>475</v>
      </c>
      <c r="D796" s="101">
        <f t="shared" si="12"/>
        <v>617583.70502444264</v>
      </c>
    </row>
    <row r="797" spans="1:4">
      <c r="A797" s="19" t="s">
        <v>690</v>
      </c>
      <c r="B797" s="100">
        <v>2024</v>
      </c>
      <c r="C797" s="19" t="s">
        <v>477</v>
      </c>
      <c r="D797" s="101">
        <f t="shared" si="12"/>
        <v>303183.62935415289</v>
      </c>
    </row>
    <row r="798" spans="1:4">
      <c r="A798" s="19" t="s">
        <v>690</v>
      </c>
      <c r="B798" s="100">
        <v>2024</v>
      </c>
      <c r="C798" s="19" t="s">
        <v>435</v>
      </c>
      <c r="D798" s="101">
        <f t="shared" si="12"/>
        <v>37193.0684106876</v>
      </c>
    </row>
    <row r="799" spans="1:4">
      <c r="A799" s="19" t="s">
        <v>690</v>
      </c>
      <c r="B799" s="100">
        <v>2024</v>
      </c>
      <c r="C799" s="19" t="s">
        <v>476</v>
      </c>
      <c r="D799" s="101">
        <f t="shared" si="12"/>
        <v>79055.179713744219</v>
      </c>
    </row>
    <row r="800" spans="1:4">
      <c r="A800" s="19" t="s">
        <v>690</v>
      </c>
      <c r="B800" s="100">
        <v>2024</v>
      </c>
      <c r="C800" s="19" t="s">
        <v>478</v>
      </c>
      <c r="D800" s="101">
        <f t="shared" si="12"/>
        <v>320808.38128347637</v>
      </c>
    </row>
    <row r="801" spans="1:4">
      <c r="A801" s="19" t="s">
        <v>690</v>
      </c>
      <c r="B801" s="100">
        <v>2024</v>
      </c>
      <c r="C801" s="19" t="s">
        <v>468</v>
      </c>
      <c r="D801" s="101">
        <f t="shared" si="12"/>
        <v>46404.206772405887</v>
      </c>
    </row>
    <row r="802" spans="1:4">
      <c r="A802" s="19" t="s">
        <v>690</v>
      </c>
      <c r="B802" s="100">
        <v>2025</v>
      </c>
      <c r="C802" s="19" t="s">
        <v>475</v>
      </c>
      <c r="D802" s="101">
        <f t="shared" si="12"/>
        <v>631535.48212845414</v>
      </c>
    </row>
    <row r="803" spans="1:4">
      <c r="A803" s="19" t="s">
        <v>690</v>
      </c>
      <c r="B803" s="100">
        <v>2025</v>
      </c>
      <c r="C803" s="19" t="s">
        <v>477</v>
      </c>
      <c r="D803" s="101">
        <f t="shared" si="12"/>
        <v>308038.78244830866</v>
      </c>
    </row>
    <row r="804" spans="1:4">
      <c r="A804" s="19" t="s">
        <v>690</v>
      </c>
      <c r="B804" s="100">
        <v>2025</v>
      </c>
      <c r="C804" s="19" t="s">
        <v>435</v>
      </c>
      <c r="D804" s="101">
        <f t="shared" si="12"/>
        <v>38033.293624001199</v>
      </c>
    </row>
    <row r="805" spans="1:4">
      <c r="A805" s="19" t="s">
        <v>690</v>
      </c>
      <c r="B805" s="100">
        <v>2025</v>
      </c>
      <c r="C805" s="19" t="s">
        <v>476</v>
      </c>
      <c r="D805" s="101">
        <f t="shared" si="12"/>
        <v>80841.108062101703</v>
      </c>
    </row>
    <row r="806" spans="1:4">
      <c r="A806" s="19" t="s">
        <v>690</v>
      </c>
      <c r="B806" s="100">
        <v>2025</v>
      </c>
      <c r="C806" s="19" t="s">
        <v>478</v>
      </c>
      <c r="D806" s="101">
        <f t="shared" si="12"/>
        <v>330275.98584899667</v>
      </c>
    </row>
    <row r="807" spans="1:4">
      <c r="A807" s="19" t="s">
        <v>690</v>
      </c>
      <c r="B807" s="100">
        <v>2025</v>
      </c>
      <c r="C807" s="19" t="s">
        <v>468</v>
      </c>
      <c r="D807" s="101">
        <f t="shared" si="12"/>
        <v>47452.519971568974</v>
      </c>
    </row>
    <row r="808" spans="1:4">
      <c r="A808" s="19" t="s">
        <v>690</v>
      </c>
      <c r="B808" s="100">
        <v>2026</v>
      </c>
      <c r="C808" s="19" t="s">
        <v>475</v>
      </c>
      <c r="D808" s="101">
        <f t="shared" si="12"/>
        <v>645201.93147015478</v>
      </c>
    </row>
    <row r="809" spans="1:4">
      <c r="A809" s="19" t="s">
        <v>690</v>
      </c>
      <c r="B809" s="100">
        <v>2026</v>
      </c>
      <c r="C809" s="19" t="s">
        <v>477</v>
      </c>
      <c r="D809" s="101">
        <f t="shared" si="12"/>
        <v>312730.51445177878</v>
      </c>
    </row>
    <row r="810" spans="1:4">
      <c r="A810" s="19" t="s">
        <v>690</v>
      </c>
      <c r="B810" s="100">
        <v>2026</v>
      </c>
      <c r="C810" s="19" t="s">
        <v>435</v>
      </c>
      <c r="D810" s="101">
        <f t="shared" si="12"/>
        <v>38856.335393322501</v>
      </c>
    </row>
    <row r="811" spans="1:4">
      <c r="A811" s="19" t="s">
        <v>690</v>
      </c>
      <c r="B811" s="100">
        <v>2026</v>
      </c>
      <c r="C811" s="19" t="s">
        <v>476</v>
      </c>
      <c r="D811" s="101">
        <f t="shared" si="12"/>
        <v>82590.512393786106</v>
      </c>
    </row>
    <row r="812" spans="1:4">
      <c r="A812" s="19" t="s">
        <v>690</v>
      </c>
      <c r="B812" s="100">
        <v>2026</v>
      </c>
      <c r="C812" s="19" t="s">
        <v>478</v>
      </c>
      <c r="D812" s="101">
        <f t="shared" si="12"/>
        <v>339612.9333039613</v>
      </c>
    </row>
    <row r="813" spans="1:4">
      <c r="A813" s="19" t="s">
        <v>690</v>
      </c>
      <c r="B813" s="100">
        <v>2026</v>
      </c>
      <c r="C813" s="19" t="s">
        <v>468</v>
      </c>
      <c r="D813" s="101">
        <f t="shared" si="12"/>
        <v>48479.394119876393</v>
      </c>
    </row>
    <row r="814" spans="1:4">
      <c r="A814" s="19" t="s">
        <v>690</v>
      </c>
      <c r="B814" s="100">
        <v>2027</v>
      </c>
      <c r="C814" s="19" t="s">
        <v>475</v>
      </c>
      <c r="D814" s="101">
        <f t="shared" si="12"/>
        <v>658631.01293998165</v>
      </c>
    </row>
    <row r="815" spans="1:4">
      <c r="A815" s="19" t="s">
        <v>690</v>
      </c>
      <c r="B815" s="100">
        <v>2027</v>
      </c>
      <c r="C815" s="19" t="s">
        <v>477</v>
      </c>
      <c r="D815" s="101">
        <f t="shared" si="12"/>
        <v>317301.38966133568</v>
      </c>
    </row>
    <row r="816" spans="1:4">
      <c r="A816" s="19" t="s">
        <v>690</v>
      </c>
      <c r="B816" s="100">
        <v>2027</v>
      </c>
      <c r="C816" s="19" t="s">
        <v>435</v>
      </c>
      <c r="D816" s="101">
        <f t="shared" ref="D816:D879" si="13">SUMIFS($H$6:$H$680,$A$6:$A$680,A816,$C$6:$C$680,B816,$E$6:$E$680,C816)</f>
        <v>39665.082032440703</v>
      </c>
    </row>
    <row r="817" spans="1:4">
      <c r="A817" s="19" t="s">
        <v>690</v>
      </c>
      <c r="B817" s="100">
        <v>2027</v>
      </c>
      <c r="C817" s="19" t="s">
        <v>476</v>
      </c>
      <c r="D817" s="101">
        <f t="shared" si="13"/>
        <v>84309.531921584392</v>
      </c>
    </row>
    <row r="818" spans="1:4">
      <c r="A818" s="19" t="s">
        <v>690</v>
      </c>
      <c r="B818" s="100">
        <v>2027</v>
      </c>
      <c r="C818" s="19" t="s">
        <v>478</v>
      </c>
      <c r="D818" s="101">
        <f t="shared" si="13"/>
        <v>348847.00752805051</v>
      </c>
    </row>
    <row r="819" spans="1:4">
      <c r="A819" s="19" t="s">
        <v>690</v>
      </c>
      <c r="B819" s="100">
        <v>2027</v>
      </c>
      <c r="C819" s="19" t="s">
        <v>468</v>
      </c>
      <c r="D819" s="101">
        <f t="shared" si="13"/>
        <v>49488.432843222174</v>
      </c>
    </row>
    <row r="820" spans="1:4">
      <c r="A820" s="19" t="s">
        <v>690</v>
      </c>
      <c r="B820" s="100">
        <v>2028</v>
      </c>
      <c r="C820" s="19" t="s">
        <v>475</v>
      </c>
      <c r="D820" s="101">
        <f t="shared" si="13"/>
        <v>672108.32199920318</v>
      </c>
    </row>
    <row r="821" spans="1:4">
      <c r="A821" s="19" t="s">
        <v>690</v>
      </c>
      <c r="B821" s="100">
        <v>2028</v>
      </c>
      <c r="C821" s="19" t="s">
        <v>477</v>
      </c>
      <c r="D821" s="101">
        <f t="shared" si="13"/>
        <v>321881.94438038266</v>
      </c>
    </row>
    <row r="822" spans="1:4">
      <c r="A822" s="19" t="s">
        <v>690</v>
      </c>
      <c r="B822" s="100">
        <v>2028</v>
      </c>
      <c r="C822" s="19" t="s">
        <v>435</v>
      </c>
      <c r="D822" s="101">
        <f t="shared" si="13"/>
        <v>40476.733107011998</v>
      </c>
    </row>
    <row r="823" spans="1:4">
      <c r="A823" s="19" t="s">
        <v>690</v>
      </c>
      <c r="B823" s="100">
        <v>2028</v>
      </c>
      <c r="C823" s="19" t="s">
        <v>476</v>
      </c>
      <c r="D823" s="101">
        <f t="shared" si="13"/>
        <v>86034.72492952508</v>
      </c>
    </row>
    <row r="824" spans="1:4">
      <c r="A824" s="19" t="s">
        <v>690</v>
      </c>
      <c r="B824" s="100">
        <v>2028</v>
      </c>
      <c r="C824" s="19" t="s">
        <v>478</v>
      </c>
      <c r="D824" s="101">
        <f t="shared" si="13"/>
        <v>358124.47190477618</v>
      </c>
    </row>
    <row r="825" spans="1:4">
      <c r="A825" s="19" t="s">
        <v>690</v>
      </c>
      <c r="B825" s="100">
        <v>2028</v>
      </c>
      <c r="C825" s="19" t="s">
        <v>468</v>
      </c>
      <c r="D825" s="101">
        <f t="shared" si="13"/>
        <v>50501.095307016534</v>
      </c>
    </row>
    <row r="826" spans="1:4">
      <c r="A826" s="19" t="s">
        <v>690</v>
      </c>
      <c r="B826" s="100">
        <v>2029</v>
      </c>
      <c r="C826" s="19" t="s">
        <v>475</v>
      </c>
      <c r="D826" s="101">
        <f t="shared" si="13"/>
        <v>685581.00180362409</v>
      </c>
    </row>
    <row r="827" spans="1:4">
      <c r="A827" s="19" t="s">
        <v>690</v>
      </c>
      <c r="B827" s="100">
        <v>2029</v>
      </c>
      <c r="C827" s="19" t="s">
        <v>477</v>
      </c>
      <c r="D827" s="101">
        <f t="shared" si="13"/>
        <v>326450.67708559847</v>
      </c>
    </row>
    <row r="828" spans="1:4">
      <c r="A828" s="19" t="s">
        <v>690</v>
      </c>
      <c r="B828" s="100">
        <v>2029</v>
      </c>
      <c r="C828" s="19" t="s">
        <v>435</v>
      </c>
      <c r="D828" s="101">
        <f t="shared" si="13"/>
        <v>41288.105391538797</v>
      </c>
    </row>
    <row r="829" spans="1:4">
      <c r="A829" s="19" t="s">
        <v>690</v>
      </c>
      <c r="B829" s="100">
        <v>2029</v>
      </c>
      <c r="C829" s="19" t="s">
        <v>476</v>
      </c>
      <c r="D829" s="101">
        <f t="shared" si="13"/>
        <v>87759.325359382114</v>
      </c>
    </row>
    <row r="830" spans="1:4">
      <c r="A830" s="19" t="s">
        <v>690</v>
      </c>
      <c r="B830" s="100">
        <v>2029</v>
      </c>
      <c r="C830" s="19" t="s">
        <v>478</v>
      </c>
      <c r="D830" s="101">
        <f t="shared" si="13"/>
        <v>367418.74827479175</v>
      </c>
    </row>
    <row r="831" spans="1:4">
      <c r="A831" s="19" t="s">
        <v>690</v>
      </c>
      <c r="B831" s="100">
        <v>2029</v>
      </c>
      <c r="C831" s="19" t="s">
        <v>468</v>
      </c>
      <c r="D831" s="101">
        <f t="shared" si="13"/>
        <v>51513.409936344164</v>
      </c>
    </row>
    <row r="832" spans="1:4">
      <c r="A832" s="19" t="s">
        <v>690</v>
      </c>
      <c r="B832" s="100">
        <v>2030</v>
      </c>
      <c r="C832" s="19" t="s">
        <v>475</v>
      </c>
      <c r="D832" s="101">
        <f t="shared" si="13"/>
        <v>699356.30714607681</v>
      </c>
    </row>
    <row r="833" spans="1:4">
      <c r="A833" s="19" t="s">
        <v>690</v>
      </c>
      <c r="B833" s="100">
        <v>2030</v>
      </c>
      <c r="C833" s="19" t="s">
        <v>477</v>
      </c>
      <c r="D833" s="101">
        <f t="shared" si="13"/>
        <v>331145.79362929903</v>
      </c>
    </row>
    <row r="834" spans="1:4">
      <c r="A834" s="19" t="s">
        <v>690</v>
      </c>
      <c r="B834" s="100">
        <v>2030</v>
      </c>
      <c r="C834" s="19" t="s">
        <v>435</v>
      </c>
      <c r="D834" s="101">
        <f t="shared" si="13"/>
        <v>42117.702853103998</v>
      </c>
    </row>
    <row r="835" spans="1:4">
      <c r="A835" s="19" t="s">
        <v>690</v>
      </c>
      <c r="B835" s="100">
        <v>2030</v>
      </c>
      <c r="C835" s="19" t="s">
        <v>476</v>
      </c>
      <c r="D835" s="101">
        <f t="shared" si="13"/>
        <v>89522.66404626047</v>
      </c>
    </row>
    <row r="836" spans="1:4">
      <c r="A836" s="19" t="s">
        <v>690</v>
      </c>
      <c r="B836" s="100">
        <v>2030</v>
      </c>
      <c r="C836" s="19" t="s">
        <v>478</v>
      </c>
      <c r="D836" s="101">
        <f t="shared" si="13"/>
        <v>376891.41620214656</v>
      </c>
    </row>
    <row r="837" spans="1:4">
      <c r="A837" s="19" t="s">
        <v>690</v>
      </c>
      <c r="B837" s="100">
        <v>2030</v>
      </c>
      <c r="C837" s="19" t="s">
        <v>468</v>
      </c>
      <c r="D837" s="101">
        <f t="shared" si="13"/>
        <v>52548.463342465817</v>
      </c>
    </row>
    <row r="838" spans="1:4">
      <c r="A838" s="19" t="s">
        <v>690</v>
      </c>
      <c r="B838" s="100">
        <v>2031</v>
      </c>
      <c r="C838" s="19" t="s">
        <v>475</v>
      </c>
      <c r="D838" s="101">
        <f t="shared" si="13"/>
        <v>712938.11962423066</v>
      </c>
    </row>
    <row r="839" spans="1:4">
      <c r="A839" s="19" t="s">
        <v>690</v>
      </c>
      <c r="B839" s="100">
        <v>2031</v>
      </c>
      <c r="C839" s="19" t="s">
        <v>477</v>
      </c>
      <c r="D839" s="101">
        <f t="shared" si="13"/>
        <v>335766.50166346994</v>
      </c>
    </row>
    <row r="840" spans="1:4">
      <c r="A840" s="19" t="s">
        <v>690</v>
      </c>
      <c r="B840" s="100">
        <v>2031</v>
      </c>
      <c r="C840" s="19" t="s">
        <v>435</v>
      </c>
      <c r="D840" s="101">
        <f t="shared" si="13"/>
        <v>42935.647492062097</v>
      </c>
    </row>
    <row r="841" spans="1:4">
      <c r="A841" s="19" t="s">
        <v>690</v>
      </c>
      <c r="B841" s="100">
        <v>2031</v>
      </c>
      <c r="C841" s="19" t="s">
        <v>476</v>
      </c>
      <c r="D841" s="101">
        <f t="shared" si="13"/>
        <v>91261.234247445333</v>
      </c>
    </row>
    <row r="842" spans="1:4">
      <c r="A842" s="19" t="s">
        <v>690</v>
      </c>
      <c r="B842" s="100">
        <v>2031</v>
      </c>
      <c r="C842" s="19" t="s">
        <v>478</v>
      </c>
      <c r="D842" s="101">
        <f t="shared" si="13"/>
        <v>386291.46296207776</v>
      </c>
    </row>
    <row r="843" spans="1:4">
      <c r="A843" s="19" t="s">
        <v>690</v>
      </c>
      <c r="B843" s="100">
        <v>2031</v>
      </c>
      <c r="C843" s="19" t="s">
        <v>468</v>
      </c>
      <c r="D843" s="101">
        <f t="shared" si="13"/>
        <v>53568.978018387752</v>
      </c>
    </row>
    <row r="844" spans="1:4">
      <c r="A844" s="19" t="s">
        <v>690</v>
      </c>
      <c r="B844" s="100">
        <v>2032</v>
      </c>
      <c r="C844" s="19" t="s">
        <v>475</v>
      </c>
      <c r="D844" s="101">
        <f t="shared" si="13"/>
        <v>726513.28731854132</v>
      </c>
    </row>
    <row r="845" spans="1:4">
      <c r="A845" s="19" t="s">
        <v>690</v>
      </c>
      <c r="B845" s="100">
        <v>2032</v>
      </c>
      <c r="C845" s="19" t="s">
        <v>477</v>
      </c>
      <c r="D845" s="101">
        <f t="shared" si="13"/>
        <v>340377.12690458505</v>
      </c>
    </row>
    <row r="846" spans="1:4">
      <c r="A846" s="19" t="s">
        <v>690</v>
      </c>
      <c r="B846" s="100">
        <v>2032</v>
      </c>
      <c r="C846" s="19" t="s">
        <v>435</v>
      </c>
      <c r="D846" s="101">
        <f t="shared" si="13"/>
        <v>43753.191958709504</v>
      </c>
    </row>
    <row r="847" spans="1:4">
      <c r="A847" s="19" t="s">
        <v>690</v>
      </c>
      <c r="B847" s="100">
        <v>2032</v>
      </c>
      <c r="C847" s="19" t="s">
        <v>476</v>
      </c>
      <c r="D847" s="101">
        <f t="shared" si="13"/>
        <v>92998.953868254495</v>
      </c>
    </row>
    <row r="848" spans="1:4">
      <c r="A848" s="19" t="s">
        <v>690</v>
      </c>
      <c r="B848" s="100">
        <v>2032</v>
      </c>
      <c r="C848" s="19" t="s">
        <v>478</v>
      </c>
      <c r="D848" s="101">
        <f t="shared" si="13"/>
        <v>395706.93832520058</v>
      </c>
    </row>
    <row r="849" spans="1:4">
      <c r="A849" s="19" t="s">
        <v>690</v>
      </c>
      <c r="B849" s="100">
        <v>2032</v>
      </c>
      <c r="C849" s="19" t="s">
        <v>468</v>
      </c>
      <c r="D849" s="101">
        <f t="shared" si="13"/>
        <v>54588.993416361656</v>
      </c>
    </row>
    <row r="850" spans="1:4">
      <c r="A850" s="19" t="s">
        <v>690</v>
      </c>
      <c r="B850" s="100">
        <v>2033</v>
      </c>
      <c r="C850" s="19" t="s">
        <v>475</v>
      </c>
      <c r="D850" s="101">
        <f t="shared" si="13"/>
        <v>740103.75931737805</v>
      </c>
    </row>
    <row r="851" spans="1:4">
      <c r="A851" s="19" t="s">
        <v>690</v>
      </c>
      <c r="B851" s="100">
        <v>2033</v>
      </c>
      <c r="C851" s="19" t="s">
        <v>477</v>
      </c>
      <c r="D851" s="101">
        <f t="shared" si="13"/>
        <v>344988.72124478489</v>
      </c>
    </row>
    <row r="852" spans="1:4">
      <c r="A852" s="19" t="s">
        <v>690</v>
      </c>
      <c r="B852" s="100">
        <v>2033</v>
      </c>
      <c r="C852" s="19" t="s">
        <v>435</v>
      </c>
      <c r="D852" s="101">
        <f t="shared" si="13"/>
        <v>44571.658104542599</v>
      </c>
    </row>
    <row r="853" spans="1:4">
      <c r="A853" s="19" t="s">
        <v>690</v>
      </c>
      <c r="B853" s="100">
        <v>2033</v>
      </c>
      <c r="C853" s="19" t="s">
        <v>476</v>
      </c>
      <c r="D853" s="101">
        <f t="shared" si="13"/>
        <v>94738.632550701965</v>
      </c>
    </row>
    <row r="854" spans="1:4">
      <c r="A854" s="19" t="s">
        <v>690</v>
      </c>
      <c r="B854" s="100">
        <v>2033</v>
      </c>
      <c r="C854" s="19" t="s">
        <v>478</v>
      </c>
      <c r="D854" s="101">
        <f t="shared" si="13"/>
        <v>405149.47510198009</v>
      </c>
    </row>
    <row r="855" spans="1:4">
      <c r="A855" s="19" t="s">
        <v>690</v>
      </c>
      <c r="B855" s="100">
        <v>2033</v>
      </c>
      <c r="C855" s="19" t="s">
        <v>468</v>
      </c>
      <c r="D855" s="101">
        <f t="shared" si="13"/>
        <v>55610.158754180957</v>
      </c>
    </row>
    <row r="856" spans="1:4">
      <c r="A856" s="19" t="s">
        <v>690</v>
      </c>
      <c r="B856" s="100">
        <v>2034</v>
      </c>
      <c r="C856" s="19" t="s">
        <v>475</v>
      </c>
      <c r="D856" s="101">
        <f t="shared" si="13"/>
        <v>753664.71776765154</v>
      </c>
    </row>
    <row r="857" spans="1:4">
      <c r="A857" s="19" t="s">
        <v>690</v>
      </c>
      <c r="B857" s="100">
        <v>2034</v>
      </c>
      <c r="C857" s="19" t="s">
        <v>477</v>
      </c>
      <c r="D857" s="101">
        <f t="shared" si="13"/>
        <v>349579.74496976892</v>
      </c>
    </row>
    <row r="858" spans="1:4">
      <c r="A858" s="19" t="s">
        <v>690</v>
      </c>
      <c r="B858" s="100">
        <v>2034</v>
      </c>
      <c r="C858" s="19" t="s">
        <v>435</v>
      </c>
      <c r="D858" s="101">
        <f t="shared" si="13"/>
        <v>45388.346840414502</v>
      </c>
    </row>
    <row r="859" spans="1:4">
      <c r="A859" s="19" t="s">
        <v>690</v>
      </c>
      <c r="B859" s="100">
        <v>2034</v>
      </c>
      <c r="C859" s="19" t="s">
        <v>476</v>
      </c>
      <c r="D859" s="101">
        <f t="shared" si="13"/>
        <v>96474.533285535465</v>
      </c>
    </row>
    <row r="860" spans="1:4">
      <c r="A860" s="19" t="s">
        <v>690</v>
      </c>
      <c r="B860" s="100">
        <v>2034</v>
      </c>
      <c r="C860" s="19" t="s">
        <v>478</v>
      </c>
      <c r="D860" s="101">
        <f t="shared" si="13"/>
        <v>414593.73999001406</v>
      </c>
    </row>
    <row r="861" spans="1:4">
      <c r="A861" s="19" t="s">
        <v>690</v>
      </c>
      <c r="B861" s="100">
        <v>2034</v>
      </c>
      <c r="C861" s="19" t="s">
        <v>468</v>
      </c>
      <c r="D861" s="101">
        <f t="shared" si="13"/>
        <v>56629.106493316882</v>
      </c>
    </row>
    <row r="862" spans="1:4">
      <c r="A862" s="19" t="s">
        <v>690</v>
      </c>
      <c r="B862" s="100">
        <v>2035</v>
      </c>
      <c r="C862" s="19" t="s">
        <v>475</v>
      </c>
      <c r="D862" s="101">
        <f t="shared" si="13"/>
        <v>767246.72574951011</v>
      </c>
    </row>
    <row r="863" spans="1:4">
      <c r="A863" s="19" t="s">
        <v>690</v>
      </c>
      <c r="B863" s="100">
        <v>2035</v>
      </c>
      <c r="C863" s="19" t="s">
        <v>477</v>
      </c>
      <c r="D863" s="101">
        <f t="shared" si="13"/>
        <v>354173.4385794964</v>
      </c>
    </row>
    <row r="864" spans="1:4">
      <c r="A864" s="19" t="s">
        <v>690</v>
      </c>
      <c r="B864" s="100">
        <v>2035</v>
      </c>
      <c r="C864" s="19" t="s">
        <v>435</v>
      </c>
      <c r="D864" s="101">
        <f t="shared" si="13"/>
        <v>46206.303253304002</v>
      </c>
    </row>
    <row r="865" spans="1:4">
      <c r="A865" s="19" t="s">
        <v>690</v>
      </c>
      <c r="B865" s="100">
        <v>2035</v>
      </c>
      <c r="C865" s="19" t="s">
        <v>476</v>
      </c>
      <c r="D865" s="101">
        <f t="shared" si="13"/>
        <v>98213.128512611787</v>
      </c>
    </row>
    <row r="866" spans="1:4">
      <c r="A866" s="19" t="s">
        <v>690</v>
      </c>
      <c r="B866" s="100">
        <v>2035</v>
      </c>
      <c r="C866" s="19" t="s">
        <v>478</v>
      </c>
      <c r="D866" s="101">
        <f t="shared" si="13"/>
        <v>424066.86410164158</v>
      </c>
    </row>
    <row r="867" spans="1:4">
      <c r="A867" s="19" t="s">
        <v>690</v>
      </c>
      <c r="B867" s="100">
        <v>2035</v>
      </c>
      <c r="C867" s="19" t="s">
        <v>468</v>
      </c>
      <c r="D867" s="101">
        <f t="shared" si="13"/>
        <v>57649.635859052185</v>
      </c>
    </row>
    <row r="868" spans="1:4">
      <c r="A868" s="19" t="s">
        <v>691</v>
      </c>
      <c r="B868" s="100">
        <v>2021</v>
      </c>
      <c r="C868" s="19" t="s">
        <v>475</v>
      </c>
      <c r="D868" s="101">
        <f t="shared" si="13"/>
        <v>569544.51783276931</v>
      </c>
    </row>
    <row r="869" spans="1:4">
      <c r="A869" s="19" t="s">
        <v>691</v>
      </c>
      <c r="B869" s="100">
        <v>2021</v>
      </c>
      <c r="C869" s="19" t="s">
        <v>477</v>
      </c>
      <c r="D869" s="101">
        <f t="shared" si="13"/>
        <v>285418.20966551686</v>
      </c>
    </row>
    <row r="870" spans="1:4">
      <c r="A870" s="19" t="s">
        <v>691</v>
      </c>
      <c r="B870" s="100">
        <v>2021</v>
      </c>
      <c r="C870" s="19" t="s">
        <v>435</v>
      </c>
      <c r="D870" s="101">
        <f t="shared" si="13"/>
        <v>34299.979164388802</v>
      </c>
    </row>
    <row r="871" spans="1:4">
      <c r="A871" s="19" t="s">
        <v>691</v>
      </c>
      <c r="B871" s="100">
        <v>2021</v>
      </c>
      <c r="C871" s="19" t="s">
        <v>476</v>
      </c>
      <c r="D871" s="101">
        <f t="shared" si="13"/>
        <v>72905.816403312536</v>
      </c>
    </row>
    <row r="872" spans="1:4">
      <c r="A872" s="19" t="s">
        <v>691</v>
      </c>
      <c r="B872" s="100">
        <v>2021</v>
      </c>
      <c r="C872" s="19" t="s">
        <v>478</v>
      </c>
      <c r="D872" s="101">
        <f t="shared" si="13"/>
        <v>289404.95968964387</v>
      </c>
    </row>
    <row r="873" spans="1:4">
      <c r="A873" s="19" t="s">
        <v>691</v>
      </c>
      <c r="B873" s="100">
        <v>2021</v>
      </c>
      <c r="C873" s="19" t="s">
        <v>468</v>
      </c>
      <c r="D873" s="101">
        <f t="shared" si="13"/>
        <v>42794.622585832709</v>
      </c>
    </row>
    <row r="874" spans="1:4">
      <c r="A874" s="19" t="s">
        <v>691</v>
      </c>
      <c r="B874" s="100">
        <v>2022</v>
      </c>
      <c r="C874" s="19" t="s">
        <v>475</v>
      </c>
      <c r="D874" s="101">
        <f t="shared" si="13"/>
        <v>586330.79010470619</v>
      </c>
    </row>
    <row r="875" spans="1:4">
      <c r="A875" s="19" t="s">
        <v>691</v>
      </c>
      <c r="B875" s="100">
        <v>2022</v>
      </c>
      <c r="C875" s="19" t="s">
        <v>477</v>
      </c>
      <c r="D875" s="101">
        <f t="shared" si="13"/>
        <v>291085.26995268196</v>
      </c>
    </row>
    <row r="876" spans="1:4">
      <c r="A876" s="19" t="s">
        <v>691</v>
      </c>
      <c r="B876" s="100">
        <v>2022</v>
      </c>
      <c r="C876" s="19" t="s">
        <v>435</v>
      </c>
      <c r="D876" s="101">
        <f t="shared" si="13"/>
        <v>35310.907671692403</v>
      </c>
    </row>
    <row r="877" spans="1:4">
      <c r="A877" s="19" t="s">
        <v>691</v>
      </c>
      <c r="B877" s="100">
        <v>2022</v>
      </c>
      <c r="C877" s="19" t="s">
        <v>476</v>
      </c>
      <c r="D877" s="101">
        <f t="shared" si="13"/>
        <v>75054.5806282267</v>
      </c>
    </row>
    <row r="878" spans="1:4">
      <c r="A878" s="19" t="s">
        <v>691</v>
      </c>
      <c r="B878" s="100">
        <v>2022</v>
      </c>
      <c r="C878" s="19" t="s">
        <v>478</v>
      </c>
      <c r="D878" s="101">
        <f t="shared" si="13"/>
        <v>298690.08557797718</v>
      </c>
    </row>
    <row r="879" spans="1:4">
      <c r="A879" s="19" t="s">
        <v>691</v>
      </c>
      <c r="B879" s="100">
        <v>2022</v>
      </c>
      <c r="C879" s="19" t="s">
        <v>468</v>
      </c>
      <c r="D879" s="101">
        <f t="shared" si="13"/>
        <v>44055.915011495701</v>
      </c>
    </row>
    <row r="880" spans="1:4">
      <c r="A880" s="19" t="s">
        <v>691</v>
      </c>
      <c r="B880" s="100">
        <v>2023</v>
      </c>
      <c r="C880" s="19" t="s">
        <v>475</v>
      </c>
      <c r="D880" s="101">
        <f t="shared" ref="D880:D943" si="14">SUMIFS($H$6:$H$680,$A$6:$A$680,A880,$C$6:$C$680,B880,$E$6:$E$680,C880)</f>
        <v>603246.98631464096</v>
      </c>
    </row>
    <row r="881" spans="1:4">
      <c r="A881" s="19" t="s">
        <v>691</v>
      </c>
      <c r="B881" s="100">
        <v>2023</v>
      </c>
      <c r="C881" s="19" t="s">
        <v>477</v>
      </c>
      <c r="D881" s="101">
        <f t="shared" si="14"/>
        <v>296725.55149235053</v>
      </c>
    </row>
    <row r="882" spans="1:4">
      <c r="A882" s="19" t="s">
        <v>691</v>
      </c>
      <c r="B882" s="100">
        <v>2023</v>
      </c>
      <c r="C882" s="19" t="s">
        <v>435</v>
      </c>
      <c r="D882" s="101">
        <f t="shared" si="14"/>
        <v>36329.6606565412</v>
      </c>
    </row>
    <row r="883" spans="1:4">
      <c r="A883" s="19" t="s">
        <v>691</v>
      </c>
      <c r="B883" s="100">
        <v>2023</v>
      </c>
      <c r="C883" s="19" t="s">
        <v>476</v>
      </c>
      <c r="D883" s="101">
        <f t="shared" si="14"/>
        <v>77219.976056518019</v>
      </c>
    </row>
    <row r="884" spans="1:4">
      <c r="A884" s="19" t="s">
        <v>691</v>
      </c>
      <c r="B884" s="100">
        <v>2023</v>
      </c>
      <c r="C884" s="19" t="s">
        <v>478</v>
      </c>
      <c r="D884" s="101">
        <f t="shared" si="14"/>
        <v>308023.1299705829</v>
      </c>
    </row>
    <row r="885" spans="1:4">
      <c r="A885" s="19" t="s">
        <v>691</v>
      </c>
      <c r="B885" s="100">
        <v>2023</v>
      </c>
      <c r="C885" s="19" t="s">
        <v>468</v>
      </c>
      <c r="D885" s="101">
        <f t="shared" si="14"/>
        <v>45326.9697047144</v>
      </c>
    </row>
    <row r="886" spans="1:4">
      <c r="A886" s="19" t="s">
        <v>691</v>
      </c>
      <c r="B886" s="100">
        <v>2024</v>
      </c>
      <c r="C886" s="19" t="s">
        <v>475</v>
      </c>
      <c r="D886" s="101">
        <f t="shared" si="14"/>
        <v>619829.47275554819</v>
      </c>
    </row>
    <row r="887" spans="1:4">
      <c r="A887" s="19" t="s">
        <v>691</v>
      </c>
      <c r="B887" s="100">
        <v>2024</v>
      </c>
      <c r="C887" s="19" t="s">
        <v>477</v>
      </c>
      <c r="D887" s="101">
        <f t="shared" si="14"/>
        <v>302164.72112598654</v>
      </c>
    </row>
    <row r="888" spans="1:4">
      <c r="A888" s="19" t="s">
        <v>691</v>
      </c>
      <c r="B888" s="100">
        <v>2024</v>
      </c>
      <c r="C888" s="19" t="s">
        <v>435</v>
      </c>
      <c r="D888" s="101">
        <f t="shared" si="14"/>
        <v>37328.316462377501</v>
      </c>
    </row>
    <row r="889" spans="1:4">
      <c r="A889" s="19" t="s">
        <v>691</v>
      </c>
      <c r="B889" s="100">
        <v>2024</v>
      </c>
      <c r="C889" s="19" t="s">
        <v>476</v>
      </c>
      <c r="D889" s="101">
        <f t="shared" si="14"/>
        <v>79342.654221461344</v>
      </c>
    </row>
    <row r="890" spans="1:4">
      <c r="A890" s="19" t="s">
        <v>691</v>
      </c>
      <c r="B890" s="100">
        <v>2024</v>
      </c>
      <c r="C890" s="19" t="s">
        <v>478</v>
      </c>
      <c r="D890" s="101">
        <f t="shared" si="14"/>
        <v>317200.82608023513</v>
      </c>
    </row>
    <row r="891" spans="1:4">
      <c r="A891" s="19" t="s">
        <v>691</v>
      </c>
      <c r="B891" s="100">
        <v>2024</v>
      </c>
      <c r="C891" s="19" t="s">
        <v>468</v>
      </c>
      <c r="D891" s="101">
        <f t="shared" si="14"/>
        <v>46572.950003982165</v>
      </c>
    </row>
    <row r="892" spans="1:4">
      <c r="A892" s="19" t="s">
        <v>691</v>
      </c>
      <c r="B892" s="100">
        <v>2025</v>
      </c>
      <c r="C892" s="19" t="s">
        <v>475</v>
      </c>
      <c r="D892" s="101">
        <f t="shared" si="14"/>
        <v>634596.5776889025</v>
      </c>
    </row>
    <row r="893" spans="1:4">
      <c r="A893" s="19" t="s">
        <v>691</v>
      </c>
      <c r="B893" s="100">
        <v>2025</v>
      </c>
      <c r="C893" s="19" t="s">
        <v>477</v>
      </c>
      <c r="D893" s="101">
        <f t="shared" si="14"/>
        <v>306697.58108167764</v>
      </c>
    </row>
    <row r="894" spans="1:4">
      <c r="A894" s="19" t="s">
        <v>691</v>
      </c>
      <c r="B894" s="100">
        <v>2025</v>
      </c>
      <c r="C894" s="19" t="s">
        <v>435</v>
      </c>
      <c r="D894" s="101">
        <f t="shared" si="14"/>
        <v>38217.643592544999</v>
      </c>
    </row>
    <row r="895" spans="1:4">
      <c r="A895" s="19" t="s">
        <v>691</v>
      </c>
      <c r="B895" s="100">
        <v>2025</v>
      </c>
      <c r="C895" s="19" t="s">
        <v>476</v>
      </c>
      <c r="D895" s="101">
        <f t="shared" si="14"/>
        <v>81232.95042724206</v>
      </c>
    </row>
    <row r="896" spans="1:4">
      <c r="A896" s="19" t="s">
        <v>691</v>
      </c>
      <c r="B896" s="100">
        <v>2025</v>
      </c>
      <c r="C896" s="19" t="s">
        <v>478</v>
      </c>
      <c r="D896" s="101">
        <f t="shared" si="14"/>
        <v>325472.29367587168</v>
      </c>
    </row>
    <row r="897" spans="1:4">
      <c r="A897" s="19" t="s">
        <v>691</v>
      </c>
      <c r="B897" s="100">
        <v>2025</v>
      </c>
      <c r="C897" s="19" t="s">
        <v>468</v>
      </c>
      <c r="D897" s="101">
        <f t="shared" si="14"/>
        <v>47682.525572719336</v>
      </c>
    </row>
    <row r="898" spans="1:4">
      <c r="A898" s="19" t="s">
        <v>691</v>
      </c>
      <c r="B898" s="100">
        <v>2026</v>
      </c>
      <c r="C898" s="19" t="s">
        <v>475</v>
      </c>
      <c r="D898" s="101">
        <f t="shared" si="14"/>
        <v>649071.84934943484</v>
      </c>
    </row>
    <row r="899" spans="1:4">
      <c r="A899" s="19" t="s">
        <v>691</v>
      </c>
      <c r="B899" s="100">
        <v>2026</v>
      </c>
      <c r="C899" s="19" t="s">
        <v>477</v>
      </c>
      <c r="D899" s="101">
        <f t="shared" si="14"/>
        <v>311065.23695860739</v>
      </c>
    </row>
    <row r="900" spans="1:4">
      <c r="A900" s="19" t="s">
        <v>691</v>
      </c>
      <c r="B900" s="100">
        <v>2026</v>
      </c>
      <c r="C900" s="19" t="s">
        <v>435</v>
      </c>
      <c r="D900" s="101">
        <f t="shared" si="14"/>
        <v>39089.395493934899</v>
      </c>
    </row>
    <row r="901" spans="1:4">
      <c r="A901" s="19" t="s">
        <v>691</v>
      </c>
      <c r="B901" s="100">
        <v>2026</v>
      </c>
      <c r="C901" s="19" t="s">
        <v>476</v>
      </c>
      <c r="D901" s="101">
        <f t="shared" si="14"/>
        <v>83085.889863966848</v>
      </c>
    </row>
    <row r="902" spans="1:4">
      <c r="A902" s="19" t="s">
        <v>691</v>
      </c>
      <c r="B902" s="100">
        <v>2026</v>
      </c>
      <c r="C902" s="19" t="s">
        <v>478</v>
      </c>
      <c r="D902" s="101">
        <f t="shared" si="14"/>
        <v>333603.76903883001</v>
      </c>
    </row>
    <row r="903" spans="1:4">
      <c r="A903" s="19" t="s">
        <v>691</v>
      </c>
      <c r="B903" s="100">
        <v>2026</v>
      </c>
      <c r="C903" s="19" t="s">
        <v>468</v>
      </c>
      <c r="D903" s="101">
        <f t="shared" si="14"/>
        <v>48770.17327742176</v>
      </c>
    </row>
    <row r="904" spans="1:4">
      <c r="A904" s="19" t="s">
        <v>691</v>
      </c>
      <c r="B904" s="100">
        <v>2027</v>
      </c>
      <c r="C904" s="19" t="s">
        <v>475</v>
      </c>
      <c r="D904" s="101">
        <f t="shared" si="14"/>
        <v>663314.51338404045</v>
      </c>
    </row>
    <row r="905" spans="1:4">
      <c r="A905" s="19" t="s">
        <v>691</v>
      </c>
      <c r="B905" s="100">
        <v>2027</v>
      </c>
      <c r="C905" s="19" t="s">
        <v>477</v>
      </c>
      <c r="D905" s="101">
        <f t="shared" si="14"/>
        <v>315314.86001734866</v>
      </c>
    </row>
    <row r="906" spans="1:4">
      <c r="A906" s="19" t="s">
        <v>691</v>
      </c>
      <c r="B906" s="100">
        <v>2027</v>
      </c>
      <c r="C906" s="19" t="s">
        <v>435</v>
      </c>
      <c r="D906" s="101">
        <f t="shared" si="14"/>
        <v>39947.138943919803</v>
      </c>
    </row>
    <row r="907" spans="1:4">
      <c r="A907" s="19" t="s">
        <v>691</v>
      </c>
      <c r="B907" s="100">
        <v>2027</v>
      </c>
      <c r="C907" s="19" t="s">
        <v>476</v>
      </c>
      <c r="D907" s="101">
        <f t="shared" si="14"/>
        <v>84909.053842702298</v>
      </c>
    </row>
    <row r="908" spans="1:4">
      <c r="A908" s="19" t="s">
        <v>691</v>
      </c>
      <c r="B908" s="100">
        <v>2027</v>
      </c>
      <c r="C908" s="19" t="s">
        <v>478</v>
      </c>
      <c r="D908" s="101">
        <f t="shared" si="14"/>
        <v>341630.37471076625</v>
      </c>
    </row>
    <row r="909" spans="1:4">
      <c r="A909" s="19" t="s">
        <v>691</v>
      </c>
      <c r="B909" s="100">
        <v>2027</v>
      </c>
      <c r="C909" s="19" t="s">
        <v>468</v>
      </c>
      <c r="D909" s="101">
        <f t="shared" si="14"/>
        <v>49840.343234080545</v>
      </c>
    </row>
    <row r="910" spans="1:4">
      <c r="A910" s="19" t="s">
        <v>691</v>
      </c>
      <c r="B910" s="100">
        <v>2028</v>
      </c>
      <c r="C910" s="19" t="s">
        <v>475</v>
      </c>
      <c r="D910" s="101">
        <f t="shared" si="14"/>
        <v>677615.25685592054</v>
      </c>
    </row>
    <row r="911" spans="1:4">
      <c r="A911" s="19" t="s">
        <v>691</v>
      </c>
      <c r="B911" s="100">
        <v>2028</v>
      </c>
      <c r="C911" s="19" t="s">
        <v>477</v>
      </c>
      <c r="D911" s="101">
        <f t="shared" si="14"/>
        <v>319577.03281762503</v>
      </c>
    </row>
    <row r="912" spans="1:4">
      <c r="A912" s="19" t="s">
        <v>691</v>
      </c>
      <c r="B912" s="100">
        <v>2028</v>
      </c>
      <c r="C912" s="19" t="s">
        <v>435</v>
      </c>
      <c r="D912" s="101">
        <f t="shared" si="14"/>
        <v>40808.380142374903</v>
      </c>
    </row>
    <row r="913" spans="1:4">
      <c r="A913" s="19" t="s">
        <v>691</v>
      </c>
      <c r="B913" s="100">
        <v>2028</v>
      </c>
      <c r="C913" s="19" t="s">
        <v>476</v>
      </c>
      <c r="D913" s="101">
        <f t="shared" si="14"/>
        <v>86739.652409347764</v>
      </c>
    </row>
    <row r="914" spans="1:4">
      <c r="A914" s="19" t="s">
        <v>691</v>
      </c>
      <c r="B914" s="100">
        <v>2028</v>
      </c>
      <c r="C914" s="19" t="s">
        <v>478</v>
      </c>
      <c r="D914" s="101">
        <f t="shared" si="14"/>
        <v>349697.84937650058</v>
      </c>
    </row>
    <row r="915" spans="1:4">
      <c r="A915" s="19" t="s">
        <v>691</v>
      </c>
      <c r="B915" s="100">
        <v>2028</v>
      </c>
      <c r="C915" s="19" t="s">
        <v>468</v>
      </c>
      <c r="D915" s="101">
        <f t="shared" si="14"/>
        <v>50914.877182563709</v>
      </c>
    </row>
    <row r="916" spans="1:4">
      <c r="A916" s="19" t="s">
        <v>691</v>
      </c>
      <c r="B916" s="100">
        <v>2029</v>
      </c>
      <c r="C916" s="19" t="s">
        <v>475</v>
      </c>
      <c r="D916" s="101">
        <f t="shared" si="14"/>
        <v>691918.6129431997</v>
      </c>
    </row>
    <row r="917" spans="1:4">
      <c r="A917" s="19" t="s">
        <v>691</v>
      </c>
      <c r="B917" s="100">
        <v>2029</v>
      </c>
      <c r="C917" s="19" t="s">
        <v>477</v>
      </c>
      <c r="D917" s="101">
        <f t="shared" si="14"/>
        <v>323829.38867796096</v>
      </c>
    </row>
    <row r="918" spans="1:4">
      <c r="A918" s="19" t="s">
        <v>691</v>
      </c>
      <c r="B918" s="100">
        <v>2029</v>
      </c>
      <c r="C918" s="19" t="s">
        <v>435</v>
      </c>
      <c r="D918" s="101">
        <f t="shared" si="14"/>
        <v>41669.778681744901</v>
      </c>
    </row>
    <row r="919" spans="1:4">
      <c r="A919" s="19" t="s">
        <v>691</v>
      </c>
      <c r="B919" s="100">
        <v>2029</v>
      </c>
      <c r="C919" s="19" t="s">
        <v>476</v>
      </c>
      <c r="D919" s="101">
        <f t="shared" si="14"/>
        <v>88570.585409657448</v>
      </c>
    </row>
    <row r="920" spans="1:4">
      <c r="A920" s="19" t="s">
        <v>691</v>
      </c>
      <c r="B920" s="100">
        <v>2029</v>
      </c>
      <c r="C920" s="19" t="s">
        <v>478</v>
      </c>
      <c r="D920" s="101">
        <f t="shared" si="14"/>
        <v>357779.37239563907</v>
      </c>
    </row>
    <row r="921" spans="1:4">
      <c r="A921" s="19" t="s">
        <v>691</v>
      </c>
      <c r="B921" s="100">
        <v>2029</v>
      </c>
      <c r="C921" s="19" t="s">
        <v>468</v>
      </c>
      <c r="D921" s="101">
        <f t="shared" si="14"/>
        <v>51989.60743859467</v>
      </c>
    </row>
    <row r="922" spans="1:4">
      <c r="A922" s="19" t="s">
        <v>691</v>
      </c>
      <c r="B922" s="100">
        <v>2030</v>
      </c>
      <c r="C922" s="19" t="s">
        <v>475</v>
      </c>
      <c r="D922" s="101">
        <f t="shared" si="14"/>
        <v>706534.75656817772</v>
      </c>
    </row>
    <row r="923" spans="1:4">
      <c r="A923" s="19" t="s">
        <v>691</v>
      </c>
      <c r="B923" s="100">
        <v>2030</v>
      </c>
      <c r="C923" s="19" t="s">
        <v>477</v>
      </c>
      <c r="D923" s="101">
        <f t="shared" si="14"/>
        <v>328209.47201596102</v>
      </c>
    </row>
    <row r="924" spans="1:4">
      <c r="A924" s="19" t="s">
        <v>691</v>
      </c>
      <c r="B924" s="100">
        <v>2030</v>
      </c>
      <c r="C924" s="19" t="s">
        <v>435</v>
      </c>
      <c r="D924" s="101">
        <f t="shared" si="14"/>
        <v>42550.014389608798</v>
      </c>
    </row>
    <row r="925" spans="1:4">
      <c r="A925" s="19" t="s">
        <v>691</v>
      </c>
      <c r="B925" s="100">
        <v>2030</v>
      </c>
      <c r="C925" s="19" t="s">
        <v>476</v>
      </c>
      <c r="D925" s="101">
        <f t="shared" si="14"/>
        <v>90441.557476417569</v>
      </c>
    </row>
    <row r="926" spans="1:4">
      <c r="A926" s="19" t="s">
        <v>691</v>
      </c>
      <c r="B926" s="100">
        <v>2030</v>
      </c>
      <c r="C926" s="19" t="s">
        <v>478</v>
      </c>
      <c r="D926" s="101">
        <f t="shared" si="14"/>
        <v>366032.21376962902</v>
      </c>
    </row>
    <row r="927" spans="1:4">
      <c r="A927" s="19" t="s">
        <v>691</v>
      </c>
      <c r="B927" s="100">
        <v>2030</v>
      </c>
      <c r="C927" s="19" t="s">
        <v>468</v>
      </c>
      <c r="D927" s="101">
        <f t="shared" si="14"/>
        <v>53087.840027078681</v>
      </c>
    </row>
    <row r="928" spans="1:4">
      <c r="A928" s="19" t="s">
        <v>691</v>
      </c>
      <c r="B928" s="100">
        <v>2031</v>
      </c>
      <c r="C928" s="19" t="s">
        <v>475</v>
      </c>
      <c r="D928" s="101">
        <f t="shared" si="14"/>
        <v>720963.9519485624</v>
      </c>
    </row>
    <row r="929" spans="1:4">
      <c r="A929" s="19" t="s">
        <v>691</v>
      </c>
      <c r="B929" s="100">
        <v>2031</v>
      </c>
      <c r="C929" s="19" t="s">
        <v>477</v>
      </c>
      <c r="D929" s="101">
        <f t="shared" si="14"/>
        <v>332520.06123206817</v>
      </c>
    </row>
    <row r="930" spans="1:4">
      <c r="A930" s="19" t="s">
        <v>691</v>
      </c>
      <c r="B930" s="100">
        <v>2031</v>
      </c>
      <c r="C930" s="19" t="s">
        <v>435</v>
      </c>
      <c r="D930" s="101">
        <f t="shared" si="14"/>
        <v>43418.991414940501</v>
      </c>
    </row>
    <row r="931" spans="1:4">
      <c r="A931" s="19" t="s">
        <v>691</v>
      </c>
      <c r="B931" s="100">
        <v>2031</v>
      </c>
      <c r="C931" s="19" t="s">
        <v>476</v>
      </c>
      <c r="D931" s="101">
        <f t="shared" si="14"/>
        <v>92288.598816133803</v>
      </c>
    </row>
    <row r="932" spans="1:4">
      <c r="A932" s="19" t="s">
        <v>691</v>
      </c>
      <c r="B932" s="100">
        <v>2031</v>
      </c>
      <c r="C932" s="19" t="s">
        <v>478</v>
      </c>
      <c r="D932" s="101">
        <f t="shared" si="14"/>
        <v>374215.31427973747</v>
      </c>
    </row>
    <row r="933" spans="1:4">
      <c r="A933" s="19" t="s">
        <v>691</v>
      </c>
      <c r="B933" s="100">
        <v>2031</v>
      </c>
      <c r="C933" s="19" t="s">
        <v>468</v>
      </c>
      <c r="D933" s="101">
        <f t="shared" si="14"/>
        <v>54172.025637143663</v>
      </c>
    </row>
    <row r="934" spans="1:4">
      <c r="A934" s="19" t="s">
        <v>691</v>
      </c>
      <c r="B934" s="100">
        <v>2032</v>
      </c>
      <c r="C934" s="19" t="s">
        <v>475</v>
      </c>
      <c r="D934" s="101">
        <f t="shared" si="14"/>
        <v>735397.60541889502</v>
      </c>
    </row>
    <row r="935" spans="1:4">
      <c r="A935" s="19" t="s">
        <v>691</v>
      </c>
      <c r="B935" s="100">
        <v>2032</v>
      </c>
      <c r="C935" s="19" t="s">
        <v>477</v>
      </c>
      <c r="D935" s="101">
        <f t="shared" si="14"/>
        <v>336824.60806165508</v>
      </c>
    </row>
    <row r="936" spans="1:4">
      <c r="A936" s="19" t="s">
        <v>691</v>
      </c>
      <c r="B936" s="100">
        <v>2032</v>
      </c>
      <c r="C936" s="19" t="s">
        <v>435</v>
      </c>
      <c r="D936" s="101">
        <f t="shared" si="14"/>
        <v>44288.236922171702</v>
      </c>
    </row>
    <row r="937" spans="1:4">
      <c r="A937" s="19" t="s">
        <v>691</v>
      </c>
      <c r="B937" s="100">
        <v>2032</v>
      </c>
      <c r="C937" s="19" t="s">
        <v>476</v>
      </c>
      <c r="D937" s="101">
        <f t="shared" si="14"/>
        <v>94136.210823597459</v>
      </c>
    </row>
    <row r="938" spans="1:4">
      <c r="A938" s="19" t="s">
        <v>691</v>
      </c>
      <c r="B938" s="100">
        <v>2032</v>
      </c>
      <c r="C938" s="19" t="s">
        <v>478</v>
      </c>
      <c r="D938" s="101">
        <f t="shared" si="14"/>
        <v>382414.48330325575</v>
      </c>
    </row>
    <row r="939" spans="1:4">
      <c r="A939" s="19" t="s">
        <v>691</v>
      </c>
      <c r="B939" s="100">
        <v>2032</v>
      </c>
      <c r="C939" s="19" t="s">
        <v>468</v>
      </c>
      <c r="D939" s="101">
        <f t="shared" si="14"/>
        <v>55256.546220627934</v>
      </c>
    </row>
    <row r="940" spans="1:4">
      <c r="A940" s="19" t="s">
        <v>691</v>
      </c>
      <c r="B940" s="100">
        <v>2033</v>
      </c>
      <c r="C940" s="19" t="s">
        <v>475</v>
      </c>
      <c r="D940" s="101">
        <f t="shared" si="14"/>
        <v>749853.48190253694</v>
      </c>
    </row>
    <row r="941" spans="1:4">
      <c r="A941" s="19" t="s">
        <v>691</v>
      </c>
      <c r="B941" s="100">
        <v>2033</v>
      </c>
      <c r="C941" s="19" t="s">
        <v>477</v>
      </c>
      <c r="D941" s="101">
        <f t="shared" si="14"/>
        <v>341131.73138320493</v>
      </c>
    </row>
    <row r="942" spans="1:4">
      <c r="A942" s="19" t="s">
        <v>691</v>
      </c>
      <c r="B942" s="100">
        <v>2033</v>
      </c>
      <c r="C942" s="19" t="s">
        <v>435</v>
      </c>
      <c r="D942" s="101">
        <f t="shared" si="14"/>
        <v>45158.820777630201</v>
      </c>
    </row>
    <row r="943" spans="1:4">
      <c r="A943" s="19" t="s">
        <v>691</v>
      </c>
      <c r="B943" s="100">
        <v>2033</v>
      </c>
      <c r="C943" s="19" t="s">
        <v>476</v>
      </c>
      <c r="D943" s="101">
        <f t="shared" si="14"/>
        <v>95986.667537451896</v>
      </c>
    </row>
    <row r="944" spans="1:4">
      <c r="A944" s="19" t="s">
        <v>691</v>
      </c>
      <c r="B944" s="100">
        <v>2033</v>
      </c>
      <c r="C944" s="19" t="s">
        <v>478</v>
      </c>
      <c r="D944" s="101">
        <f t="shared" ref="D944:D957" si="15">SUMIFS($H$6:$H$680,$A$6:$A$680,A944,$C$6:$C$680,B944,$E$6:$E$680,C944)</f>
        <v>390639.09686267318</v>
      </c>
    </row>
    <row r="945" spans="1:4">
      <c r="A945" s="19" t="s">
        <v>691</v>
      </c>
      <c r="B945" s="100">
        <v>2033</v>
      </c>
      <c r="C945" s="19" t="s">
        <v>468</v>
      </c>
      <c r="D945" s="101">
        <f t="shared" si="15"/>
        <v>56342.73660416546</v>
      </c>
    </row>
    <row r="946" spans="1:4">
      <c r="A946" s="19" t="s">
        <v>691</v>
      </c>
      <c r="B946" s="100">
        <v>2034</v>
      </c>
      <c r="C946" s="19" t="s">
        <v>475</v>
      </c>
      <c r="D946" s="101">
        <f t="shared" si="15"/>
        <v>764292.13941797125</v>
      </c>
    </row>
    <row r="947" spans="1:4">
      <c r="A947" s="19" t="s">
        <v>691</v>
      </c>
      <c r="B947" s="100">
        <v>2034</v>
      </c>
      <c r="C947" s="19" t="s">
        <v>477</v>
      </c>
      <c r="D947" s="101">
        <f t="shared" si="15"/>
        <v>345423.05444359448</v>
      </c>
    </row>
    <row r="948" spans="1:4">
      <c r="A948" s="19" t="s">
        <v>691</v>
      </c>
      <c r="B948" s="100">
        <v>2034</v>
      </c>
      <c r="C948" s="19" t="s">
        <v>435</v>
      </c>
      <c r="D948" s="101">
        <f t="shared" si="15"/>
        <v>46028.367646108301</v>
      </c>
    </row>
    <row r="949" spans="1:4">
      <c r="A949" s="19" t="s">
        <v>691</v>
      </c>
      <c r="B949" s="100">
        <v>2034</v>
      </c>
      <c r="C949" s="19" t="s">
        <v>476</v>
      </c>
      <c r="D949" s="101">
        <f t="shared" si="15"/>
        <v>97834.920098869799</v>
      </c>
    </row>
    <row r="950" spans="1:4">
      <c r="A950" s="19" t="s">
        <v>691</v>
      </c>
      <c r="B950" s="100">
        <v>2034</v>
      </c>
      <c r="C950" s="19" t="s">
        <v>478</v>
      </c>
      <c r="D950" s="101">
        <f t="shared" si="15"/>
        <v>398868.1717559034</v>
      </c>
    </row>
    <row r="951" spans="1:4">
      <c r="A951" s="19" t="s">
        <v>691</v>
      </c>
      <c r="B951" s="100">
        <v>2034</v>
      </c>
      <c r="C951" s="19" t="s">
        <v>468</v>
      </c>
      <c r="D951" s="101">
        <f t="shared" si="15"/>
        <v>57427.633183223479</v>
      </c>
    </row>
    <row r="952" spans="1:4">
      <c r="A952" s="19" t="s">
        <v>691</v>
      </c>
      <c r="B952" s="100">
        <v>2035</v>
      </c>
      <c r="C952" s="19" t="s">
        <v>475</v>
      </c>
      <c r="D952" s="101">
        <f t="shared" si="15"/>
        <v>778761.13459742814</v>
      </c>
    </row>
    <row r="953" spans="1:4">
      <c r="A953" s="19" t="s">
        <v>691</v>
      </c>
      <c r="B953" s="100">
        <v>2035</v>
      </c>
      <c r="C953" s="19" t="s">
        <v>477</v>
      </c>
      <c r="D953" s="101">
        <f t="shared" si="15"/>
        <v>349719.94890381326</v>
      </c>
    </row>
    <row r="954" spans="1:4">
      <c r="A954" s="19" t="s">
        <v>691</v>
      </c>
      <c r="B954" s="100">
        <v>2035</v>
      </c>
      <c r="C954" s="19" t="s">
        <v>435</v>
      </c>
      <c r="D954" s="101">
        <f t="shared" si="15"/>
        <v>46899.741555692301</v>
      </c>
    </row>
    <row r="955" spans="1:4">
      <c r="A955" s="19" t="s">
        <v>691</v>
      </c>
      <c r="B955" s="100">
        <v>2035</v>
      </c>
      <c r="C955" s="19" t="s">
        <v>476</v>
      </c>
      <c r="D955" s="101">
        <f t="shared" si="15"/>
        <v>99687.056100640271</v>
      </c>
    </row>
    <row r="956" spans="1:4">
      <c r="A956" s="19" t="s">
        <v>691</v>
      </c>
      <c r="B956" s="100">
        <v>2035</v>
      </c>
      <c r="C956" s="19" t="s">
        <v>478</v>
      </c>
      <c r="D956" s="101">
        <f t="shared" si="15"/>
        <v>407126.17746726953</v>
      </c>
    </row>
    <row r="957" spans="1:4">
      <c r="A957" s="19" t="s">
        <v>691</v>
      </c>
      <c r="B957" s="100">
        <v>2035</v>
      </c>
      <c r="C957" s="19" t="s">
        <v>468</v>
      </c>
      <c r="D957" s="101">
        <f t="shared" si="15"/>
        <v>58514.809283618721</v>
      </c>
    </row>
  </sheetData>
  <autoFilter ref="A6:I500" xr:uid="{D7752906-49C1-4D2E-8A2F-A002F536DB24}"/>
  <mergeCells count="7">
    <mergeCell ref="A686:D686"/>
    <mergeCell ref="A685:D685"/>
    <mergeCell ref="A1:I1"/>
    <mergeCell ref="A2:I2"/>
    <mergeCell ref="A3:I3"/>
    <mergeCell ref="A4:I4"/>
    <mergeCell ref="A684:D684"/>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B19B6-D7B8-4169-A8AF-4C55AA6C0220}">
  <dimension ref="A1:P33"/>
  <sheetViews>
    <sheetView zoomScale="80" zoomScaleNormal="80" workbookViewId="0">
      <selection activeCell="B19" sqref="B19"/>
    </sheetView>
  </sheetViews>
  <sheetFormatPr defaultRowHeight="14.4"/>
  <cols>
    <col min="2" max="2" width="70.44140625" bestFit="1" customWidth="1"/>
    <col min="3" max="3" width="18.77734375" bestFit="1" customWidth="1"/>
    <col min="4" max="4" width="9.44140625" bestFit="1" customWidth="1"/>
    <col min="5" max="5" width="13.88671875" bestFit="1" customWidth="1"/>
    <col min="6" max="6" width="17.33203125" customWidth="1"/>
    <col min="7" max="7" width="18.44140625" customWidth="1"/>
    <col min="8" max="8" width="38.44140625" bestFit="1" customWidth="1"/>
    <col min="9" max="9" width="12.44140625" customWidth="1"/>
    <col min="10" max="10" width="47.44140625" bestFit="1" customWidth="1"/>
    <col min="11" max="11" width="54.5546875" bestFit="1" customWidth="1"/>
    <col min="12" max="12" width="14.77734375" bestFit="1" customWidth="1"/>
    <col min="13" max="13" width="15.88671875" bestFit="1" customWidth="1"/>
    <col min="16" max="16" width="74.33203125" customWidth="1"/>
  </cols>
  <sheetData>
    <row r="1" spans="1:16" ht="21">
      <c r="A1" s="569" t="s">
        <v>697</v>
      </c>
      <c r="B1" s="570"/>
      <c r="C1" s="570"/>
      <c r="D1" s="570"/>
      <c r="E1" s="570"/>
      <c r="F1" s="570"/>
      <c r="G1" s="570"/>
      <c r="H1" s="570"/>
      <c r="I1" s="570"/>
      <c r="J1" s="571"/>
      <c r="K1" s="103"/>
    </row>
    <row r="2" spans="1:16" s="86" customFormat="1" ht="52.2">
      <c r="A2" s="108" t="s">
        <v>591</v>
      </c>
      <c r="B2" s="109" t="s">
        <v>592</v>
      </c>
      <c r="C2" s="109" t="s">
        <v>593</v>
      </c>
      <c r="D2" s="109" t="s">
        <v>594</v>
      </c>
      <c r="E2" s="109" t="s">
        <v>595</v>
      </c>
      <c r="F2" s="110" t="s">
        <v>596</v>
      </c>
      <c r="G2" s="110" t="s">
        <v>597</v>
      </c>
      <c r="H2" s="109" t="s">
        <v>598</v>
      </c>
      <c r="I2" s="110" t="s">
        <v>599</v>
      </c>
      <c r="J2" s="111" t="s">
        <v>600</v>
      </c>
      <c r="K2" s="20"/>
      <c r="L2" s="20"/>
    </row>
    <row r="3" spans="1:16" ht="30">
      <c r="A3" s="144">
        <v>1</v>
      </c>
      <c r="B3" s="59" t="s">
        <v>1545</v>
      </c>
      <c r="C3" s="65" t="s">
        <v>601</v>
      </c>
      <c r="D3" s="65">
        <v>92</v>
      </c>
      <c r="E3" s="65">
        <v>86</v>
      </c>
      <c r="F3" s="65">
        <f>D3-E3</f>
        <v>6</v>
      </c>
      <c r="G3" s="65">
        <v>1.8</v>
      </c>
      <c r="H3" s="65" t="s">
        <v>477</v>
      </c>
      <c r="I3" s="65" t="s">
        <v>474</v>
      </c>
      <c r="J3" s="379" t="s">
        <v>602</v>
      </c>
    </row>
    <row r="4" spans="1:16" ht="15.6">
      <c r="A4" s="104">
        <v>2</v>
      </c>
      <c r="B4" s="8" t="s">
        <v>603</v>
      </c>
      <c r="C4" s="8" t="s">
        <v>601</v>
      </c>
      <c r="D4" s="8">
        <v>62</v>
      </c>
      <c r="E4" s="8">
        <v>58</v>
      </c>
      <c r="F4" s="8">
        <f t="shared" ref="F4:F11" si="0">D4-E4</f>
        <v>4</v>
      </c>
      <c r="G4" s="8">
        <v>-4.8</v>
      </c>
      <c r="H4" s="8" t="s">
        <v>475</v>
      </c>
      <c r="I4" s="8" t="s">
        <v>474</v>
      </c>
      <c r="J4" s="105" t="s">
        <v>604</v>
      </c>
    </row>
    <row r="5" spans="1:16" ht="15.6">
      <c r="A5" s="104">
        <v>3</v>
      </c>
      <c r="B5" s="8" t="s">
        <v>606</v>
      </c>
      <c r="C5" s="8" t="s">
        <v>601</v>
      </c>
      <c r="D5" s="8">
        <v>40</v>
      </c>
      <c r="E5" s="8">
        <v>41</v>
      </c>
      <c r="F5" s="8">
        <f t="shared" si="0"/>
        <v>-1</v>
      </c>
      <c r="G5" s="8">
        <v>1</v>
      </c>
      <c r="H5" s="8" t="s">
        <v>607</v>
      </c>
      <c r="I5" s="8" t="s">
        <v>473</v>
      </c>
      <c r="J5" s="105" t="s">
        <v>608</v>
      </c>
    </row>
    <row r="6" spans="1:16" ht="15.6">
      <c r="A6" s="104">
        <v>4</v>
      </c>
      <c r="B6" s="8" t="s">
        <v>609</v>
      </c>
      <c r="C6" s="8" t="s">
        <v>601</v>
      </c>
      <c r="D6" s="8">
        <v>33</v>
      </c>
      <c r="E6" s="8">
        <v>20</v>
      </c>
      <c r="F6" s="8">
        <f t="shared" si="0"/>
        <v>13</v>
      </c>
      <c r="G6" s="8">
        <v>0.6</v>
      </c>
      <c r="H6" s="8" t="s">
        <v>478</v>
      </c>
      <c r="I6" s="8" t="s">
        <v>474</v>
      </c>
      <c r="J6" s="105" t="s">
        <v>610</v>
      </c>
    </row>
    <row r="7" spans="1:16" ht="15.6">
      <c r="A7" s="104">
        <v>5</v>
      </c>
      <c r="B7" s="8" t="s">
        <v>611</v>
      </c>
      <c r="C7" s="8" t="s">
        <v>601</v>
      </c>
      <c r="D7" s="8">
        <v>32</v>
      </c>
      <c r="E7" s="8">
        <v>30</v>
      </c>
      <c r="F7" s="8">
        <f t="shared" si="0"/>
        <v>2</v>
      </c>
      <c r="G7" s="8">
        <v>0.9</v>
      </c>
      <c r="H7" s="8" t="s">
        <v>607</v>
      </c>
      <c r="I7" s="8" t="s">
        <v>473</v>
      </c>
      <c r="J7" s="105" t="s">
        <v>612</v>
      </c>
    </row>
    <row r="8" spans="1:16" ht="15.6">
      <c r="A8" s="104">
        <v>6</v>
      </c>
      <c r="B8" s="8" t="s">
        <v>614</v>
      </c>
      <c r="C8" s="8" t="s">
        <v>601</v>
      </c>
      <c r="D8" s="8">
        <v>24</v>
      </c>
      <c r="E8" s="8">
        <v>18</v>
      </c>
      <c r="F8" s="8">
        <f t="shared" si="0"/>
        <v>6</v>
      </c>
      <c r="G8" s="8">
        <v>0.1</v>
      </c>
      <c r="H8" s="8" t="s">
        <v>607</v>
      </c>
      <c r="I8" s="8" t="s">
        <v>473</v>
      </c>
      <c r="J8" s="105" t="s">
        <v>615</v>
      </c>
    </row>
    <row r="9" spans="1:16" ht="15.6">
      <c r="A9" s="104">
        <v>7</v>
      </c>
      <c r="B9" s="8" t="s">
        <v>613</v>
      </c>
      <c r="C9" s="8" t="s">
        <v>601</v>
      </c>
      <c r="D9" s="8">
        <v>23</v>
      </c>
      <c r="E9" s="8">
        <v>12</v>
      </c>
      <c r="F9" s="8">
        <f t="shared" si="0"/>
        <v>11</v>
      </c>
      <c r="G9" s="8">
        <v>0.3</v>
      </c>
      <c r="H9" s="8" t="s">
        <v>435</v>
      </c>
      <c r="I9" s="8" t="s">
        <v>474</v>
      </c>
      <c r="J9" s="105" t="s">
        <v>616</v>
      </c>
    </row>
    <row r="10" spans="1:16" ht="15.6">
      <c r="A10" s="104">
        <v>8</v>
      </c>
      <c r="B10" s="8" t="s">
        <v>605</v>
      </c>
      <c r="C10" s="8" t="s">
        <v>601</v>
      </c>
      <c r="D10" s="8">
        <v>15</v>
      </c>
      <c r="E10" s="8">
        <v>11</v>
      </c>
      <c r="F10" s="8">
        <f t="shared" si="0"/>
        <v>4</v>
      </c>
      <c r="G10" s="8">
        <v>0.2</v>
      </c>
      <c r="H10" s="8" t="s">
        <v>607</v>
      </c>
      <c r="I10" s="8" t="s">
        <v>473</v>
      </c>
      <c r="J10" s="105" t="s">
        <v>618</v>
      </c>
    </row>
    <row r="11" spans="1:16" ht="15.6">
      <c r="A11" s="106">
        <v>9</v>
      </c>
      <c r="B11" s="76" t="s">
        <v>617</v>
      </c>
      <c r="C11" s="76" t="s">
        <v>601</v>
      </c>
      <c r="D11" s="76">
        <v>10</v>
      </c>
      <c r="E11" s="76">
        <v>9</v>
      </c>
      <c r="F11" s="76">
        <f t="shared" si="0"/>
        <v>1</v>
      </c>
      <c r="G11" s="76">
        <v>0.1</v>
      </c>
      <c r="H11" s="76" t="s">
        <v>607</v>
      </c>
      <c r="I11" s="76" t="s">
        <v>473</v>
      </c>
      <c r="J11" s="107" t="s">
        <v>619</v>
      </c>
    </row>
    <row r="12" spans="1:16" ht="15.6">
      <c r="A12" s="572" t="s">
        <v>620</v>
      </c>
      <c r="B12" s="573"/>
      <c r="C12" s="573"/>
      <c r="D12" s="573"/>
      <c r="E12" s="573"/>
      <c r="F12" s="573"/>
      <c r="G12" s="573"/>
      <c r="H12" s="573"/>
      <c r="I12" s="573"/>
      <c r="J12" s="574"/>
    </row>
    <row r="13" spans="1:16" ht="15.6" customHeight="1">
      <c r="A13" s="581" t="s">
        <v>1560</v>
      </c>
      <c r="B13" s="582"/>
      <c r="C13" s="582"/>
      <c r="D13" s="582"/>
      <c r="E13" s="582"/>
      <c r="F13" s="582"/>
      <c r="G13" s="582"/>
      <c r="H13" s="582"/>
      <c r="I13" s="582"/>
      <c r="J13" s="583"/>
    </row>
    <row r="14" spans="1:16" ht="15.6">
      <c r="A14" s="575" t="s">
        <v>698</v>
      </c>
      <c r="B14" s="576"/>
      <c r="C14" s="576"/>
      <c r="D14" s="576"/>
      <c r="E14" s="576"/>
      <c r="F14" s="576"/>
      <c r="G14" s="576"/>
      <c r="H14" s="576"/>
      <c r="I14" s="576"/>
      <c r="J14" s="577"/>
    </row>
    <row r="15" spans="1:16" s="2" customFormat="1" ht="15">
      <c r="A15" s="578" t="s">
        <v>1477</v>
      </c>
      <c r="B15" s="579"/>
      <c r="C15" s="579"/>
      <c r="D15" s="579"/>
      <c r="E15" s="579"/>
      <c r="F15" s="579"/>
      <c r="G15" s="579"/>
      <c r="H15" s="579"/>
      <c r="I15" s="579"/>
      <c r="J15" s="580"/>
      <c r="P15" s="19"/>
    </row>
    <row r="16" spans="1:16" ht="15.6">
      <c r="A16" s="8"/>
      <c r="B16" s="8"/>
      <c r="C16" s="8"/>
      <c r="D16" s="8"/>
      <c r="E16" s="8"/>
      <c r="F16" s="8"/>
      <c r="G16" s="8"/>
      <c r="H16" s="8"/>
      <c r="I16" s="8"/>
      <c r="J16" s="8"/>
    </row>
    <row r="33" spans="7:16">
      <c r="G33" s="568"/>
      <c r="H33" s="568"/>
      <c r="I33" s="568"/>
      <c r="J33" s="568"/>
      <c r="K33" s="568"/>
      <c r="L33" s="568"/>
      <c r="M33" s="568"/>
      <c r="N33" s="568"/>
      <c r="O33" s="568"/>
      <c r="P33" s="19"/>
    </row>
  </sheetData>
  <mergeCells count="7">
    <mergeCell ref="K33:O33"/>
    <mergeCell ref="A1:J1"/>
    <mergeCell ref="A12:J12"/>
    <mergeCell ref="A14:J14"/>
    <mergeCell ref="A15:J15"/>
    <mergeCell ref="G33:J33"/>
    <mergeCell ref="A13:J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F86B6-9EAE-4499-A640-378A905D4C42}">
  <dimension ref="A1:P16"/>
  <sheetViews>
    <sheetView zoomScale="80" zoomScaleNormal="80" workbookViewId="0">
      <selection activeCell="A11" sqref="A11:H11"/>
    </sheetView>
  </sheetViews>
  <sheetFormatPr defaultRowHeight="14.4"/>
  <cols>
    <col min="2" max="2" width="37.44140625" bestFit="1" customWidth="1"/>
    <col min="3" max="3" width="24.88671875" customWidth="1"/>
    <col min="4" max="4" width="29" bestFit="1" customWidth="1"/>
    <col min="5" max="5" width="27.109375" bestFit="1" customWidth="1"/>
    <col min="6" max="6" width="29.5546875" bestFit="1" customWidth="1"/>
    <col min="7" max="7" width="20.6640625" bestFit="1" customWidth="1"/>
    <col min="8" max="8" width="65.5546875" style="87" customWidth="1"/>
  </cols>
  <sheetData>
    <row r="1" spans="1:16" ht="21">
      <c r="A1" s="569" t="s">
        <v>705</v>
      </c>
      <c r="B1" s="570"/>
      <c r="C1" s="570"/>
      <c r="D1" s="570"/>
      <c r="E1" s="570"/>
      <c r="F1" s="570"/>
      <c r="G1" s="570"/>
      <c r="H1" s="571"/>
      <c r="I1" s="113"/>
      <c r="J1" s="114"/>
    </row>
    <row r="2" spans="1:16" s="112" customFormat="1" ht="17.399999999999999">
      <c r="A2" s="115" t="s">
        <v>591</v>
      </c>
      <c r="B2" s="116" t="s">
        <v>450</v>
      </c>
      <c r="C2" s="116" t="s">
        <v>699</v>
      </c>
      <c r="D2" s="116" t="s">
        <v>700</v>
      </c>
      <c r="E2" s="116" t="s">
        <v>701</v>
      </c>
      <c r="F2" s="116" t="s">
        <v>598</v>
      </c>
      <c r="G2" s="116" t="s">
        <v>599</v>
      </c>
      <c r="H2" s="117" t="s">
        <v>600</v>
      </c>
    </row>
    <row r="3" spans="1:16" s="2" customFormat="1" ht="15">
      <c r="A3" s="118">
        <v>1</v>
      </c>
      <c r="B3" s="1" t="s">
        <v>621</v>
      </c>
      <c r="C3" s="1">
        <v>319</v>
      </c>
      <c r="D3" s="1">
        <v>113</v>
      </c>
      <c r="E3" s="1">
        <v>320</v>
      </c>
      <c r="F3" s="1" t="s">
        <v>477</v>
      </c>
      <c r="G3" s="1" t="s">
        <v>474</v>
      </c>
      <c r="H3" s="119" t="s">
        <v>622</v>
      </c>
    </row>
    <row r="4" spans="1:16" s="2" customFormat="1" ht="15">
      <c r="A4" s="118">
        <v>2</v>
      </c>
      <c r="B4" s="1" t="s">
        <v>623</v>
      </c>
      <c r="C4" s="1">
        <v>151</v>
      </c>
      <c r="D4" s="1">
        <v>82</v>
      </c>
      <c r="E4" s="1">
        <v>151</v>
      </c>
      <c r="F4" s="1" t="s">
        <v>477</v>
      </c>
      <c r="G4" s="1" t="s">
        <v>474</v>
      </c>
      <c r="H4" s="119" t="s">
        <v>624</v>
      </c>
    </row>
    <row r="5" spans="1:16" s="2" customFormat="1" ht="15">
      <c r="A5" s="118">
        <v>3</v>
      </c>
      <c r="B5" s="1" t="s">
        <v>625</v>
      </c>
      <c r="C5" s="1">
        <v>29</v>
      </c>
      <c r="D5" s="1">
        <v>41</v>
      </c>
      <c r="E5" s="1">
        <v>29</v>
      </c>
      <c r="F5" s="1" t="s">
        <v>477</v>
      </c>
      <c r="G5" s="1" t="s">
        <v>474</v>
      </c>
      <c r="H5" s="119" t="s">
        <v>626</v>
      </c>
    </row>
    <row r="6" spans="1:16" s="2" customFormat="1" ht="15">
      <c r="A6" s="118">
        <v>4</v>
      </c>
      <c r="B6" s="1" t="s">
        <v>627</v>
      </c>
      <c r="C6" s="1">
        <v>14</v>
      </c>
      <c r="D6" s="1">
        <v>19</v>
      </c>
      <c r="E6" s="1">
        <v>15</v>
      </c>
      <c r="F6" s="1" t="s">
        <v>607</v>
      </c>
      <c r="G6" s="1" t="s">
        <v>473</v>
      </c>
      <c r="H6" s="119" t="s">
        <v>628</v>
      </c>
    </row>
    <row r="7" spans="1:16" s="2" customFormat="1" ht="15">
      <c r="A7" s="118">
        <v>5</v>
      </c>
      <c r="B7" s="1" t="s">
        <v>629</v>
      </c>
      <c r="C7" s="1">
        <v>-4</v>
      </c>
      <c r="D7" s="1">
        <v>4</v>
      </c>
      <c r="E7" s="1">
        <v>9</v>
      </c>
      <c r="F7" s="1" t="s">
        <v>607</v>
      </c>
      <c r="G7" s="1" t="s">
        <v>473</v>
      </c>
      <c r="H7" s="119" t="s">
        <v>630</v>
      </c>
    </row>
    <row r="8" spans="1:16" s="2" customFormat="1" ht="15">
      <c r="A8" s="120">
        <v>6</v>
      </c>
      <c r="B8" s="121" t="s">
        <v>631</v>
      </c>
      <c r="C8" s="121">
        <v>-26</v>
      </c>
      <c r="D8" s="121">
        <v>-26</v>
      </c>
      <c r="E8" s="121">
        <v>26</v>
      </c>
      <c r="F8" s="121" t="s">
        <v>607</v>
      </c>
      <c r="G8" s="121" t="s">
        <v>473</v>
      </c>
      <c r="H8" s="122" t="s">
        <v>632</v>
      </c>
    </row>
    <row r="9" spans="1:16" ht="15.6">
      <c r="A9" s="596" t="s">
        <v>1556</v>
      </c>
      <c r="B9" s="597"/>
      <c r="C9" s="597"/>
      <c r="D9" s="597"/>
      <c r="E9" s="597"/>
      <c r="F9" s="597"/>
      <c r="G9" s="597"/>
      <c r="H9" s="598"/>
    </row>
    <row r="10" spans="1:16" ht="15.6">
      <c r="A10" s="584" t="s">
        <v>1558</v>
      </c>
      <c r="B10" s="585"/>
      <c r="C10" s="585"/>
      <c r="D10" s="585"/>
      <c r="E10" s="585"/>
      <c r="F10" s="585"/>
      <c r="G10" s="585"/>
      <c r="H10" s="586"/>
    </row>
    <row r="11" spans="1:16" ht="37.799999999999997" customHeight="1">
      <c r="A11" s="593" t="s">
        <v>702</v>
      </c>
      <c r="B11" s="594"/>
      <c r="C11" s="594"/>
      <c r="D11" s="594"/>
      <c r="E11" s="594"/>
      <c r="F11" s="594"/>
      <c r="G11" s="594"/>
      <c r="H11" s="595"/>
    </row>
    <row r="12" spans="1:16" ht="15.6">
      <c r="A12" s="587" t="s">
        <v>703</v>
      </c>
      <c r="B12" s="588"/>
      <c r="C12" s="588"/>
      <c r="D12" s="588"/>
      <c r="E12" s="588"/>
      <c r="F12" s="588"/>
      <c r="G12" s="588"/>
      <c r="H12" s="589"/>
    </row>
    <row r="13" spans="1:16" ht="15.6">
      <c r="A13" s="590" t="s">
        <v>704</v>
      </c>
      <c r="B13" s="591"/>
      <c r="C13" s="591"/>
      <c r="D13" s="591"/>
      <c r="E13" s="591"/>
      <c r="F13" s="591"/>
      <c r="G13" s="591"/>
      <c r="H13" s="592"/>
    </row>
    <row r="15" spans="1:16">
      <c r="I15" s="568"/>
      <c r="J15" s="568"/>
      <c r="K15" s="568"/>
      <c r="L15" s="568"/>
      <c r="M15" s="568"/>
      <c r="N15" s="568"/>
      <c r="O15" s="568"/>
      <c r="P15" s="568"/>
    </row>
    <row r="16" spans="1:16">
      <c r="I16" s="568"/>
      <c r="J16" s="568"/>
      <c r="K16" s="568"/>
      <c r="L16" s="568"/>
      <c r="M16" s="568"/>
      <c r="N16" s="568"/>
      <c r="O16" s="568"/>
      <c r="P16" s="568"/>
    </row>
  </sheetData>
  <mergeCells count="8">
    <mergeCell ref="I16:P16"/>
    <mergeCell ref="A1:H1"/>
    <mergeCell ref="A10:H10"/>
    <mergeCell ref="A12:H12"/>
    <mergeCell ref="A13:H13"/>
    <mergeCell ref="I15:P15"/>
    <mergeCell ref="A11:H11"/>
    <mergeCell ref="A9:H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032E5-BBD9-43CC-BC8A-EA288E0E2ACB}">
  <dimension ref="A1:I7"/>
  <sheetViews>
    <sheetView zoomScale="80" zoomScaleNormal="80" workbookViewId="0">
      <selection activeCell="A6" sqref="A6:I6"/>
    </sheetView>
  </sheetViews>
  <sheetFormatPr defaultRowHeight="14.4"/>
  <cols>
    <col min="2" max="2" width="98.33203125" bestFit="1" customWidth="1"/>
    <col min="3" max="3" width="25.44140625" bestFit="1" customWidth="1"/>
    <col min="4" max="4" width="9.44140625" bestFit="1" customWidth="1"/>
    <col min="5" max="5" width="13.88671875" bestFit="1" customWidth="1"/>
    <col min="6" max="6" width="17.21875" customWidth="1"/>
    <col min="7" max="7" width="29.5546875" bestFit="1" customWidth="1"/>
    <col min="8" max="8" width="12.77734375" customWidth="1"/>
    <col min="9" max="9" width="66.21875" bestFit="1" customWidth="1"/>
  </cols>
  <sheetData>
    <row r="1" spans="1:9" ht="21">
      <c r="A1" s="569" t="s">
        <v>706</v>
      </c>
      <c r="B1" s="570"/>
      <c r="C1" s="570"/>
      <c r="D1" s="570"/>
      <c r="E1" s="570"/>
      <c r="F1" s="570"/>
      <c r="G1" s="570"/>
      <c r="H1" s="570"/>
      <c r="I1" s="571"/>
    </row>
    <row r="2" spans="1:9" s="86" customFormat="1" ht="52.2" customHeight="1">
      <c r="A2" s="123" t="s">
        <v>591</v>
      </c>
      <c r="B2" s="124" t="s">
        <v>633</v>
      </c>
      <c r="C2" s="124" t="s">
        <v>593</v>
      </c>
      <c r="D2" s="124" t="s">
        <v>594</v>
      </c>
      <c r="E2" s="124" t="s">
        <v>595</v>
      </c>
      <c r="F2" s="125" t="s">
        <v>596</v>
      </c>
      <c r="G2" s="124" t="s">
        <v>598</v>
      </c>
      <c r="H2" s="125" t="s">
        <v>599</v>
      </c>
      <c r="I2" s="126" t="s">
        <v>600</v>
      </c>
    </row>
    <row r="3" spans="1:9" ht="15.6">
      <c r="A3" s="104">
        <v>1</v>
      </c>
      <c r="B3" s="8" t="s">
        <v>634</v>
      </c>
      <c r="C3" s="8" t="s">
        <v>635</v>
      </c>
      <c r="D3" s="8">
        <v>90</v>
      </c>
      <c r="E3" s="8">
        <v>77</v>
      </c>
      <c r="F3" s="8">
        <f>D3-E3</f>
        <v>13</v>
      </c>
      <c r="G3" s="8" t="s">
        <v>636</v>
      </c>
      <c r="H3" s="8" t="s">
        <v>474</v>
      </c>
      <c r="I3" s="105" t="s">
        <v>637</v>
      </c>
    </row>
    <row r="4" spans="1:9" ht="15.6">
      <c r="A4" s="104">
        <v>2</v>
      </c>
      <c r="B4" s="8" t="s">
        <v>638</v>
      </c>
      <c r="C4" s="8" t="s">
        <v>639</v>
      </c>
      <c r="D4" s="8">
        <v>74</v>
      </c>
      <c r="E4" s="8">
        <v>69</v>
      </c>
      <c r="F4" s="8">
        <f t="shared" ref="F4:F5" si="0">D4-E4</f>
        <v>5</v>
      </c>
      <c r="G4" s="8" t="s">
        <v>477</v>
      </c>
      <c r="H4" s="8" t="s">
        <v>474</v>
      </c>
      <c r="I4" s="105" t="s">
        <v>640</v>
      </c>
    </row>
    <row r="5" spans="1:9" ht="15.6">
      <c r="A5" s="106">
        <v>3</v>
      </c>
      <c r="B5" s="76" t="s">
        <v>641</v>
      </c>
      <c r="C5" s="76" t="s">
        <v>642</v>
      </c>
      <c r="D5" s="76">
        <v>66</v>
      </c>
      <c r="E5" s="76">
        <v>62</v>
      </c>
      <c r="F5" s="76">
        <f t="shared" si="0"/>
        <v>4</v>
      </c>
      <c r="G5" s="76" t="s">
        <v>636</v>
      </c>
      <c r="H5" s="76" t="s">
        <v>474</v>
      </c>
      <c r="I5" s="107" t="s">
        <v>643</v>
      </c>
    </row>
    <row r="6" spans="1:9" ht="15.6">
      <c r="A6" s="596" t="s">
        <v>1557</v>
      </c>
      <c r="B6" s="597"/>
      <c r="C6" s="597"/>
      <c r="D6" s="597"/>
      <c r="E6" s="597"/>
      <c r="F6" s="597"/>
      <c r="G6" s="597"/>
      <c r="H6" s="597"/>
      <c r="I6" s="598"/>
    </row>
    <row r="7" spans="1:9" ht="15.6">
      <c r="A7" s="599" t="s">
        <v>1552</v>
      </c>
      <c r="B7" s="600"/>
      <c r="C7" s="600"/>
      <c r="D7" s="600"/>
      <c r="E7" s="600"/>
      <c r="F7" s="600"/>
      <c r="G7" s="600"/>
      <c r="H7" s="600"/>
      <c r="I7" s="601"/>
    </row>
  </sheetData>
  <mergeCells count="3">
    <mergeCell ref="A1:I1"/>
    <mergeCell ref="A7:I7"/>
    <mergeCell ref="A6:I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B59DA-27F6-4625-8FB9-DE85A6A5CDFC}">
  <dimension ref="A1:H21"/>
  <sheetViews>
    <sheetView zoomScale="80" zoomScaleNormal="80" workbookViewId="0">
      <selection activeCell="A19" sqref="A19:H19"/>
    </sheetView>
  </sheetViews>
  <sheetFormatPr defaultRowHeight="14.4"/>
  <cols>
    <col min="1" max="1" width="3.44140625" bestFit="1" customWidth="1"/>
    <col min="2" max="2" width="31.88671875" bestFit="1" customWidth="1"/>
    <col min="3" max="3" width="23" bestFit="1" customWidth="1"/>
    <col min="5" max="5" width="31" bestFit="1" customWidth="1"/>
    <col min="6" max="6" width="29.5546875" bestFit="1" customWidth="1"/>
    <col min="7" max="7" width="17.21875" bestFit="1" customWidth="1"/>
    <col min="8" max="8" width="128.77734375" bestFit="1" customWidth="1"/>
  </cols>
  <sheetData>
    <row r="1" spans="1:8" ht="21">
      <c r="A1" s="569" t="s">
        <v>707</v>
      </c>
      <c r="B1" s="570"/>
      <c r="C1" s="570"/>
      <c r="D1" s="570"/>
      <c r="E1" s="570"/>
      <c r="F1" s="570"/>
      <c r="G1" s="570"/>
      <c r="H1" s="571"/>
    </row>
    <row r="2" spans="1:8" ht="17.399999999999999">
      <c r="A2" s="605" t="s">
        <v>644</v>
      </c>
      <c r="B2" s="606"/>
      <c r="C2" s="606"/>
      <c r="D2" s="606"/>
      <c r="E2" s="606"/>
      <c r="F2" s="606"/>
      <c r="G2" s="606"/>
      <c r="H2" s="607"/>
    </row>
    <row r="3" spans="1:8" ht="15.6">
      <c r="A3" s="127" t="s">
        <v>591</v>
      </c>
      <c r="B3" s="128" t="s">
        <v>645</v>
      </c>
      <c r="C3" s="128" t="s">
        <v>593</v>
      </c>
      <c r="D3" s="128" t="s">
        <v>594</v>
      </c>
      <c r="E3" s="5" t="s">
        <v>708</v>
      </c>
      <c r="F3" s="128" t="s">
        <v>598</v>
      </c>
      <c r="G3" s="128" t="s">
        <v>599</v>
      </c>
      <c r="H3" s="129" t="s">
        <v>600</v>
      </c>
    </row>
    <row r="4" spans="1:8" ht="15.6">
      <c r="A4" s="104">
        <v>1</v>
      </c>
      <c r="B4" s="8" t="s">
        <v>646</v>
      </c>
      <c r="C4" s="8" t="s">
        <v>647</v>
      </c>
      <c r="D4" s="8">
        <v>80</v>
      </c>
      <c r="E4" s="7" t="s">
        <v>709</v>
      </c>
      <c r="F4" s="8" t="s">
        <v>636</v>
      </c>
      <c r="G4" s="8" t="s">
        <v>474</v>
      </c>
      <c r="H4" s="105" t="s">
        <v>648</v>
      </c>
    </row>
    <row r="5" spans="1:8" ht="15.6">
      <c r="A5" s="104">
        <v>2</v>
      </c>
      <c r="B5" s="8" t="s">
        <v>649</v>
      </c>
      <c r="C5" s="8" t="s">
        <v>647</v>
      </c>
      <c r="D5" s="8">
        <v>73</v>
      </c>
      <c r="E5" s="8" t="s">
        <v>709</v>
      </c>
      <c r="F5" s="8" t="s">
        <v>636</v>
      </c>
      <c r="G5" s="8" t="s">
        <v>474</v>
      </c>
      <c r="H5" s="105" t="s">
        <v>650</v>
      </c>
    </row>
    <row r="6" spans="1:8" ht="15.6">
      <c r="A6" s="104">
        <v>3</v>
      </c>
      <c r="B6" s="8" t="s">
        <v>651</v>
      </c>
      <c r="C6" s="8" t="s">
        <v>647</v>
      </c>
      <c r="D6" s="8">
        <v>65</v>
      </c>
      <c r="E6" s="8" t="s">
        <v>709</v>
      </c>
      <c r="F6" s="8" t="s">
        <v>636</v>
      </c>
      <c r="G6" s="8" t="s">
        <v>696</v>
      </c>
      <c r="H6" s="105" t="s">
        <v>652</v>
      </c>
    </row>
    <row r="7" spans="1:8" ht="15.6">
      <c r="A7" s="104">
        <v>4</v>
      </c>
      <c r="B7" s="8" t="s">
        <v>653</v>
      </c>
      <c r="C7" s="8" t="s">
        <v>647</v>
      </c>
      <c r="D7" s="8">
        <v>62</v>
      </c>
      <c r="E7" s="8" t="s">
        <v>709</v>
      </c>
      <c r="F7" s="8" t="s">
        <v>476</v>
      </c>
      <c r="G7" s="8" t="s">
        <v>474</v>
      </c>
      <c r="H7" s="105" t="s">
        <v>654</v>
      </c>
    </row>
    <row r="8" spans="1:8" ht="15.6">
      <c r="A8" s="104">
        <v>5</v>
      </c>
      <c r="B8" s="8" t="s">
        <v>655</v>
      </c>
      <c r="C8" s="8" t="s">
        <v>647</v>
      </c>
      <c r="D8" s="8">
        <v>56</v>
      </c>
      <c r="E8" s="8" t="s">
        <v>709</v>
      </c>
      <c r="F8" s="8" t="s">
        <v>636</v>
      </c>
      <c r="G8" s="8" t="s">
        <v>696</v>
      </c>
      <c r="H8" s="105" t="s">
        <v>656</v>
      </c>
    </row>
    <row r="9" spans="1:8" ht="15.6">
      <c r="A9" s="608"/>
      <c r="B9" s="477"/>
      <c r="C9" s="477"/>
      <c r="D9" s="477"/>
      <c r="E9" s="477"/>
      <c r="F9" s="477"/>
      <c r="G9" s="477"/>
      <c r="H9" s="609"/>
    </row>
    <row r="10" spans="1:8" ht="17.399999999999999">
      <c r="A10" s="605" t="s">
        <v>657</v>
      </c>
      <c r="B10" s="606"/>
      <c r="C10" s="606"/>
      <c r="D10" s="606"/>
      <c r="E10" s="606"/>
      <c r="F10" s="606"/>
      <c r="G10" s="606"/>
      <c r="H10" s="607"/>
    </row>
    <row r="11" spans="1:8" ht="15.6">
      <c r="A11" s="127" t="s">
        <v>591</v>
      </c>
      <c r="B11" s="128" t="s">
        <v>645</v>
      </c>
      <c r="C11" s="128" t="s">
        <v>593</v>
      </c>
      <c r="D11" s="128" t="s">
        <v>594</v>
      </c>
      <c r="E11" s="5" t="s">
        <v>708</v>
      </c>
      <c r="F11" s="128" t="s">
        <v>598</v>
      </c>
      <c r="G11" s="128" t="s">
        <v>599</v>
      </c>
      <c r="H11" s="129" t="s">
        <v>600</v>
      </c>
    </row>
    <row r="12" spans="1:8" ht="15.6">
      <c r="A12" s="104">
        <v>6</v>
      </c>
      <c r="B12" s="8" t="s">
        <v>658</v>
      </c>
      <c r="C12" s="8" t="s">
        <v>659</v>
      </c>
      <c r="D12" s="8">
        <v>92</v>
      </c>
      <c r="E12" s="8" t="s">
        <v>709</v>
      </c>
      <c r="F12" s="8" t="s">
        <v>477</v>
      </c>
      <c r="G12" s="8" t="s">
        <v>474</v>
      </c>
      <c r="H12" s="105" t="s">
        <v>660</v>
      </c>
    </row>
    <row r="13" spans="1:8" ht="15.6">
      <c r="A13" s="104">
        <v>7</v>
      </c>
      <c r="B13" s="8" t="s">
        <v>661</v>
      </c>
      <c r="C13" s="8" t="s">
        <v>659</v>
      </c>
      <c r="D13" s="8">
        <v>71</v>
      </c>
      <c r="E13" s="8" t="s">
        <v>710</v>
      </c>
      <c r="F13" s="8" t="s">
        <v>435</v>
      </c>
      <c r="G13" s="8" t="s">
        <v>474</v>
      </c>
      <c r="H13" s="105" t="s">
        <v>662</v>
      </c>
    </row>
    <row r="14" spans="1:8" ht="15.6">
      <c r="A14" s="104">
        <v>8</v>
      </c>
      <c r="B14" s="8" t="s">
        <v>663</v>
      </c>
      <c r="C14" s="8" t="s">
        <v>659</v>
      </c>
      <c r="D14" s="8">
        <v>71</v>
      </c>
      <c r="E14" s="8" t="s">
        <v>711</v>
      </c>
      <c r="F14" s="8" t="s">
        <v>636</v>
      </c>
      <c r="G14" s="8" t="s">
        <v>474</v>
      </c>
      <c r="H14" s="105" t="s">
        <v>716</v>
      </c>
    </row>
    <row r="15" spans="1:8" ht="15.6">
      <c r="A15" s="104">
        <v>9</v>
      </c>
      <c r="B15" s="8" t="s">
        <v>649</v>
      </c>
      <c r="C15" s="8" t="s">
        <v>659</v>
      </c>
      <c r="D15" s="8">
        <v>69</v>
      </c>
      <c r="E15" s="8" t="s">
        <v>712</v>
      </c>
      <c r="F15" s="8" t="s">
        <v>636</v>
      </c>
      <c r="G15" s="8" t="s">
        <v>696</v>
      </c>
      <c r="H15" s="105" t="s">
        <v>664</v>
      </c>
    </row>
    <row r="16" spans="1:8" ht="15.6">
      <c r="A16" s="106">
        <v>10</v>
      </c>
      <c r="B16" s="76" t="s">
        <v>665</v>
      </c>
      <c r="C16" s="76" t="s">
        <v>659</v>
      </c>
      <c r="D16" s="76">
        <v>68</v>
      </c>
      <c r="E16" s="76" t="s">
        <v>709</v>
      </c>
      <c r="F16" s="76" t="s">
        <v>636</v>
      </c>
      <c r="G16" s="76" t="s">
        <v>474</v>
      </c>
      <c r="H16" s="107" t="s">
        <v>666</v>
      </c>
    </row>
    <row r="17" spans="1:8" ht="15.6">
      <c r="A17" s="596" t="s">
        <v>1555</v>
      </c>
      <c r="B17" s="597"/>
      <c r="C17" s="597"/>
      <c r="D17" s="597"/>
      <c r="E17" s="597"/>
      <c r="F17" s="597"/>
      <c r="G17" s="597"/>
      <c r="H17" s="598"/>
    </row>
    <row r="18" spans="1:8" ht="15.6">
      <c r="A18" s="602" t="s">
        <v>1551</v>
      </c>
      <c r="B18" s="603"/>
      <c r="C18" s="603"/>
      <c r="D18" s="603"/>
      <c r="E18" s="603"/>
      <c r="F18" s="603"/>
      <c r="G18" s="603"/>
      <c r="H18" s="604"/>
    </row>
    <row r="19" spans="1:8" ht="44.4" customHeight="1">
      <c r="A19" s="508" t="s">
        <v>713</v>
      </c>
      <c r="B19" s="510"/>
      <c r="C19" s="510"/>
      <c r="D19" s="510"/>
      <c r="E19" s="510"/>
      <c r="F19" s="510"/>
      <c r="G19" s="510"/>
      <c r="H19" s="512"/>
    </row>
    <row r="20" spans="1:8">
      <c r="B20" s="88"/>
    </row>
    <row r="21" spans="1:8">
      <c r="B21" s="89"/>
    </row>
  </sheetData>
  <mergeCells count="7">
    <mergeCell ref="A1:H1"/>
    <mergeCell ref="A18:H18"/>
    <mergeCell ref="A19:H19"/>
    <mergeCell ref="A2:H2"/>
    <mergeCell ref="A10:H10"/>
    <mergeCell ref="A9:H9"/>
    <mergeCell ref="A17:H1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42E37-2293-4748-9DBC-00960D505979}">
  <dimension ref="A1:D20"/>
  <sheetViews>
    <sheetView zoomScale="80" zoomScaleNormal="80" workbookViewId="0">
      <selection activeCell="B16" sqref="B16"/>
    </sheetView>
  </sheetViews>
  <sheetFormatPr defaultRowHeight="14.4"/>
  <cols>
    <col min="1" max="1" width="9.88671875" bestFit="1" customWidth="1"/>
    <col min="2" max="2" width="51.5546875" customWidth="1"/>
    <col min="3" max="3" width="45.6640625" customWidth="1"/>
    <col min="4" max="4" width="14" bestFit="1" customWidth="1"/>
    <col min="5" max="5" width="12.109375" bestFit="1" customWidth="1"/>
  </cols>
  <sheetData>
    <row r="1" spans="1:4" ht="55.2" customHeight="1">
      <c r="A1" s="610" t="s">
        <v>714</v>
      </c>
      <c r="B1" s="611"/>
      <c r="C1" s="611"/>
      <c r="D1" s="612"/>
    </row>
    <row r="2" spans="1:4" ht="17.399999999999999">
      <c r="A2" s="130" t="s">
        <v>668</v>
      </c>
      <c r="B2" s="131" t="s">
        <v>450</v>
      </c>
      <c r="C2" s="131" t="s">
        <v>598</v>
      </c>
      <c r="D2" s="132" t="s">
        <v>667</v>
      </c>
    </row>
    <row r="3" spans="1:4" ht="15.6">
      <c r="A3" s="104">
        <v>1</v>
      </c>
      <c r="B3" s="8" t="s">
        <v>621</v>
      </c>
      <c r="C3" s="8" t="s">
        <v>477</v>
      </c>
      <c r="D3" s="105" t="s">
        <v>474</v>
      </c>
    </row>
    <row r="4" spans="1:4" ht="15.6">
      <c r="A4" s="104">
        <v>2</v>
      </c>
      <c r="B4" s="8" t="s">
        <v>669</v>
      </c>
      <c r="C4" s="8" t="s">
        <v>475</v>
      </c>
      <c r="D4" s="105" t="s">
        <v>474</v>
      </c>
    </row>
    <row r="5" spans="1:4" ht="15.6">
      <c r="A5" s="104">
        <v>3</v>
      </c>
      <c r="B5" s="8" t="s">
        <v>623</v>
      </c>
      <c r="C5" s="8" t="s">
        <v>477</v>
      </c>
      <c r="D5" s="105" t="s">
        <v>474</v>
      </c>
    </row>
    <row r="6" spans="1:4" ht="15.6">
      <c r="A6" s="104">
        <v>4</v>
      </c>
      <c r="B6" s="8" t="s">
        <v>670</v>
      </c>
      <c r="C6" s="8" t="s">
        <v>475</v>
      </c>
      <c r="D6" s="105" t="s">
        <v>474</v>
      </c>
    </row>
    <row r="7" spans="1:4" ht="15.6">
      <c r="A7" s="104">
        <v>5</v>
      </c>
      <c r="B7" s="8" t="s">
        <v>671</v>
      </c>
      <c r="C7" s="8" t="s">
        <v>435</v>
      </c>
      <c r="D7" s="105" t="s">
        <v>474</v>
      </c>
    </row>
    <row r="8" spans="1:4" ht="15.6">
      <c r="A8" s="104">
        <v>6</v>
      </c>
      <c r="B8" s="8" t="s">
        <v>672</v>
      </c>
      <c r="C8" s="8" t="s">
        <v>477</v>
      </c>
      <c r="D8" s="105" t="s">
        <v>474</v>
      </c>
    </row>
    <row r="9" spans="1:4" ht="15.6">
      <c r="A9" s="104">
        <v>7</v>
      </c>
      <c r="B9" s="8" t="s">
        <v>673</v>
      </c>
      <c r="C9" s="8" t="s">
        <v>607</v>
      </c>
      <c r="D9" s="105" t="s">
        <v>473</v>
      </c>
    </row>
    <row r="10" spans="1:4" ht="15.6">
      <c r="A10" s="104">
        <v>8</v>
      </c>
      <c r="B10" s="8" t="s">
        <v>674</v>
      </c>
      <c r="C10" s="8" t="s">
        <v>476</v>
      </c>
      <c r="D10" s="105" t="s">
        <v>474</v>
      </c>
    </row>
    <row r="11" spans="1:4" ht="15.6">
      <c r="A11" s="104">
        <v>9</v>
      </c>
      <c r="B11" s="8" t="s">
        <v>675</v>
      </c>
      <c r="C11" s="8" t="s">
        <v>607</v>
      </c>
      <c r="D11" s="105" t="s">
        <v>473</v>
      </c>
    </row>
    <row r="12" spans="1:4" ht="15.6">
      <c r="A12" s="104">
        <v>10</v>
      </c>
      <c r="B12" s="8" t="s">
        <v>676</v>
      </c>
      <c r="C12" s="8" t="s">
        <v>478</v>
      </c>
      <c r="D12" s="105" t="s">
        <v>474</v>
      </c>
    </row>
    <row r="13" spans="1:4" ht="15.6">
      <c r="A13" s="104">
        <v>11</v>
      </c>
      <c r="B13" s="8" t="s">
        <v>625</v>
      </c>
      <c r="C13" s="8" t="s">
        <v>477</v>
      </c>
      <c r="D13" s="105" t="s">
        <v>474</v>
      </c>
    </row>
    <row r="14" spans="1:4" ht="15.6">
      <c r="A14" s="104">
        <v>12</v>
      </c>
      <c r="B14" s="8" t="s">
        <v>678</v>
      </c>
      <c r="C14" s="8" t="s">
        <v>607</v>
      </c>
      <c r="D14" s="105" t="s">
        <v>473</v>
      </c>
    </row>
    <row r="15" spans="1:4" ht="15.6">
      <c r="A15" s="104">
        <v>13</v>
      </c>
      <c r="B15" s="8" t="s">
        <v>677</v>
      </c>
      <c r="C15" s="8" t="s">
        <v>435</v>
      </c>
      <c r="D15" s="105" t="s">
        <v>474</v>
      </c>
    </row>
    <row r="16" spans="1:4" ht="15.6">
      <c r="A16" s="104">
        <v>14</v>
      </c>
      <c r="B16" s="8" t="s">
        <v>679</v>
      </c>
      <c r="C16" s="8" t="s">
        <v>475</v>
      </c>
      <c r="D16" s="105" t="s">
        <v>474</v>
      </c>
    </row>
    <row r="17" spans="1:4" ht="15.6">
      <c r="A17" s="106">
        <v>15</v>
      </c>
      <c r="B17" s="76" t="s">
        <v>680</v>
      </c>
      <c r="C17" s="76" t="s">
        <v>607</v>
      </c>
      <c r="D17" s="107" t="s">
        <v>473</v>
      </c>
    </row>
    <row r="18" spans="1:4" ht="33.6" customHeight="1">
      <c r="A18" s="616" t="s">
        <v>1570</v>
      </c>
      <c r="B18" s="617"/>
      <c r="C18" s="617"/>
      <c r="D18" s="618"/>
    </row>
    <row r="19" spans="1:4" ht="35.4" customHeight="1">
      <c r="A19" s="613" t="s">
        <v>1550</v>
      </c>
      <c r="B19" s="614"/>
      <c r="C19" s="614"/>
      <c r="D19" s="615"/>
    </row>
    <row r="20" spans="1:4" ht="53.4" customHeight="1">
      <c r="A20" s="485" t="s">
        <v>715</v>
      </c>
      <c r="B20" s="486"/>
      <c r="C20" s="486"/>
      <c r="D20" s="487"/>
    </row>
  </sheetData>
  <autoFilter ref="A2:D2" xr:uid="{DB742E37-2293-4748-9DBC-00960D505979}"/>
  <mergeCells count="4">
    <mergeCell ref="A1:D1"/>
    <mergeCell ref="A20:D20"/>
    <mergeCell ref="A19:D19"/>
    <mergeCell ref="A18:D1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E1C19-6CB4-4906-B388-87F7E225FE44}">
  <dimension ref="A1:N82"/>
  <sheetViews>
    <sheetView zoomScale="80" zoomScaleNormal="80" workbookViewId="0">
      <selection activeCell="H16" sqref="H16:N17"/>
    </sheetView>
  </sheetViews>
  <sheetFormatPr defaultColWidth="11.109375" defaultRowHeight="14.4"/>
  <cols>
    <col min="1" max="1" width="21.44140625" bestFit="1" customWidth="1"/>
    <col min="2" max="2" width="38.44140625" bestFit="1" customWidth="1"/>
    <col min="3" max="4" width="20.77734375" bestFit="1" customWidth="1"/>
    <col min="5" max="5" width="11.6640625" customWidth="1"/>
    <col min="6" max="6" width="19.44140625" customWidth="1"/>
    <col min="7" max="8" width="11.44140625" bestFit="1" customWidth="1"/>
    <col min="10" max="10" width="21.77734375" bestFit="1" customWidth="1"/>
    <col min="11" max="13" width="11.44140625" bestFit="1" customWidth="1"/>
    <col min="14" max="14" width="0.109375" customWidth="1"/>
    <col min="15" max="15" width="11.44140625" bestFit="1" customWidth="1"/>
  </cols>
  <sheetData>
    <row r="1" spans="1:14" ht="21">
      <c r="A1" s="138" t="s">
        <v>726</v>
      </c>
      <c r="B1" s="570" t="s">
        <v>727</v>
      </c>
      <c r="C1" s="570"/>
      <c r="D1" s="570"/>
      <c r="E1" s="570"/>
      <c r="F1" s="571"/>
      <c r="H1" s="507" t="s">
        <v>741</v>
      </c>
      <c r="I1" s="509"/>
      <c r="J1" s="509"/>
      <c r="K1" s="509"/>
      <c r="L1" s="509"/>
      <c r="M1" s="511"/>
    </row>
    <row r="2" spans="1:14" ht="15.6">
      <c r="A2" s="139" t="s">
        <v>505</v>
      </c>
      <c r="B2" s="576" t="s">
        <v>508</v>
      </c>
      <c r="C2" s="576"/>
      <c r="D2" s="576"/>
      <c r="E2" s="576"/>
      <c r="F2" s="577"/>
      <c r="H2" s="523"/>
      <c r="I2" s="619"/>
      <c r="J2" s="619"/>
      <c r="K2" s="619"/>
      <c r="L2" s="619"/>
      <c r="M2" s="524"/>
    </row>
    <row r="3" spans="1:14" ht="15.6">
      <c r="A3" s="141" t="s">
        <v>504</v>
      </c>
      <c r="B3" s="620" t="s">
        <v>728</v>
      </c>
      <c r="C3" s="620"/>
      <c r="D3" s="620"/>
      <c r="E3" s="620"/>
      <c r="F3" s="621"/>
      <c r="H3" s="523"/>
      <c r="I3" s="619"/>
      <c r="J3" s="619"/>
      <c r="K3" s="619"/>
      <c r="L3" s="619"/>
      <c r="M3" s="524"/>
    </row>
    <row r="4" spans="1:14" ht="15.6">
      <c r="A4" s="139" t="s">
        <v>480</v>
      </c>
      <c r="B4" s="576" t="s">
        <v>729</v>
      </c>
      <c r="C4" s="576"/>
      <c r="D4" s="576"/>
      <c r="E4" s="576"/>
      <c r="F4" s="577"/>
      <c r="H4" s="523"/>
      <c r="I4" s="619"/>
      <c r="J4" s="619"/>
      <c r="K4" s="619"/>
      <c r="L4" s="619"/>
      <c r="M4" s="524"/>
    </row>
    <row r="5" spans="1:14" ht="15.6">
      <c r="A5" s="141" t="s">
        <v>730</v>
      </c>
      <c r="B5" s="620" t="s">
        <v>731</v>
      </c>
      <c r="C5" s="620"/>
      <c r="D5" s="620"/>
      <c r="E5" s="620"/>
      <c r="F5" s="621"/>
      <c r="H5" s="523"/>
      <c r="I5" s="619"/>
      <c r="J5" s="619"/>
      <c r="K5" s="619"/>
      <c r="L5" s="619"/>
      <c r="M5" s="524"/>
    </row>
    <row r="6" spans="1:14" ht="15.6">
      <c r="A6" s="139" t="s">
        <v>732</v>
      </c>
      <c r="B6" s="576" t="s">
        <v>736</v>
      </c>
      <c r="C6" s="576"/>
      <c r="D6" s="576"/>
      <c r="E6" s="576"/>
      <c r="F6" s="577"/>
      <c r="H6" s="523"/>
      <c r="I6" s="619"/>
      <c r="J6" s="619"/>
      <c r="K6" s="619"/>
      <c r="L6" s="619"/>
      <c r="M6" s="524"/>
    </row>
    <row r="7" spans="1:14" ht="15.6">
      <c r="A7" s="139" t="s">
        <v>733</v>
      </c>
      <c r="B7" s="576" t="s">
        <v>448</v>
      </c>
      <c r="C7" s="576"/>
      <c r="D7" s="576"/>
      <c r="E7" s="576"/>
      <c r="F7" s="577"/>
      <c r="H7" s="523"/>
      <c r="I7" s="619"/>
      <c r="J7" s="619"/>
      <c r="K7" s="619"/>
      <c r="L7" s="619"/>
      <c r="M7" s="524"/>
    </row>
    <row r="8" spans="1:14" ht="15.6">
      <c r="A8" s="140" t="s">
        <v>734</v>
      </c>
      <c r="B8" s="622" t="s">
        <v>735</v>
      </c>
      <c r="C8" s="622"/>
      <c r="D8" s="622"/>
      <c r="E8" s="622"/>
      <c r="F8" s="623"/>
      <c r="H8" s="523"/>
      <c r="I8" s="619"/>
      <c r="J8" s="619"/>
      <c r="K8" s="619"/>
      <c r="L8" s="619"/>
      <c r="M8" s="524"/>
    </row>
    <row r="9" spans="1:14" ht="15.6">
      <c r="A9" s="643"/>
      <c r="B9" s="529"/>
      <c r="C9" s="529"/>
      <c r="D9" s="529"/>
      <c r="E9" s="529"/>
      <c r="F9" s="644"/>
      <c r="H9" s="523"/>
      <c r="I9" s="619"/>
      <c r="J9" s="619"/>
      <c r="K9" s="619"/>
      <c r="L9" s="619"/>
      <c r="M9" s="524"/>
    </row>
    <row r="10" spans="1:14" ht="41.4" customHeight="1">
      <c r="A10" s="523" t="s">
        <v>742</v>
      </c>
      <c r="B10" s="619"/>
      <c r="C10" s="619"/>
      <c r="D10" s="619"/>
      <c r="E10" s="619"/>
      <c r="F10" s="524"/>
      <c r="H10" s="523"/>
      <c r="I10" s="619"/>
      <c r="J10" s="619"/>
      <c r="K10" s="619"/>
      <c r="L10" s="619"/>
      <c r="M10" s="524"/>
    </row>
    <row r="11" spans="1:14" ht="57" customHeight="1">
      <c r="A11" s="508" t="s">
        <v>743</v>
      </c>
      <c r="B11" s="510"/>
      <c r="C11" s="510"/>
      <c r="D11" s="510"/>
      <c r="E11" s="510"/>
      <c r="F11" s="512"/>
      <c r="H11" s="508"/>
      <c r="I11" s="510"/>
      <c r="J11" s="510"/>
      <c r="K11" s="510"/>
      <c r="L11" s="510"/>
      <c r="M11" s="512"/>
    </row>
    <row r="16" spans="1:14" ht="15.6">
      <c r="B16" s="24" t="s">
        <v>436</v>
      </c>
      <c r="C16" s="33" t="s">
        <v>437</v>
      </c>
      <c r="D16" s="33" t="s">
        <v>438</v>
      </c>
      <c r="E16" s="33" t="s">
        <v>439</v>
      </c>
      <c r="F16" s="38" t="s">
        <v>440</v>
      </c>
      <c r="H16" s="624" t="s">
        <v>737</v>
      </c>
      <c r="I16" s="625"/>
      <c r="J16" s="625"/>
      <c r="K16" s="625"/>
      <c r="L16" s="625"/>
      <c r="M16" s="625"/>
      <c r="N16" s="626"/>
    </row>
    <row r="17" spans="1:14" ht="15.6">
      <c r="B17" s="36" t="s">
        <v>475</v>
      </c>
      <c r="C17" s="27">
        <v>598348.72501067794</v>
      </c>
      <c r="D17" s="27">
        <v>664818.79228473594</v>
      </c>
      <c r="E17" s="133">
        <f>(D17-C17)/C17</f>
        <v>0.11108917675536419</v>
      </c>
      <c r="F17" s="134">
        <f>D17-C17</f>
        <v>66470.067274058005</v>
      </c>
      <c r="H17" s="627"/>
      <c r="I17" s="628"/>
      <c r="J17" s="628"/>
      <c r="K17" s="628"/>
      <c r="L17" s="628"/>
      <c r="M17" s="628"/>
      <c r="N17" s="629"/>
    </row>
    <row r="18" spans="1:14" ht="15.6">
      <c r="B18" s="34" t="s">
        <v>435</v>
      </c>
      <c r="C18" s="27">
        <v>36034.6700888251</v>
      </c>
      <c r="D18" s="25">
        <v>40037.7319236162</v>
      </c>
      <c r="E18" s="133">
        <f>(D18-C18)/C18</f>
        <v>0.11108917675459754</v>
      </c>
      <c r="F18" s="134">
        <f>D18-C18</f>
        <v>4003.0618347911004</v>
      </c>
      <c r="H18" s="630"/>
      <c r="I18" s="473"/>
      <c r="J18" s="473"/>
      <c r="K18" s="473"/>
      <c r="L18" s="473"/>
      <c r="M18" s="631"/>
    </row>
    <row r="19" spans="1:14" ht="15.6">
      <c r="B19" s="37" t="s">
        <v>476</v>
      </c>
      <c r="C19" s="27">
        <v>76592.963192490206</v>
      </c>
      <c r="D19" s="27">
        <v>85101.61241873134</v>
      </c>
      <c r="E19" s="133">
        <f>(D19-C19)/C19</f>
        <v>0.11108917675449578</v>
      </c>
      <c r="F19" s="134">
        <f>D19-C19</f>
        <v>8508.6492262411339</v>
      </c>
      <c r="H19" s="630"/>
      <c r="I19" s="473"/>
      <c r="J19" s="473"/>
      <c r="K19" s="473"/>
      <c r="L19" s="473"/>
      <c r="M19" s="631"/>
    </row>
    <row r="20" spans="1:14" ht="15.6">
      <c r="B20" s="39" t="s">
        <v>478</v>
      </c>
      <c r="C20" s="27">
        <v>300551.20304909383</v>
      </c>
      <c r="D20" s="25">
        <v>325423.34405718622</v>
      </c>
      <c r="E20" s="133">
        <f>(D20-C20)/C20</f>
        <v>8.2755087172383127E-2</v>
      </c>
      <c r="F20" s="134">
        <f>D20-C20</f>
        <v>24872.141008092382</v>
      </c>
      <c r="H20" s="630"/>
      <c r="I20" s="473"/>
      <c r="J20" s="473"/>
      <c r="K20" s="473"/>
      <c r="L20" s="473"/>
      <c r="M20" s="631"/>
    </row>
    <row r="21" spans="1:14" ht="15.6">
      <c r="B21" s="40" t="s">
        <v>477</v>
      </c>
      <c r="C21" s="30">
        <v>295489.75884427072</v>
      </c>
      <c r="D21" s="41">
        <v>317390.5473715252</v>
      </c>
      <c r="E21" s="135">
        <f>(D21-C21)/C21</f>
        <v>7.4116912250744543E-2</v>
      </c>
      <c r="F21" s="136">
        <f>D21-C21</f>
        <v>21900.788527254481</v>
      </c>
      <c r="H21" s="630"/>
      <c r="I21" s="473"/>
      <c r="J21" s="473"/>
      <c r="K21" s="473"/>
      <c r="L21" s="473"/>
      <c r="M21" s="631"/>
    </row>
    <row r="22" spans="1:14">
      <c r="H22" s="630"/>
      <c r="I22" s="473"/>
      <c r="J22" s="473"/>
      <c r="K22" s="473"/>
      <c r="L22" s="473"/>
      <c r="M22" s="631"/>
    </row>
    <row r="23" spans="1:14">
      <c r="H23" s="630"/>
      <c r="I23" s="473"/>
      <c r="J23" s="473"/>
      <c r="K23" s="473"/>
      <c r="L23" s="473"/>
      <c r="M23" s="631"/>
    </row>
    <row r="24" spans="1:14">
      <c r="H24" s="630"/>
      <c r="I24" s="473"/>
      <c r="J24" s="473"/>
      <c r="K24" s="473"/>
      <c r="L24" s="473"/>
      <c r="M24" s="631"/>
    </row>
    <row r="25" spans="1:14">
      <c r="H25" s="630"/>
      <c r="I25" s="473"/>
      <c r="J25" s="473"/>
      <c r="K25" s="473"/>
      <c r="L25" s="473"/>
      <c r="M25" s="631"/>
    </row>
    <row r="26" spans="1:14">
      <c r="H26" s="630"/>
      <c r="I26" s="473"/>
      <c r="J26" s="473"/>
      <c r="K26" s="473"/>
      <c r="L26" s="473"/>
      <c r="M26" s="631"/>
    </row>
    <row r="27" spans="1:14">
      <c r="H27" s="630"/>
      <c r="I27" s="473"/>
      <c r="J27" s="473"/>
      <c r="K27" s="473"/>
      <c r="L27" s="473"/>
      <c r="M27" s="631"/>
    </row>
    <row r="28" spans="1:14">
      <c r="H28" s="630"/>
      <c r="I28" s="473"/>
      <c r="J28" s="473"/>
      <c r="K28" s="473"/>
      <c r="L28" s="473"/>
      <c r="M28" s="631"/>
    </row>
    <row r="29" spans="1:14">
      <c r="A29" s="23"/>
      <c r="B29" s="23"/>
      <c r="C29" s="23"/>
      <c r="D29" s="23"/>
      <c r="E29" s="23"/>
      <c r="F29" s="23"/>
      <c r="H29" s="630"/>
      <c r="I29" s="473"/>
      <c r="J29" s="473"/>
      <c r="K29" s="473"/>
      <c r="L29" s="473"/>
      <c r="M29" s="631"/>
    </row>
    <row r="30" spans="1:14">
      <c r="A30" s="23"/>
      <c r="B30" s="23"/>
      <c r="C30" s="23"/>
      <c r="D30" s="23"/>
      <c r="E30" s="23"/>
      <c r="F30" s="23"/>
      <c r="G30" s="19"/>
      <c r="H30" s="630"/>
      <c r="I30" s="473"/>
      <c r="J30" s="473"/>
      <c r="K30" s="473"/>
      <c r="L30" s="473"/>
      <c r="M30" s="631"/>
    </row>
    <row r="31" spans="1:14">
      <c r="G31" s="19"/>
      <c r="H31" s="630"/>
      <c r="I31" s="473"/>
      <c r="J31" s="473"/>
      <c r="K31" s="473"/>
      <c r="L31" s="473"/>
      <c r="M31" s="631"/>
    </row>
    <row r="32" spans="1:14">
      <c r="G32" s="19"/>
      <c r="H32" s="630"/>
      <c r="I32" s="473"/>
      <c r="J32" s="473"/>
      <c r="K32" s="473"/>
      <c r="L32" s="473"/>
      <c r="M32" s="631"/>
    </row>
    <row r="33" spans="2:13">
      <c r="G33" s="19"/>
      <c r="H33" s="630"/>
      <c r="I33" s="473"/>
      <c r="J33" s="473"/>
      <c r="K33" s="473"/>
      <c r="L33" s="473"/>
      <c r="M33" s="631"/>
    </row>
    <row r="34" spans="2:13">
      <c r="G34" s="19"/>
      <c r="H34" s="630"/>
      <c r="I34" s="473"/>
      <c r="J34" s="473"/>
      <c r="K34" s="473"/>
      <c r="L34" s="473"/>
      <c r="M34" s="631"/>
    </row>
    <row r="35" spans="2:13">
      <c r="G35" s="19"/>
      <c r="H35" s="630"/>
      <c r="I35" s="473"/>
      <c r="J35" s="473"/>
      <c r="K35" s="473"/>
      <c r="L35" s="473"/>
      <c r="M35" s="631"/>
    </row>
    <row r="36" spans="2:13">
      <c r="G36" s="19"/>
      <c r="H36" s="630"/>
      <c r="I36" s="473"/>
      <c r="J36" s="473"/>
      <c r="K36" s="473"/>
      <c r="L36" s="473"/>
      <c r="M36" s="631"/>
    </row>
    <row r="37" spans="2:13">
      <c r="H37" s="632"/>
      <c r="I37" s="633"/>
      <c r="J37" s="633"/>
      <c r="K37" s="633"/>
      <c r="L37" s="633"/>
      <c r="M37" s="634"/>
    </row>
    <row r="38" spans="2:13" ht="31.8" customHeight="1">
      <c r="H38" s="638" t="s">
        <v>1528</v>
      </c>
      <c r="I38" s="639"/>
      <c r="J38" s="639"/>
      <c r="K38" s="639"/>
      <c r="L38" s="639"/>
      <c r="M38" s="640"/>
    </row>
    <row r="39" spans="2:13" ht="15.6" customHeight="1">
      <c r="H39" s="507" t="s">
        <v>738</v>
      </c>
      <c r="I39" s="509"/>
      <c r="J39" s="509"/>
      <c r="K39" s="509"/>
      <c r="L39" s="509"/>
      <c r="M39" s="511"/>
    </row>
    <row r="40" spans="2:13">
      <c r="G40" s="19"/>
      <c r="H40" s="523"/>
      <c r="I40" s="619"/>
      <c r="J40" s="619"/>
      <c r="K40" s="619"/>
      <c r="L40" s="619"/>
      <c r="M40" s="524"/>
    </row>
    <row r="41" spans="2:13">
      <c r="G41" s="19"/>
      <c r="H41" s="523"/>
      <c r="I41" s="619"/>
      <c r="J41" s="619"/>
      <c r="K41" s="619"/>
      <c r="L41" s="619"/>
      <c r="M41" s="524"/>
    </row>
    <row r="42" spans="2:13">
      <c r="G42" s="19"/>
      <c r="H42" s="523"/>
      <c r="I42" s="619"/>
      <c r="J42" s="619"/>
      <c r="K42" s="619"/>
      <c r="L42" s="619"/>
      <c r="M42" s="524"/>
    </row>
    <row r="43" spans="2:13">
      <c r="H43" s="523"/>
      <c r="I43" s="619"/>
      <c r="J43" s="619"/>
      <c r="K43" s="619"/>
      <c r="L43" s="619"/>
      <c r="M43" s="524"/>
    </row>
    <row r="44" spans="2:13">
      <c r="H44" s="508"/>
      <c r="I44" s="510"/>
      <c r="J44" s="510"/>
      <c r="K44" s="510"/>
      <c r="L44" s="510"/>
      <c r="M44" s="512"/>
    </row>
    <row r="45" spans="2:13">
      <c r="H45" s="473"/>
      <c r="I45" s="473"/>
      <c r="J45" s="473"/>
      <c r="K45" s="473"/>
      <c r="L45" s="473"/>
      <c r="M45" s="473"/>
    </row>
    <row r="46" spans="2:13" ht="15.6">
      <c r="B46" s="24" t="s">
        <v>436</v>
      </c>
      <c r="C46" s="33" t="s">
        <v>437</v>
      </c>
      <c r="D46" s="33" t="s">
        <v>438</v>
      </c>
      <c r="E46" s="33" t="s">
        <v>439</v>
      </c>
      <c r="F46" s="38" t="s">
        <v>440</v>
      </c>
      <c r="H46" s="624" t="s">
        <v>739</v>
      </c>
      <c r="I46" s="625"/>
      <c r="J46" s="625"/>
      <c r="K46" s="625"/>
      <c r="L46" s="625"/>
      <c r="M46" s="626"/>
    </row>
    <row r="47" spans="2:13" ht="15.6">
      <c r="B47" s="36" t="s">
        <v>475</v>
      </c>
      <c r="C47" s="27">
        <v>598348.72501067794</v>
      </c>
      <c r="D47" s="27">
        <v>664818.79228473594</v>
      </c>
      <c r="E47" s="133">
        <f t="shared" ref="E47:E50" si="0">(D47-C47)/C47</f>
        <v>0.11108917675536419</v>
      </c>
      <c r="F47" s="134">
        <f t="shared" ref="F47:F50" si="1">D47-C47</f>
        <v>66470.067274058005</v>
      </c>
      <c r="H47" s="627"/>
      <c r="I47" s="628"/>
      <c r="J47" s="628"/>
      <c r="K47" s="628"/>
      <c r="L47" s="628"/>
      <c r="M47" s="629"/>
    </row>
    <row r="48" spans="2:13" ht="15.6">
      <c r="B48" s="39" t="s">
        <v>478</v>
      </c>
      <c r="C48" s="27">
        <v>300551.20304909383</v>
      </c>
      <c r="D48" s="25">
        <v>325423.34405718622</v>
      </c>
      <c r="E48" s="133">
        <f t="shared" si="0"/>
        <v>8.2755087172383127E-2</v>
      </c>
      <c r="F48" s="134">
        <f t="shared" si="1"/>
        <v>24872.141008092382</v>
      </c>
      <c r="H48" s="635"/>
      <c r="I48" s="636"/>
      <c r="J48" s="636"/>
      <c r="K48" s="636"/>
      <c r="L48" s="636"/>
      <c r="M48" s="637"/>
    </row>
    <row r="49" spans="2:13" ht="15.6">
      <c r="B49" s="35" t="s">
        <v>477</v>
      </c>
      <c r="C49" s="27">
        <v>295489.75884427072</v>
      </c>
      <c r="D49" s="25">
        <v>317390.5473715252</v>
      </c>
      <c r="E49" s="133">
        <f t="shared" si="0"/>
        <v>7.4116912250744543E-2</v>
      </c>
      <c r="F49" s="134">
        <f t="shared" si="1"/>
        <v>21900.788527254481</v>
      </c>
      <c r="H49" s="630"/>
      <c r="I49" s="473"/>
      <c r="J49" s="473"/>
      <c r="K49" s="473"/>
      <c r="L49" s="473"/>
      <c r="M49" s="631"/>
    </row>
    <row r="50" spans="2:13" ht="15.6">
      <c r="B50" s="37" t="s">
        <v>476</v>
      </c>
      <c r="C50" s="27">
        <v>76592.963192490206</v>
      </c>
      <c r="D50" s="27">
        <v>85101.61241873134</v>
      </c>
      <c r="E50" s="133">
        <f t="shared" si="0"/>
        <v>0.11108917675449578</v>
      </c>
      <c r="F50" s="134">
        <f t="shared" si="1"/>
        <v>8508.6492262411339</v>
      </c>
      <c r="H50" s="630"/>
      <c r="I50" s="473"/>
      <c r="J50" s="473"/>
      <c r="K50" s="473"/>
      <c r="L50" s="473"/>
      <c r="M50" s="631"/>
    </row>
    <row r="51" spans="2:13" ht="15.6">
      <c r="B51" s="46" t="s">
        <v>435</v>
      </c>
      <c r="C51" s="30">
        <v>36034.6700888251</v>
      </c>
      <c r="D51" s="41">
        <v>40037.7319236162</v>
      </c>
      <c r="E51" s="135">
        <f>(D51-C51)/C51</f>
        <v>0.11108917675459754</v>
      </c>
      <c r="F51" s="136">
        <f>D51-C51</f>
        <v>4003.0618347911004</v>
      </c>
      <c r="H51" s="630"/>
      <c r="I51" s="473"/>
      <c r="J51" s="473"/>
      <c r="K51" s="473"/>
      <c r="L51" s="473"/>
      <c r="M51" s="631"/>
    </row>
    <row r="52" spans="2:13">
      <c r="H52" s="630"/>
      <c r="I52" s="473"/>
      <c r="J52" s="473"/>
      <c r="K52" s="473"/>
      <c r="L52" s="473"/>
      <c r="M52" s="631"/>
    </row>
    <row r="53" spans="2:13">
      <c r="H53" s="630"/>
      <c r="I53" s="473"/>
      <c r="J53" s="473"/>
      <c r="K53" s="473"/>
      <c r="L53" s="473"/>
      <c r="M53" s="631"/>
    </row>
    <row r="54" spans="2:13" ht="19.2" customHeight="1">
      <c r="H54" s="630"/>
      <c r="I54" s="473"/>
      <c r="J54" s="473"/>
      <c r="K54" s="473"/>
      <c r="L54" s="473"/>
      <c r="M54" s="631"/>
    </row>
    <row r="55" spans="2:13">
      <c r="H55" s="630"/>
      <c r="I55" s="473"/>
      <c r="J55" s="473"/>
      <c r="K55" s="473"/>
      <c r="L55" s="473"/>
      <c r="M55" s="631"/>
    </row>
    <row r="56" spans="2:13">
      <c r="H56" s="630"/>
      <c r="I56" s="473"/>
      <c r="J56" s="473"/>
      <c r="K56" s="473"/>
      <c r="L56" s="473"/>
      <c r="M56" s="631"/>
    </row>
    <row r="57" spans="2:13">
      <c r="H57" s="630"/>
      <c r="I57" s="473"/>
      <c r="J57" s="473"/>
      <c r="K57" s="473"/>
      <c r="L57" s="473"/>
      <c r="M57" s="631"/>
    </row>
    <row r="58" spans="2:13">
      <c r="H58" s="630"/>
      <c r="I58" s="473"/>
      <c r="J58" s="473"/>
      <c r="K58" s="473"/>
      <c r="L58" s="473"/>
      <c r="M58" s="631"/>
    </row>
    <row r="59" spans="2:13">
      <c r="H59" s="630"/>
      <c r="I59" s="473"/>
      <c r="J59" s="473"/>
      <c r="K59" s="473"/>
      <c r="L59" s="473"/>
      <c r="M59" s="631"/>
    </row>
    <row r="60" spans="2:13">
      <c r="H60" s="630"/>
      <c r="I60" s="473"/>
      <c r="J60" s="473"/>
      <c r="K60" s="473"/>
      <c r="L60" s="473"/>
      <c r="M60" s="631"/>
    </row>
    <row r="61" spans="2:13">
      <c r="H61" s="630"/>
      <c r="I61" s="473"/>
      <c r="J61" s="473"/>
      <c r="K61" s="473"/>
      <c r="L61" s="473"/>
      <c r="M61" s="631"/>
    </row>
    <row r="62" spans="2:13">
      <c r="H62" s="630"/>
      <c r="I62" s="473"/>
      <c r="J62" s="473"/>
      <c r="K62" s="473"/>
      <c r="L62" s="473"/>
      <c r="M62" s="631"/>
    </row>
    <row r="63" spans="2:13">
      <c r="H63" s="630"/>
      <c r="I63" s="473"/>
      <c r="J63" s="473"/>
      <c r="K63" s="473"/>
      <c r="L63" s="473"/>
      <c r="M63" s="631"/>
    </row>
    <row r="64" spans="2:13">
      <c r="H64" s="630"/>
      <c r="I64" s="473"/>
      <c r="J64" s="473"/>
      <c r="K64" s="473"/>
      <c r="L64" s="473"/>
      <c r="M64" s="631"/>
    </row>
    <row r="65" spans="8:13">
      <c r="H65" s="632"/>
      <c r="I65" s="633"/>
      <c r="J65" s="633"/>
      <c r="K65" s="633"/>
      <c r="L65" s="633"/>
      <c r="M65" s="634"/>
    </row>
    <row r="66" spans="8:13" ht="28.2" customHeight="1">
      <c r="H66" s="638" t="s">
        <v>1529</v>
      </c>
      <c r="I66" s="641"/>
      <c r="J66" s="641"/>
      <c r="K66" s="641"/>
      <c r="L66" s="641"/>
      <c r="M66" s="642"/>
    </row>
    <row r="67" spans="8:13" ht="19.2" customHeight="1">
      <c r="H67" s="507" t="s">
        <v>740</v>
      </c>
      <c r="I67" s="509"/>
      <c r="J67" s="509"/>
      <c r="K67" s="509"/>
      <c r="L67" s="509"/>
      <c r="M67" s="511"/>
    </row>
    <row r="68" spans="8:13" ht="14.4" customHeight="1">
      <c r="H68" s="523"/>
      <c r="I68" s="619"/>
      <c r="J68" s="619"/>
      <c r="K68" s="619"/>
      <c r="L68" s="619"/>
      <c r="M68" s="524"/>
    </row>
    <row r="69" spans="8:13" ht="14.4" customHeight="1">
      <c r="H69" s="523"/>
      <c r="I69" s="619"/>
      <c r="J69" s="619"/>
      <c r="K69" s="619"/>
      <c r="L69" s="619"/>
      <c r="M69" s="524"/>
    </row>
    <row r="70" spans="8:13" ht="14.4" customHeight="1">
      <c r="H70" s="523"/>
      <c r="I70" s="619"/>
      <c r="J70" s="619"/>
      <c r="K70" s="619"/>
      <c r="L70" s="619"/>
      <c r="M70" s="524"/>
    </row>
    <row r="71" spans="8:13" ht="14.4" customHeight="1">
      <c r="H71" s="523"/>
      <c r="I71" s="619"/>
      <c r="J71" s="619"/>
      <c r="K71" s="619"/>
      <c r="L71" s="619"/>
      <c r="M71" s="524"/>
    </row>
    <row r="72" spans="8:13" ht="14.4" customHeight="1">
      <c r="H72" s="523"/>
      <c r="I72" s="619"/>
      <c r="J72" s="619"/>
      <c r="K72" s="619"/>
      <c r="L72" s="619"/>
      <c r="M72" s="524"/>
    </row>
    <row r="73" spans="8:13" ht="14.4" customHeight="1">
      <c r="H73" s="523"/>
      <c r="I73" s="619"/>
      <c r="J73" s="619"/>
      <c r="K73" s="619"/>
      <c r="L73" s="619"/>
      <c r="M73" s="524"/>
    </row>
    <row r="74" spans="8:13">
      <c r="H74" s="508"/>
      <c r="I74" s="510"/>
      <c r="J74" s="510"/>
      <c r="K74" s="510"/>
      <c r="L74" s="510"/>
      <c r="M74" s="512"/>
    </row>
    <row r="75" spans="8:13">
      <c r="H75" s="137"/>
    </row>
    <row r="77" spans="8:13">
      <c r="H77" s="137"/>
    </row>
    <row r="82" ht="17.399999999999999" customHeight="1"/>
  </sheetData>
  <mergeCells count="21">
    <mergeCell ref="H38:M38"/>
    <mergeCell ref="H66:M66"/>
    <mergeCell ref="A9:F9"/>
    <mergeCell ref="A11:F11"/>
    <mergeCell ref="H45:M45"/>
    <mergeCell ref="H67:M74"/>
    <mergeCell ref="H1:M11"/>
    <mergeCell ref="B2:F2"/>
    <mergeCell ref="B3:F3"/>
    <mergeCell ref="B4:F4"/>
    <mergeCell ref="B5:F5"/>
    <mergeCell ref="B6:F6"/>
    <mergeCell ref="B7:F7"/>
    <mergeCell ref="B8:F8"/>
    <mergeCell ref="H16:N17"/>
    <mergeCell ref="H18:M37"/>
    <mergeCell ref="H39:M44"/>
    <mergeCell ref="H46:M47"/>
    <mergeCell ref="H48:M65"/>
    <mergeCell ref="B1:F1"/>
    <mergeCell ref="A10:F1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F2C03-9B97-48D7-A2CD-C7A79D6A00BF}">
  <dimension ref="A1:I724"/>
  <sheetViews>
    <sheetView zoomScale="80" zoomScaleNormal="80" workbookViewId="0">
      <selection activeCell="A12" sqref="A12:F12"/>
    </sheetView>
  </sheetViews>
  <sheetFormatPr defaultRowHeight="14.4"/>
  <cols>
    <col min="1" max="1" width="38.5546875" customWidth="1"/>
    <col min="2" max="2" width="39.109375" customWidth="1"/>
    <col min="3" max="6" width="23.77734375" customWidth="1"/>
    <col min="7" max="7" width="29.109375" customWidth="1"/>
    <col min="8" max="8" width="24.21875" customWidth="1"/>
  </cols>
  <sheetData>
    <row r="1" spans="1:9" ht="21">
      <c r="A1" s="569" t="s">
        <v>746</v>
      </c>
      <c r="B1" s="570"/>
      <c r="C1" s="570"/>
      <c r="D1" s="570"/>
      <c r="E1" s="570"/>
      <c r="F1" s="571"/>
    </row>
    <row r="2" spans="1:9" ht="17.399999999999999">
      <c r="A2" s="130" t="s">
        <v>726</v>
      </c>
      <c r="B2" s="606" t="s">
        <v>727</v>
      </c>
      <c r="C2" s="606"/>
      <c r="D2" s="606"/>
      <c r="E2" s="606"/>
      <c r="F2" s="607"/>
    </row>
    <row r="3" spans="1:9" ht="15.6">
      <c r="A3" s="104" t="s">
        <v>505</v>
      </c>
      <c r="B3" s="576" t="s">
        <v>1275</v>
      </c>
      <c r="C3" s="576"/>
      <c r="D3" s="576"/>
      <c r="E3" s="576"/>
      <c r="F3" s="577"/>
    </row>
    <row r="4" spans="1:9" ht="15.6">
      <c r="A4" s="141" t="s">
        <v>504</v>
      </c>
      <c r="B4" s="620" t="s">
        <v>744</v>
      </c>
      <c r="C4" s="620"/>
      <c r="D4" s="620"/>
      <c r="E4" s="620"/>
      <c r="F4" s="621"/>
    </row>
    <row r="5" spans="1:9" ht="46.2" customHeight="1">
      <c r="A5" s="144" t="s">
        <v>480</v>
      </c>
      <c r="B5" s="619" t="s">
        <v>1548</v>
      </c>
      <c r="C5" s="619"/>
      <c r="D5" s="619"/>
      <c r="E5" s="619"/>
      <c r="F5" s="524"/>
    </row>
    <row r="6" spans="1:9" ht="15.6">
      <c r="A6" s="141" t="s">
        <v>730</v>
      </c>
      <c r="B6" s="620" t="s">
        <v>1276</v>
      </c>
      <c r="C6" s="620"/>
      <c r="D6" s="620"/>
      <c r="E6" s="620"/>
      <c r="F6" s="621"/>
    </row>
    <row r="7" spans="1:9" ht="35.4" customHeight="1">
      <c r="A7" s="104" t="s">
        <v>732</v>
      </c>
      <c r="B7" s="661" t="s">
        <v>1277</v>
      </c>
      <c r="C7" s="661"/>
      <c r="D7" s="661"/>
      <c r="E7" s="661"/>
      <c r="F7" s="662"/>
    </row>
    <row r="8" spans="1:9" ht="15.6">
      <c r="A8" s="104" t="s">
        <v>733</v>
      </c>
      <c r="B8" s="576" t="s">
        <v>1278</v>
      </c>
      <c r="C8" s="576"/>
      <c r="D8" s="576"/>
      <c r="E8" s="576"/>
      <c r="F8" s="577"/>
    </row>
    <row r="9" spans="1:9" ht="15.6">
      <c r="A9" s="106" t="s">
        <v>745</v>
      </c>
      <c r="B9" s="622" t="s">
        <v>1279</v>
      </c>
      <c r="C9" s="622"/>
      <c r="D9" s="622"/>
      <c r="E9" s="622"/>
      <c r="F9" s="623"/>
    </row>
    <row r="10" spans="1:9" ht="76.8" customHeight="1">
      <c r="A10" s="479" t="s">
        <v>1563</v>
      </c>
      <c r="B10" s="480"/>
      <c r="C10" s="480"/>
      <c r="D10" s="480"/>
      <c r="E10" s="480"/>
      <c r="F10" s="481"/>
    </row>
    <row r="11" spans="1:9" s="143" customFormat="1" ht="38.4" customHeight="1">
      <c r="A11" s="663" t="s">
        <v>756</v>
      </c>
      <c r="B11" s="664"/>
      <c r="C11" s="664"/>
      <c r="D11" s="664"/>
      <c r="E11" s="664"/>
      <c r="F11" s="665"/>
    </row>
    <row r="12" spans="1:9" s="143" customFormat="1" ht="52.8" customHeight="1">
      <c r="A12" s="470" t="s">
        <v>1561</v>
      </c>
      <c r="B12" s="664"/>
      <c r="C12" s="664"/>
      <c r="D12" s="664"/>
      <c r="E12" s="664"/>
      <c r="F12" s="665"/>
    </row>
    <row r="13" spans="1:9">
      <c r="A13" s="636"/>
      <c r="B13" s="636"/>
      <c r="C13" s="636"/>
      <c r="D13" s="636"/>
      <c r="E13" s="636"/>
      <c r="F13" s="636"/>
    </row>
    <row r="14" spans="1:9" ht="21">
      <c r="A14" s="540" t="s">
        <v>747</v>
      </c>
      <c r="B14" s="540"/>
      <c r="C14" s="540"/>
      <c r="D14" s="540"/>
      <c r="E14" s="540"/>
      <c r="F14" s="668"/>
      <c r="G14" s="142"/>
      <c r="H14" s="142"/>
      <c r="I14" s="142"/>
    </row>
    <row r="15" spans="1:9" ht="14.4" customHeight="1">
      <c r="A15" s="666"/>
      <c r="B15" s="666"/>
      <c r="C15" s="666"/>
      <c r="D15" s="666"/>
      <c r="E15" s="666"/>
      <c r="F15" s="667"/>
      <c r="G15" s="142"/>
      <c r="H15" s="142"/>
      <c r="I15" s="142"/>
    </row>
    <row r="16" spans="1:9" s="20" customFormat="1" ht="41.4" customHeight="1">
      <c r="A16" s="145"/>
      <c r="B16" s="147" t="s">
        <v>448</v>
      </c>
      <c r="C16" s="148" t="s">
        <v>683</v>
      </c>
      <c r="D16" s="148" t="s">
        <v>1</v>
      </c>
      <c r="E16" s="125" t="s">
        <v>690</v>
      </c>
      <c r="F16" s="149" t="s">
        <v>691</v>
      </c>
      <c r="G16" s="145"/>
      <c r="H16" s="145"/>
      <c r="I16" s="145"/>
    </row>
    <row r="17" spans="1:9" ht="15.6">
      <c r="A17" s="142"/>
      <c r="B17" s="104" t="s">
        <v>475</v>
      </c>
      <c r="C17" s="8">
        <v>2021</v>
      </c>
      <c r="D17" s="150">
        <f>SUMIFS('07_Analysis_Base'!$D$688:$D$957,'07_Analysis_Base'!$A$688:$A$957,D$16,'07_Analysis_Base'!$B$688:$B$957,$C17,'07_Analysis_Base'!$C$688:$C$957,$B17)</f>
        <v>568646.58724938205</v>
      </c>
      <c r="E17" s="150">
        <f>SUMIFS('07_Analysis_Base'!$D$688:$D$957,'07_Analysis_Base'!$A$688:$A$957,E$16,'07_Analysis_Base'!$B$688:$B$957,$C17,'07_Analysis_Base'!$C$688:$C$957,$B17)</f>
        <v>569832.95831233554</v>
      </c>
      <c r="F17" s="151">
        <f>SUMIFS('07_Analysis_Base'!$D$688:$D$957,'07_Analysis_Base'!$A$688:$A$957,F$16,'07_Analysis_Base'!$B$688:$B$957,$C17,'07_Analysis_Base'!$C$688:$C$957,$B17)</f>
        <v>569544.51783276931</v>
      </c>
      <c r="G17" s="142"/>
      <c r="H17" s="142"/>
      <c r="I17" s="142"/>
    </row>
    <row r="18" spans="1:9" ht="15.6">
      <c r="A18" s="142"/>
      <c r="B18" s="104" t="s">
        <v>475</v>
      </c>
      <c r="C18" s="8">
        <v>2022</v>
      </c>
      <c r="D18" s="150">
        <f>SUMIFS('07_Analysis_Base'!$D$688:$D$957,'07_Analysis_Base'!$A$688:$A$957,D$16,'07_Analysis_Base'!$B$688:$B$957,$C18,'07_Analysis_Base'!$C$688:$C$957,$B18)</f>
        <v>575408.70062193624</v>
      </c>
      <c r="E18" s="150">
        <f>SUMIFS('07_Analysis_Base'!$D$688:$D$957,'07_Analysis_Base'!$A$688:$A$957,E$16,'07_Analysis_Base'!$B$688:$B$957,$C18,'07_Analysis_Base'!$C$688:$C$957,$B18)</f>
        <v>585874.6835132225</v>
      </c>
      <c r="F18" s="151">
        <f>SUMIFS('07_Analysis_Base'!$D$688:$D$957,'07_Analysis_Base'!$A$688:$A$957,F$16,'07_Analysis_Base'!$B$688:$B$957,$C18,'07_Analysis_Base'!$C$688:$C$957,$B18)</f>
        <v>586330.79010470619</v>
      </c>
      <c r="G18" s="142"/>
      <c r="H18" s="142"/>
      <c r="I18" s="142"/>
    </row>
    <row r="19" spans="1:9" ht="15.6">
      <c r="A19" s="142"/>
      <c r="B19" s="104" t="s">
        <v>475</v>
      </c>
      <c r="C19" s="8">
        <v>2023</v>
      </c>
      <c r="D19" s="150">
        <f>SUMIFS('07_Analysis_Base'!$D$688:$D$957,'07_Analysis_Base'!$A$688:$A$957,D$16,'07_Analysis_Base'!$B$688:$B$957,$C19,'07_Analysis_Base'!$C$688:$C$957,$B19)</f>
        <v>583240.35606959381</v>
      </c>
      <c r="E19" s="150">
        <f>SUMIFS('07_Analysis_Base'!$D$688:$D$957,'07_Analysis_Base'!$A$688:$A$957,E$16,'07_Analysis_Base'!$B$688:$B$957,$C19,'07_Analysis_Base'!$C$688:$C$957,$B19)</f>
        <v>601912.68244284112</v>
      </c>
      <c r="F19" s="151">
        <f>SUMIFS('07_Analysis_Base'!$D$688:$D$957,'07_Analysis_Base'!$A$688:$A$957,F$16,'07_Analysis_Base'!$B$688:$B$957,$C19,'07_Analysis_Base'!$C$688:$C$957,$B19)</f>
        <v>603246.98631464096</v>
      </c>
      <c r="G19" s="142"/>
      <c r="H19" s="142"/>
      <c r="I19" s="142"/>
    </row>
    <row r="20" spans="1:9" ht="15.6">
      <c r="A20" s="142"/>
      <c r="B20" s="104" t="s">
        <v>475</v>
      </c>
      <c r="C20" s="8">
        <v>2024</v>
      </c>
      <c r="D20" s="150">
        <f>SUMIFS('07_Analysis_Base'!$D$688:$D$957,'07_Analysis_Base'!$A$688:$A$957,D$16,'07_Analysis_Base'!$B$688:$B$957,$C20,'07_Analysis_Base'!$C$688:$C$957,$B20)</f>
        <v>591438.62868105655</v>
      </c>
      <c r="E20" s="150">
        <f>SUMIFS('07_Analysis_Base'!$D$688:$D$957,'07_Analysis_Base'!$A$688:$A$957,E$16,'07_Analysis_Base'!$B$688:$B$957,$C20,'07_Analysis_Base'!$C$688:$C$957,$B20)</f>
        <v>617583.70502444264</v>
      </c>
      <c r="F20" s="151">
        <f>SUMIFS('07_Analysis_Base'!$D$688:$D$957,'07_Analysis_Base'!$A$688:$A$957,F$16,'07_Analysis_Base'!$B$688:$B$957,$C20,'07_Analysis_Base'!$C$688:$C$957,$B20)</f>
        <v>619829.47275554819</v>
      </c>
      <c r="G20" s="142"/>
      <c r="H20" s="142"/>
      <c r="I20" s="142"/>
    </row>
    <row r="21" spans="1:9" ht="15.6">
      <c r="A21" s="142"/>
      <c r="B21" s="104" t="s">
        <v>475</v>
      </c>
      <c r="C21" s="8">
        <v>2025</v>
      </c>
      <c r="D21" s="150">
        <f>SUMIFS('07_Analysis_Base'!$D$688:$D$957,'07_Analysis_Base'!$A$688:$A$957,D$16,'07_Analysis_Base'!$B$688:$B$957,$C21,'07_Analysis_Base'!$C$688:$C$957,$B21)</f>
        <v>598348.72501067794</v>
      </c>
      <c r="E21" s="150">
        <f>SUMIFS('07_Analysis_Base'!$D$688:$D$957,'07_Analysis_Base'!$A$688:$A$957,E$16,'07_Analysis_Base'!$B$688:$B$957,$C21,'07_Analysis_Base'!$C$688:$C$957,$B21)</f>
        <v>631535.48212845414</v>
      </c>
      <c r="F21" s="151">
        <f>SUMIFS('07_Analysis_Base'!$D$688:$D$957,'07_Analysis_Base'!$A$688:$A$957,F$16,'07_Analysis_Base'!$B$688:$B$957,$C21,'07_Analysis_Base'!$C$688:$C$957,$B21)</f>
        <v>634596.5776889025</v>
      </c>
      <c r="G21" s="142"/>
      <c r="H21" s="142"/>
      <c r="I21" s="142"/>
    </row>
    <row r="22" spans="1:9" ht="15.6">
      <c r="A22" s="142"/>
      <c r="B22" s="104" t="s">
        <v>475</v>
      </c>
      <c r="C22" s="8">
        <v>2026</v>
      </c>
      <c r="D22" s="150">
        <f>SUMIFS('07_Analysis_Base'!$D$688:$D$957,'07_Analysis_Base'!$A$688:$A$957,D$16,'07_Analysis_Base'!$B$688:$B$957,$C22,'07_Analysis_Base'!$C$688:$C$957,$B22)</f>
        <v>604925.74280518119</v>
      </c>
      <c r="E22" s="150">
        <f>SUMIFS('07_Analysis_Base'!$D$688:$D$957,'07_Analysis_Base'!$A$688:$A$957,E$16,'07_Analysis_Base'!$B$688:$B$957,$C22,'07_Analysis_Base'!$C$688:$C$957,$B22)</f>
        <v>645201.93147015478</v>
      </c>
      <c r="F22" s="151">
        <f>SUMIFS('07_Analysis_Base'!$D$688:$D$957,'07_Analysis_Base'!$A$688:$A$957,F$16,'07_Analysis_Base'!$B$688:$B$957,$C22,'07_Analysis_Base'!$C$688:$C$957,$B22)</f>
        <v>649071.84934943484</v>
      </c>
      <c r="G22" s="142"/>
      <c r="H22" s="142"/>
      <c r="I22" s="142"/>
    </row>
    <row r="23" spans="1:9" ht="15.6">
      <c r="A23" s="142"/>
      <c r="B23" s="104" t="s">
        <v>475</v>
      </c>
      <c r="C23" s="8">
        <v>2027</v>
      </c>
      <c r="D23" s="150">
        <f>SUMIFS('07_Analysis_Base'!$D$688:$D$957,'07_Analysis_Base'!$A$688:$A$957,D$16,'07_Analysis_Base'!$B$688:$B$957,$C23,'07_Analysis_Base'!$C$688:$C$957,$B23)</f>
        <v>611278.15029203531</v>
      </c>
      <c r="E23" s="150">
        <f>SUMIFS('07_Analysis_Base'!$D$688:$D$957,'07_Analysis_Base'!$A$688:$A$957,E$16,'07_Analysis_Base'!$B$688:$B$957,$C23,'07_Analysis_Base'!$C$688:$C$957,$B23)</f>
        <v>658631.01293998165</v>
      </c>
      <c r="F23" s="151">
        <f>SUMIFS('07_Analysis_Base'!$D$688:$D$957,'07_Analysis_Base'!$A$688:$A$957,F$16,'07_Analysis_Base'!$B$688:$B$957,$C23,'07_Analysis_Base'!$C$688:$C$957,$B23)</f>
        <v>663314.51338404045</v>
      </c>
      <c r="G23" s="142"/>
      <c r="H23" s="142"/>
      <c r="I23" s="142"/>
    </row>
    <row r="24" spans="1:9" ht="15.6">
      <c r="A24" s="142"/>
      <c r="B24" s="104" t="s">
        <v>475</v>
      </c>
      <c r="C24" s="8">
        <v>2028</v>
      </c>
      <c r="D24" s="150">
        <f>SUMIFS('07_Analysis_Base'!$D$688:$D$957,'07_Analysis_Base'!$A$688:$A$957,D$16,'07_Analysis_Base'!$B$688:$B$957,$C24,'07_Analysis_Base'!$C$688:$C$957,$B24)</f>
        <v>617686.94172936596</v>
      </c>
      <c r="E24" s="150">
        <f>SUMIFS('07_Analysis_Base'!$D$688:$D$957,'07_Analysis_Base'!$A$688:$A$957,E$16,'07_Analysis_Base'!$B$688:$B$957,$C24,'07_Analysis_Base'!$C$688:$C$957,$B24)</f>
        <v>672108.32199920318</v>
      </c>
      <c r="F24" s="151">
        <f>SUMIFS('07_Analysis_Base'!$D$688:$D$957,'07_Analysis_Base'!$A$688:$A$957,F$16,'07_Analysis_Base'!$B$688:$B$957,$C24,'07_Analysis_Base'!$C$688:$C$957,$B24)</f>
        <v>677615.25685592054</v>
      </c>
      <c r="G24" s="142"/>
      <c r="H24" s="142"/>
      <c r="I24" s="142"/>
    </row>
    <row r="25" spans="1:9" ht="15.6">
      <c r="A25" s="142"/>
      <c r="B25" s="104" t="s">
        <v>475</v>
      </c>
      <c r="C25" s="8">
        <v>2029</v>
      </c>
      <c r="D25" s="150">
        <f>SUMIFS('07_Analysis_Base'!$D$688:$D$957,'07_Analysis_Base'!$A$688:$A$957,D$16,'07_Analysis_Base'!$B$688:$B$957,$C25,'07_Analysis_Base'!$C$688:$C$957,$B25)</f>
        <v>624122.74043760693</v>
      </c>
      <c r="E25" s="150">
        <f>SUMIFS('07_Analysis_Base'!$D$688:$D$957,'07_Analysis_Base'!$A$688:$A$957,E$16,'07_Analysis_Base'!$B$688:$B$957,$C25,'07_Analysis_Base'!$C$688:$C$957,$B25)</f>
        <v>685581.00180362409</v>
      </c>
      <c r="F25" s="151">
        <f>SUMIFS('07_Analysis_Base'!$D$688:$D$957,'07_Analysis_Base'!$A$688:$A$957,F$16,'07_Analysis_Base'!$B$688:$B$957,$C25,'07_Analysis_Base'!$C$688:$C$957,$B25)</f>
        <v>691918.6129431997</v>
      </c>
      <c r="G25" s="142"/>
      <c r="H25" s="142"/>
      <c r="I25" s="142"/>
    </row>
    <row r="26" spans="1:9" ht="15.6">
      <c r="A26" s="142"/>
      <c r="B26" s="104" t="s">
        <v>475</v>
      </c>
      <c r="C26" s="8">
        <v>2030</v>
      </c>
      <c r="D26" s="150">
        <f>SUMIFS('07_Analysis_Base'!$D$688:$D$957,'07_Analysis_Base'!$A$688:$A$957,D$16,'07_Analysis_Base'!$B$688:$B$957,$C26,'07_Analysis_Base'!$C$688:$C$957,$B26)</f>
        <v>630845.37113990379</v>
      </c>
      <c r="E26" s="150">
        <f>SUMIFS('07_Analysis_Base'!$D$688:$D$957,'07_Analysis_Base'!$A$688:$A$957,E$16,'07_Analysis_Base'!$B$688:$B$957,$C26,'07_Analysis_Base'!$C$688:$C$957,$B26)</f>
        <v>699356.30714607681</v>
      </c>
      <c r="F26" s="151">
        <f>SUMIFS('07_Analysis_Base'!$D$688:$D$957,'07_Analysis_Base'!$A$688:$A$957,F$16,'07_Analysis_Base'!$B$688:$B$957,$C26,'07_Analysis_Base'!$C$688:$C$957,$B26)</f>
        <v>706534.75656817772</v>
      </c>
      <c r="G26" s="142"/>
      <c r="H26" s="142"/>
      <c r="I26" s="142"/>
    </row>
    <row r="27" spans="1:9" ht="15.6">
      <c r="A27" s="142"/>
      <c r="B27" s="104" t="s">
        <v>475</v>
      </c>
      <c r="C27" s="8">
        <v>2031</v>
      </c>
      <c r="D27" s="150">
        <f>SUMIFS('07_Analysis_Base'!$D$688:$D$957,'07_Analysis_Base'!$A$688:$A$957,D$16,'07_Analysis_Base'!$B$688:$B$957,$C27,'07_Analysis_Base'!$C$688:$C$957,$B27)</f>
        <v>637536.8916746336</v>
      </c>
      <c r="E27" s="150">
        <f>SUMIFS('07_Analysis_Base'!$D$688:$D$957,'07_Analysis_Base'!$A$688:$A$957,E$16,'07_Analysis_Base'!$B$688:$B$957,$C27,'07_Analysis_Base'!$C$688:$C$957,$B27)</f>
        <v>712938.11962423066</v>
      </c>
      <c r="F27" s="151">
        <f>SUMIFS('07_Analysis_Base'!$D$688:$D$957,'07_Analysis_Base'!$A$688:$A$957,F$16,'07_Analysis_Base'!$B$688:$B$957,$C27,'07_Analysis_Base'!$C$688:$C$957,$B27)</f>
        <v>720963.9519485624</v>
      </c>
      <c r="G27" s="142"/>
      <c r="H27" s="142"/>
      <c r="I27" s="142"/>
    </row>
    <row r="28" spans="1:9" ht="15.6">
      <c r="A28" s="142"/>
      <c r="B28" s="104" t="s">
        <v>475</v>
      </c>
      <c r="C28" s="8">
        <v>2032</v>
      </c>
      <c r="D28" s="150">
        <f>SUMIFS('07_Analysis_Base'!$D$688:$D$957,'07_Analysis_Base'!$A$688:$A$957,D$16,'07_Analysis_Base'!$B$688:$B$957,$C28,'07_Analysis_Base'!$C$688:$C$957,$B28)</f>
        <v>644280.07570272393</v>
      </c>
      <c r="E28" s="150">
        <f>SUMIFS('07_Analysis_Base'!$D$688:$D$957,'07_Analysis_Base'!$A$688:$A$957,E$16,'07_Analysis_Base'!$B$688:$B$957,$C28,'07_Analysis_Base'!$C$688:$C$957,$B28)</f>
        <v>726513.28731854132</v>
      </c>
      <c r="F28" s="151">
        <f>SUMIFS('07_Analysis_Base'!$D$688:$D$957,'07_Analysis_Base'!$A$688:$A$957,F$16,'07_Analysis_Base'!$B$688:$B$957,$C28,'07_Analysis_Base'!$C$688:$C$957,$B28)</f>
        <v>735397.60541889502</v>
      </c>
      <c r="G28" s="142"/>
      <c r="H28" s="142"/>
      <c r="I28" s="142"/>
    </row>
    <row r="29" spans="1:9" ht="15.6">
      <c r="A29" s="142"/>
      <c r="B29" s="104" t="s">
        <v>475</v>
      </c>
      <c r="C29" s="8">
        <v>2033</v>
      </c>
      <c r="D29" s="150">
        <f>SUMIFS('07_Analysis_Base'!$D$688:$D$957,'07_Analysis_Base'!$A$688:$A$957,D$16,'07_Analysis_Base'!$B$688:$B$957,$C29,'07_Analysis_Base'!$C$688:$C$957,$B29)</f>
        <v>651089.65768316342</v>
      </c>
      <c r="E29" s="150">
        <f>SUMIFS('07_Analysis_Base'!$D$688:$D$957,'07_Analysis_Base'!$A$688:$A$957,E$16,'07_Analysis_Base'!$B$688:$B$957,$C29,'07_Analysis_Base'!$C$688:$C$957,$B29)</f>
        <v>740103.75931737805</v>
      </c>
      <c r="F29" s="151">
        <f>SUMIFS('07_Analysis_Base'!$D$688:$D$957,'07_Analysis_Base'!$A$688:$A$957,F$16,'07_Analysis_Base'!$B$688:$B$957,$C29,'07_Analysis_Base'!$C$688:$C$957,$B29)</f>
        <v>749853.48190253694</v>
      </c>
      <c r="G29" s="142"/>
      <c r="H29" s="142"/>
      <c r="I29" s="142"/>
    </row>
    <row r="30" spans="1:9" ht="15.6">
      <c r="A30" s="142"/>
      <c r="B30" s="104" t="s">
        <v>475</v>
      </c>
      <c r="C30" s="8">
        <v>2034</v>
      </c>
      <c r="D30" s="150">
        <f>SUMIFS('07_Analysis_Base'!$D$688:$D$957,'07_Analysis_Base'!$A$688:$A$957,D$16,'07_Analysis_Base'!$B$688:$B$957,$C30,'07_Analysis_Base'!$C$688:$C$957,$B30)</f>
        <v>657926.8400065559</v>
      </c>
      <c r="E30" s="150">
        <f>SUMIFS('07_Analysis_Base'!$D$688:$D$957,'07_Analysis_Base'!$A$688:$A$957,E$16,'07_Analysis_Base'!$B$688:$B$957,$C30,'07_Analysis_Base'!$C$688:$C$957,$B30)</f>
        <v>753664.71776765154</v>
      </c>
      <c r="F30" s="151">
        <f>SUMIFS('07_Analysis_Base'!$D$688:$D$957,'07_Analysis_Base'!$A$688:$A$957,F$16,'07_Analysis_Base'!$B$688:$B$957,$C30,'07_Analysis_Base'!$C$688:$C$957,$B30)</f>
        <v>764292.13941797125</v>
      </c>
      <c r="G30" s="142"/>
      <c r="H30" s="142"/>
      <c r="I30" s="142"/>
    </row>
    <row r="31" spans="1:9" ht="15.6">
      <c r="A31" s="142"/>
      <c r="B31" s="104" t="s">
        <v>475</v>
      </c>
      <c r="C31" s="8">
        <v>2035</v>
      </c>
      <c r="D31" s="150">
        <f>SUMIFS('07_Analysis_Base'!$D$688:$D$957,'07_Analysis_Base'!$A$688:$A$957,D$16,'07_Analysis_Base'!$B$688:$B$957,$C31,'07_Analysis_Base'!$C$688:$C$957,$B31)</f>
        <v>664818.79228473594</v>
      </c>
      <c r="E31" s="150">
        <f>SUMIFS('07_Analysis_Base'!$D$688:$D$957,'07_Analysis_Base'!$A$688:$A$957,E$16,'07_Analysis_Base'!$B$688:$B$957,$C31,'07_Analysis_Base'!$C$688:$C$957,$B31)</f>
        <v>767246.72574951011</v>
      </c>
      <c r="F31" s="151">
        <f>SUMIFS('07_Analysis_Base'!$D$688:$D$957,'07_Analysis_Base'!$A$688:$A$957,F$16,'07_Analysis_Base'!$B$688:$B$957,$C31,'07_Analysis_Base'!$C$688:$C$957,$B31)</f>
        <v>778761.13459742814</v>
      </c>
      <c r="G31" s="142"/>
      <c r="H31" s="142"/>
      <c r="I31" s="142"/>
    </row>
    <row r="32" spans="1:9" ht="15.6">
      <c r="A32" s="142"/>
      <c r="B32" s="104" t="s">
        <v>477</v>
      </c>
      <c r="C32" s="8">
        <v>2021</v>
      </c>
      <c r="D32" s="150">
        <f>SUMIFS('07_Analysis_Base'!$D$688:$D$957,'07_Analysis_Base'!$A$688:$A$957,D$16,'07_Analysis_Base'!$B$688:$B$957,$C32,'07_Analysis_Base'!$C$688:$C$957,$B32)</f>
        <v>284910.57256788015</v>
      </c>
      <c r="E32" s="150">
        <f>SUMIFS('07_Analysis_Base'!$D$688:$D$957,'07_Analysis_Base'!$A$688:$A$957,E$16,'07_Analysis_Base'!$B$688:$B$957,$C32,'07_Analysis_Base'!$C$688:$C$957,$B32)</f>
        <v>285524.19000935368</v>
      </c>
      <c r="F32" s="151">
        <f>SUMIFS('07_Analysis_Base'!$D$688:$D$957,'07_Analysis_Base'!$A$688:$A$957,F$16,'07_Analysis_Base'!$B$688:$B$957,$C32,'07_Analysis_Base'!$C$688:$C$957,$B32)</f>
        <v>285418.20966551686</v>
      </c>
      <c r="G32" s="142"/>
      <c r="H32" s="142"/>
      <c r="I32" s="142"/>
    </row>
    <row r="33" spans="1:9" ht="15.6">
      <c r="A33" s="142"/>
      <c r="B33" s="104" t="s">
        <v>477</v>
      </c>
      <c r="C33" s="8">
        <v>2022</v>
      </c>
      <c r="D33" s="150">
        <f>SUMIFS('07_Analysis_Base'!$D$688:$D$957,'07_Analysis_Base'!$A$688:$A$957,D$16,'07_Analysis_Base'!$B$688:$B$957,$C33,'07_Analysis_Base'!$C$688:$C$957,$B33)</f>
        <v>287261.57061186124</v>
      </c>
      <c r="E33" s="150">
        <f>SUMIFS('07_Analysis_Base'!$D$688:$D$957,'07_Analysis_Base'!$A$688:$A$957,E$16,'07_Analysis_Base'!$B$688:$B$957,$C33,'07_Analysis_Base'!$C$688:$C$957,$B33)</f>
        <v>291541.75398893573</v>
      </c>
      <c r="F33" s="151">
        <f>SUMIFS('07_Analysis_Base'!$D$688:$D$957,'07_Analysis_Base'!$A$688:$A$957,F$16,'07_Analysis_Base'!$B$688:$B$957,$C33,'07_Analysis_Base'!$C$688:$C$957,$B33)</f>
        <v>291085.26995268196</v>
      </c>
      <c r="G33" s="142"/>
      <c r="H33" s="142"/>
      <c r="I33" s="142"/>
    </row>
    <row r="34" spans="1:9" ht="15.6">
      <c r="A34" s="142"/>
      <c r="B34" s="104" t="s">
        <v>477</v>
      </c>
      <c r="C34" s="8">
        <v>2023</v>
      </c>
      <c r="D34" s="150">
        <f>SUMIFS('07_Analysis_Base'!$D$688:$D$957,'07_Analysis_Base'!$A$688:$A$957,D$16,'07_Analysis_Base'!$B$688:$B$957,$C34,'07_Analysis_Base'!$C$688:$C$957,$B34)</f>
        <v>290091.06049580942</v>
      </c>
      <c r="E34" s="150">
        <f>SUMIFS('07_Analysis_Base'!$D$688:$D$957,'07_Analysis_Base'!$A$688:$A$957,E$16,'07_Analysis_Base'!$B$688:$B$957,$C34,'07_Analysis_Base'!$C$688:$C$957,$B34)</f>
        <v>297470.18514836358</v>
      </c>
      <c r="F34" s="151">
        <f>SUMIFS('07_Analysis_Base'!$D$688:$D$957,'07_Analysis_Base'!$A$688:$A$957,F$16,'07_Analysis_Base'!$B$688:$B$957,$C34,'07_Analysis_Base'!$C$688:$C$957,$B34)</f>
        <v>296725.55149235053</v>
      </c>
      <c r="G34" s="142"/>
      <c r="H34" s="142"/>
      <c r="I34" s="142"/>
    </row>
    <row r="35" spans="1:9" ht="15.6">
      <c r="A35" s="142"/>
      <c r="B35" s="104" t="s">
        <v>477</v>
      </c>
      <c r="C35" s="8">
        <v>2024</v>
      </c>
      <c r="D35" s="150">
        <f>SUMIFS('07_Analysis_Base'!$D$688:$D$957,'07_Analysis_Base'!$A$688:$A$957,D$16,'07_Analysis_Base'!$B$688:$B$957,$C35,'07_Analysis_Base'!$C$688:$C$957,$B35)</f>
        <v>293106.39091939374</v>
      </c>
      <c r="E35" s="150">
        <f>SUMIFS('07_Analysis_Base'!$D$688:$D$957,'07_Analysis_Base'!$A$688:$A$957,E$16,'07_Analysis_Base'!$B$688:$B$957,$C35,'07_Analysis_Base'!$C$688:$C$957,$B35)</f>
        <v>303183.62935415289</v>
      </c>
      <c r="F35" s="151">
        <f>SUMIFS('07_Analysis_Base'!$D$688:$D$957,'07_Analysis_Base'!$A$688:$A$957,F$16,'07_Analysis_Base'!$B$688:$B$957,$C35,'07_Analysis_Base'!$C$688:$C$957,$B35)</f>
        <v>302164.72112598654</v>
      </c>
      <c r="G35" s="142"/>
      <c r="H35" s="142"/>
      <c r="I35" s="142"/>
    </row>
    <row r="36" spans="1:9" ht="15.6">
      <c r="A36" s="142"/>
      <c r="B36" s="104" t="s">
        <v>477</v>
      </c>
      <c r="C36" s="8">
        <v>2025</v>
      </c>
      <c r="D36" s="150">
        <f>SUMIFS('07_Analysis_Base'!$D$688:$D$957,'07_Analysis_Base'!$A$688:$A$957,D$16,'07_Analysis_Base'!$B$688:$B$957,$C36,'07_Analysis_Base'!$C$688:$C$957,$B36)</f>
        <v>295489.75884427072</v>
      </c>
      <c r="E36" s="150">
        <f>SUMIFS('07_Analysis_Base'!$D$688:$D$957,'07_Analysis_Base'!$A$688:$A$957,E$16,'07_Analysis_Base'!$B$688:$B$957,$C36,'07_Analysis_Base'!$C$688:$C$957,$B36)</f>
        <v>308038.78244830866</v>
      </c>
      <c r="F36" s="151">
        <f>SUMIFS('07_Analysis_Base'!$D$688:$D$957,'07_Analysis_Base'!$A$688:$A$957,F$16,'07_Analysis_Base'!$B$688:$B$957,$C36,'07_Analysis_Base'!$C$688:$C$957,$B36)</f>
        <v>306697.58108167764</v>
      </c>
      <c r="G36" s="142"/>
      <c r="H36" s="142"/>
      <c r="I36" s="142"/>
    </row>
    <row r="37" spans="1:9" ht="15.6">
      <c r="A37" s="142"/>
      <c r="B37" s="104" t="s">
        <v>477</v>
      </c>
      <c r="C37" s="8">
        <v>2026</v>
      </c>
      <c r="D37" s="150">
        <f>SUMIFS('07_Analysis_Base'!$D$688:$D$957,'07_Analysis_Base'!$A$688:$A$957,D$16,'07_Analysis_Base'!$B$688:$B$957,$C37,'07_Analysis_Base'!$C$688:$C$957,$B37)</f>
        <v>297686.54523549415</v>
      </c>
      <c r="E37" s="150">
        <f>SUMIFS('07_Analysis_Base'!$D$688:$D$957,'07_Analysis_Base'!$A$688:$A$957,E$16,'07_Analysis_Base'!$B$688:$B$957,$C37,'07_Analysis_Base'!$C$688:$C$957,$B37)</f>
        <v>312730.51445177878</v>
      </c>
      <c r="F37" s="151">
        <f>SUMIFS('07_Analysis_Base'!$D$688:$D$957,'07_Analysis_Base'!$A$688:$A$957,F$16,'07_Analysis_Base'!$B$688:$B$957,$C37,'07_Analysis_Base'!$C$688:$C$957,$B37)</f>
        <v>311065.23695860739</v>
      </c>
      <c r="G37" s="142"/>
      <c r="H37" s="142"/>
      <c r="I37" s="142"/>
    </row>
    <row r="38" spans="1:9" ht="15.6">
      <c r="A38" s="142"/>
      <c r="B38" s="104" t="s">
        <v>477</v>
      </c>
      <c r="C38" s="8">
        <v>2027</v>
      </c>
      <c r="D38" s="150">
        <f>SUMIFS('07_Analysis_Base'!$D$688:$D$957,'07_Analysis_Base'!$A$688:$A$957,D$16,'07_Analysis_Base'!$B$688:$B$957,$C38,'07_Analysis_Base'!$C$688:$C$957,$B38)</f>
        <v>299769.55873332423</v>
      </c>
      <c r="E38" s="150">
        <f>SUMIFS('07_Analysis_Base'!$D$688:$D$957,'07_Analysis_Base'!$A$688:$A$957,E$16,'07_Analysis_Base'!$B$688:$B$957,$C38,'07_Analysis_Base'!$C$688:$C$957,$B38)</f>
        <v>317301.38966133568</v>
      </c>
      <c r="F38" s="151">
        <f>SUMIFS('07_Analysis_Base'!$D$688:$D$957,'07_Analysis_Base'!$A$688:$A$957,F$16,'07_Analysis_Base'!$B$688:$B$957,$C38,'07_Analysis_Base'!$C$688:$C$957,$B38)</f>
        <v>315314.86001734866</v>
      </c>
      <c r="G38" s="142"/>
      <c r="H38" s="142"/>
      <c r="I38" s="142"/>
    </row>
    <row r="39" spans="1:9" ht="15.6">
      <c r="A39" s="142"/>
      <c r="B39" s="104" t="s">
        <v>477</v>
      </c>
      <c r="C39" s="8">
        <v>2028</v>
      </c>
      <c r="D39" s="150">
        <f>SUMIFS('07_Analysis_Base'!$D$688:$D$957,'07_Analysis_Base'!$A$688:$A$957,D$16,'07_Analysis_Base'!$B$688:$B$957,$C39,'07_Analysis_Base'!$C$688:$C$957,$B39)</f>
        <v>301867.24052684539</v>
      </c>
      <c r="E39" s="150">
        <f>SUMIFS('07_Analysis_Base'!$D$688:$D$957,'07_Analysis_Base'!$A$688:$A$957,E$16,'07_Analysis_Base'!$B$688:$B$957,$C39,'07_Analysis_Base'!$C$688:$C$957,$B39)</f>
        <v>321881.94438038266</v>
      </c>
      <c r="F39" s="151">
        <f>SUMIFS('07_Analysis_Base'!$D$688:$D$957,'07_Analysis_Base'!$A$688:$A$957,F$16,'07_Analysis_Base'!$B$688:$B$957,$C39,'07_Analysis_Base'!$C$688:$C$957,$B39)</f>
        <v>319577.03281762503</v>
      </c>
      <c r="G39" s="142"/>
      <c r="H39" s="142"/>
      <c r="I39" s="142"/>
    </row>
    <row r="40" spans="1:9" ht="15.6">
      <c r="A40" s="142"/>
      <c r="B40" s="104" t="s">
        <v>477</v>
      </c>
      <c r="C40" s="8">
        <v>2029</v>
      </c>
      <c r="D40" s="150">
        <f>SUMIFS('07_Analysis_Base'!$D$688:$D$957,'07_Analysis_Base'!$A$688:$A$957,D$16,'07_Analysis_Base'!$B$688:$B$957,$C40,'07_Analysis_Base'!$C$688:$C$957,$B40)</f>
        <v>303970.31704030879</v>
      </c>
      <c r="E40" s="150">
        <f>SUMIFS('07_Analysis_Base'!$D$688:$D$957,'07_Analysis_Base'!$A$688:$A$957,E$16,'07_Analysis_Base'!$B$688:$B$957,$C40,'07_Analysis_Base'!$C$688:$C$957,$B40)</f>
        <v>326450.67708559847</v>
      </c>
      <c r="F40" s="151">
        <f>SUMIFS('07_Analysis_Base'!$D$688:$D$957,'07_Analysis_Base'!$A$688:$A$957,F$16,'07_Analysis_Base'!$B$688:$B$957,$C40,'07_Analysis_Base'!$C$688:$C$957,$B40)</f>
        <v>323829.38867796096</v>
      </c>
      <c r="G40" s="142"/>
      <c r="H40" s="142"/>
      <c r="I40" s="142"/>
    </row>
    <row r="41" spans="1:9" ht="15.6">
      <c r="A41" s="142"/>
      <c r="B41" s="104" t="s">
        <v>477</v>
      </c>
      <c r="C41" s="8">
        <v>2030</v>
      </c>
      <c r="D41" s="150">
        <f>SUMIFS('07_Analysis_Base'!$D$688:$D$957,'07_Analysis_Base'!$A$688:$A$957,D$16,'07_Analysis_Base'!$B$688:$B$957,$C41,'07_Analysis_Base'!$C$688:$C$957,$B41)</f>
        <v>306197.94109418662</v>
      </c>
      <c r="E41" s="150">
        <f>SUMIFS('07_Analysis_Base'!$D$688:$D$957,'07_Analysis_Base'!$A$688:$A$957,E$16,'07_Analysis_Base'!$B$688:$B$957,$C41,'07_Analysis_Base'!$C$688:$C$957,$B41)</f>
        <v>331145.79362929903</v>
      </c>
      <c r="F41" s="151">
        <f>SUMIFS('07_Analysis_Base'!$D$688:$D$957,'07_Analysis_Base'!$A$688:$A$957,F$16,'07_Analysis_Base'!$B$688:$B$957,$C41,'07_Analysis_Base'!$C$688:$C$957,$B41)</f>
        <v>328209.47201596102</v>
      </c>
      <c r="G41" s="142"/>
      <c r="H41" s="142"/>
      <c r="I41" s="142"/>
    </row>
    <row r="42" spans="1:9" ht="15.6">
      <c r="A42" s="142"/>
      <c r="B42" s="104" t="s">
        <v>477</v>
      </c>
      <c r="C42" s="8">
        <v>2031</v>
      </c>
      <c r="D42" s="150">
        <f>SUMIFS('07_Analysis_Base'!$D$688:$D$957,'07_Analysis_Base'!$A$688:$A$957,D$16,'07_Analysis_Base'!$B$688:$B$957,$C42,'07_Analysis_Base'!$C$688:$C$957,$B42)</f>
        <v>308403.83835965709</v>
      </c>
      <c r="E42" s="150">
        <f>SUMIFS('07_Analysis_Base'!$D$688:$D$957,'07_Analysis_Base'!$A$688:$A$957,E$16,'07_Analysis_Base'!$B$688:$B$957,$C42,'07_Analysis_Base'!$C$688:$C$957,$B42)</f>
        <v>335766.50166346994</v>
      </c>
      <c r="F42" s="151">
        <f>SUMIFS('07_Analysis_Base'!$D$688:$D$957,'07_Analysis_Base'!$A$688:$A$957,F$16,'07_Analysis_Base'!$B$688:$B$957,$C42,'07_Analysis_Base'!$C$688:$C$957,$B42)</f>
        <v>332520.06123206817</v>
      </c>
      <c r="G42" s="142"/>
      <c r="H42" s="142"/>
      <c r="I42" s="142"/>
    </row>
    <row r="43" spans="1:9" ht="15.6">
      <c r="A43" s="142"/>
      <c r="B43" s="104" t="s">
        <v>477</v>
      </c>
      <c r="C43" s="8">
        <v>2032</v>
      </c>
      <c r="D43" s="150">
        <f>SUMIFS('07_Analysis_Base'!$D$688:$D$957,'07_Analysis_Base'!$A$688:$A$957,D$16,'07_Analysis_Base'!$B$688:$B$957,$C43,'07_Analysis_Base'!$C$688:$C$957,$B43)</f>
        <v>310625.3598825651</v>
      </c>
      <c r="E43" s="150">
        <f>SUMIFS('07_Analysis_Base'!$D$688:$D$957,'07_Analysis_Base'!$A$688:$A$957,E$16,'07_Analysis_Base'!$B$688:$B$957,$C43,'07_Analysis_Base'!$C$688:$C$957,$B43)</f>
        <v>340377.12690458505</v>
      </c>
      <c r="F43" s="151">
        <f>SUMIFS('07_Analysis_Base'!$D$688:$D$957,'07_Analysis_Base'!$A$688:$A$957,F$16,'07_Analysis_Base'!$B$688:$B$957,$C43,'07_Analysis_Base'!$C$688:$C$957,$B43)</f>
        <v>336824.60806165508</v>
      </c>
      <c r="G43" s="142"/>
      <c r="H43" s="142"/>
      <c r="I43" s="142"/>
    </row>
    <row r="44" spans="1:9" ht="15.6">
      <c r="A44" s="142"/>
      <c r="B44" s="104" t="s">
        <v>477</v>
      </c>
      <c r="C44" s="8">
        <v>2033</v>
      </c>
      <c r="D44" s="150">
        <f>SUMIFS('07_Analysis_Base'!$D$688:$D$957,'07_Analysis_Base'!$A$688:$A$957,D$16,'07_Analysis_Base'!$B$688:$B$957,$C44,'07_Analysis_Base'!$C$688:$C$957,$B44)</f>
        <v>312871.59347090794</v>
      </c>
      <c r="E44" s="150">
        <f>SUMIFS('07_Analysis_Base'!$D$688:$D$957,'07_Analysis_Base'!$A$688:$A$957,E$16,'07_Analysis_Base'!$B$688:$B$957,$C44,'07_Analysis_Base'!$C$688:$C$957,$B44)</f>
        <v>344988.72124478489</v>
      </c>
      <c r="F44" s="151">
        <f>SUMIFS('07_Analysis_Base'!$D$688:$D$957,'07_Analysis_Base'!$A$688:$A$957,F$16,'07_Analysis_Base'!$B$688:$B$957,$C44,'07_Analysis_Base'!$C$688:$C$957,$B44)</f>
        <v>341131.73138320493</v>
      </c>
      <c r="G44" s="142"/>
      <c r="H44" s="142"/>
      <c r="I44" s="142"/>
    </row>
    <row r="45" spans="1:9" ht="15.6">
      <c r="A45" s="142"/>
      <c r="B45" s="104" t="s">
        <v>477</v>
      </c>
      <c r="C45" s="8">
        <v>2034</v>
      </c>
      <c r="D45" s="150">
        <f>SUMIFS('07_Analysis_Base'!$D$688:$D$957,'07_Analysis_Base'!$A$688:$A$957,D$16,'07_Analysis_Base'!$B$688:$B$957,$C45,'07_Analysis_Base'!$C$688:$C$957,$B45)</f>
        <v>315122.55509270879</v>
      </c>
      <c r="E45" s="150">
        <f>SUMIFS('07_Analysis_Base'!$D$688:$D$957,'07_Analysis_Base'!$A$688:$A$957,E$16,'07_Analysis_Base'!$B$688:$B$957,$C45,'07_Analysis_Base'!$C$688:$C$957,$B45)</f>
        <v>349579.74496976892</v>
      </c>
      <c r="F45" s="151">
        <f>SUMIFS('07_Analysis_Base'!$D$688:$D$957,'07_Analysis_Base'!$A$688:$A$957,F$16,'07_Analysis_Base'!$B$688:$B$957,$C45,'07_Analysis_Base'!$C$688:$C$957,$B45)</f>
        <v>345423.05444359448</v>
      </c>
      <c r="G45" s="142"/>
      <c r="H45" s="142"/>
      <c r="I45" s="142"/>
    </row>
    <row r="46" spans="1:9" ht="15.6">
      <c r="A46" s="142"/>
      <c r="B46" s="104" t="s">
        <v>477</v>
      </c>
      <c r="C46" s="8">
        <v>2035</v>
      </c>
      <c r="D46" s="150">
        <f>SUMIFS('07_Analysis_Base'!$D$688:$D$957,'07_Analysis_Base'!$A$688:$A$957,D$16,'07_Analysis_Base'!$B$688:$B$957,$C46,'07_Analysis_Base'!$C$688:$C$957,$B46)</f>
        <v>317390.5473715252</v>
      </c>
      <c r="E46" s="150">
        <f>SUMIFS('07_Analysis_Base'!$D$688:$D$957,'07_Analysis_Base'!$A$688:$A$957,E$16,'07_Analysis_Base'!$B$688:$B$957,$C46,'07_Analysis_Base'!$C$688:$C$957,$B46)</f>
        <v>354173.4385794964</v>
      </c>
      <c r="F46" s="151">
        <f>SUMIFS('07_Analysis_Base'!$D$688:$D$957,'07_Analysis_Base'!$A$688:$A$957,F$16,'07_Analysis_Base'!$B$688:$B$957,$C46,'07_Analysis_Base'!$C$688:$C$957,$B46)</f>
        <v>349719.94890381326</v>
      </c>
      <c r="G46" s="142"/>
      <c r="H46" s="142"/>
      <c r="I46" s="142"/>
    </row>
    <row r="47" spans="1:9" ht="15.6">
      <c r="A47" s="142"/>
      <c r="B47" s="104" t="s">
        <v>435</v>
      </c>
      <c r="C47" s="8">
        <v>2021</v>
      </c>
      <c r="D47" s="150">
        <f>SUMIFS('07_Analysis_Base'!$D$688:$D$957,'07_Analysis_Base'!$A$688:$A$957,D$16,'07_Analysis_Base'!$B$688:$B$957,$C47,'07_Analysis_Base'!$C$688:$C$957,$B47)</f>
        <v>34245.902618412802</v>
      </c>
      <c r="E47" s="150">
        <f>SUMIFS('07_Analysis_Base'!$D$688:$D$957,'07_Analysis_Base'!$A$688:$A$957,E$16,'07_Analysis_Base'!$B$688:$B$957,$C47,'07_Analysis_Base'!$C$688:$C$957,$B47)</f>
        <v>34317.350067148102</v>
      </c>
      <c r="F47" s="151">
        <f>SUMIFS('07_Analysis_Base'!$D$688:$D$957,'07_Analysis_Base'!$A$688:$A$957,F$16,'07_Analysis_Base'!$B$688:$B$957,$C47,'07_Analysis_Base'!$C$688:$C$957,$B47)</f>
        <v>34299.979164388802</v>
      </c>
      <c r="G47" s="142"/>
      <c r="H47" s="142"/>
      <c r="I47" s="142"/>
    </row>
    <row r="48" spans="1:9" ht="15.6">
      <c r="A48" s="142"/>
      <c r="B48" s="104" t="s">
        <v>435</v>
      </c>
      <c r="C48" s="8">
        <v>2022</v>
      </c>
      <c r="D48" s="150">
        <f>SUMIFS('07_Analysis_Base'!$D$688:$D$957,'07_Analysis_Base'!$A$688:$A$957,D$16,'07_Analysis_Base'!$B$688:$B$957,$C48,'07_Analysis_Base'!$C$688:$C$957,$B48)</f>
        <v>34653.140930110399</v>
      </c>
      <c r="E48" s="150">
        <f>SUMIFS('07_Analysis_Base'!$D$688:$D$957,'07_Analysis_Base'!$A$688:$A$957,E$16,'07_Analysis_Base'!$B$688:$B$957,$C48,'07_Analysis_Base'!$C$688:$C$957,$B48)</f>
        <v>35283.439324448103</v>
      </c>
      <c r="F48" s="151">
        <f>SUMIFS('07_Analysis_Base'!$D$688:$D$957,'07_Analysis_Base'!$A$688:$A$957,F$16,'07_Analysis_Base'!$B$688:$B$957,$C48,'07_Analysis_Base'!$C$688:$C$957,$B48)</f>
        <v>35310.907671692403</v>
      </c>
      <c r="G48" s="142"/>
      <c r="H48" s="142"/>
      <c r="I48" s="142"/>
    </row>
    <row r="49" spans="1:9" ht="15.6">
      <c r="A49" s="142"/>
      <c r="B49" s="104" t="s">
        <v>435</v>
      </c>
      <c r="C49" s="8">
        <v>2023</v>
      </c>
      <c r="D49" s="150">
        <f>SUMIFS('07_Analysis_Base'!$D$688:$D$957,'07_Analysis_Base'!$A$688:$A$957,D$16,'07_Analysis_Base'!$B$688:$B$957,$C49,'07_Analysis_Base'!$C$688:$C$957,$B49)</f>
        <v>35124.790836757304</v>
      </c>
      <c r="E49" s="150">
        <f>SUMIFS('07_Analysis_Base'!$D$688:$D$957,'07_Analysis_Base'!$A$688:$A$957,E$16,'07_Analysis_Base'!$B$688:$B$957,$C49,'07_Analysis_Base'!$C$688:$C$957,$B49)</f>
        <v>36249.304172418102</v>
      </c>
      <c r="F49" s="151">
        <f>SUMIFS('07_Analysis_Base'!$D$688:$D$957,'07_Analysis_Base'!$A$688:$A$957,F$16,'07_Analysis_Base'!$B$688:$B$957,$C49,'07_Analysis_Base'!$C$688:$C$957,$B49)</f>
        <v>36329.6606565412</v>
      </c>
      <c r="G49" s="142"/>
      <c r="H49" s="142"/>
      <c r="I49" s="142"/>
    </row>
    <row r="50" spans="1:9" ht="15.6">
      <c r="A50" s="142"/>
      <c r="B50" s="104" t="s">
        <v>435</v>
      </c>
      <c r="C50" s="8">
        <v>2024</v>
      </c>
      <c r="D50" s="150">
        <f>SUMIFS('07_Analysis_Base'!$D$688:$D$957,'07_Analysis_Base'!$A$688:$A$957,D$16,'07_Analysis_Base'!$B$688:$B$957,$C50,'07_Analysis_Base'!$C$688:$C$957,$B50)</f>
        <v>35618.519721778197</v>
      </c>
      <c r="E50" s="150">
        <f>SUMIFS('07_Analysis_Base'!$D$688:$D$957,'07_Analysis_Base'!$A$688:$A$957,E$16,'07_Analysis_Base'!$B$688:$B$957,$C50,'07_Analysis_Base'!$C$688:$C$957,$B50)</f>
        <v>37193.0684106876</v>
      </c>
      <c r="F50" s="151">
        <f>SUMIFS('07_Analysis_Base'!$D$688:$D$957,'07_Analysis_Base'!$A$688:$A$957,F$16,'07_Analysis_Base'!$B$688:$B$957,$C50,'07_Analysis_Base'!$C$688:$C$957,$B50)</f>
        <v>37328.316462377501</v>
      </c>
      <c r="G50" s="142"/>
      <c r="H50" s="142"/>
      <c r="I50" s="142"/>
    </row>
    <row r="51" spans="1:9" ht="15.6">
      <c r="A51" s="142"/>
      <c r="B51" s="104" t="s">
        <v>435</v>
      </c>
      <c r="C51" s="8">
        <v>2025</v>
      </c>
      <c r="D51" s="150">
        <f>SUMIFS('07_Analysis_Base'!$D$688:$D$957,'07_Analysis_Base'!$A$688:$A$957,D$16,'07_Analysis_Base'!$B$688:$B$957,$C51,'07_Analysis_Base'!$C$688:$C$957,$B51)</f>
        <v>36034.6700888251</v>
      </c>
      <c r="E51" s="150">
        <f>SUMIFS('07_Analysis_Base'!$D$688:$D$957,'07_Analysis_Base'!$A$688:$A$957,E$16,'07_Analysis_Base'!$B$688:$B$957,$C51,'07_Analysis_Base'!$C$688:$C$957,$B51)</f>
        <v>38033.293624001199</v>
      </c>
      <c r="F51" s="151">
        <f>SUMIFS('07_Analysis_Base'!$D$688:$D$957,'07_Analysis_Base'!$A$688:$A$957,F$16,'07_Analysis_Base'!$B$688:$B$957,$C51,'07_Analysis_Base'!$C$688:$C$957,$B51)</f>
        <v>38217.643592544999</v>
      </c>
      <c r="G51" s="142"/>
      <c r="H51" s="142"/>
      <c r="I51" s="142"/>
    </row>
    <row r="52" spans="1:9" ht="15.6">
      <c r="A52" s="142"/>
      <c r="B52" s="104" t="s">
        <v>435</v>
      </c>
      <c r="C52" s="8">
        <v>2026</v>
      </c>
      <c r="D52" s="150">
        <f>SUMIFS('07_Analysis_Base'!$D$688:$D$957,'07_Analysis_Base'!$A$688:$A$957,D$16,'07_Analysis_Base'!$B$688:$B$957,$C52,'07_Analysis_Base'!$C$688:$C$957,$B52)</f>
        <v>36430.761291961397</v>
      </c>
      <c r="E52" s="150">
        <f>SUMIFS('07_Analysis_Base'!$D$688:$D$957,'07_Analysis_Base'!$A$688:$A$957,E$16,'07_Analysis_Base'!$B$688:$B$957,$C52,'07_Analysis_Base'!$C$688:$C$957,$B52)</f>
        <v>38856.335393322501</v>
      </c>
      <c r="F52" s="151">
        <f>SUMIFS('07_Analysis_Base'!$D$688:$D$957,'07_Analysis_Base'!$A$688:$A$957,F$16,'07_Analysis_Base'!$B$688:$B$957,$C52,'07_Analysis_Base'!$C$688:$C$957,$B52)</f>
        <v>39089.395493934899</v>
      </c>
      <c r="G52" s="142"/>
      <c r="H52" s="142"/>
      <c r="I52" s="142"/>
    </row>
    <row r="53" spans="1:9" ht="15.6">
      <c r="A53" s="142"/>
      <c r="B53" s="104" t="s">
        <v>435</v>
      </c>
      <c r="C53" s="8">
        <v>2027</v>
      </c>
      <c r="D53" s="150">
        <f>SUMIFS('07_Analysis_Base'!$D$688:$D$957,'07_Analysis_Base'!$A$688:$A$957,D$16,'07_Analysis_Base'!$B$688:$B$957,$C53,'07_Analysis_Base'!$C$688:$C$957,$B53)</f>
        <v>36813.325670359998</v>
      </c>
      <c r="E53" s="150">
        <f>SUMIFS('07_Analysis_Base'!$D$688:$D$957,'07_Analysis_Base'!$A$688:$A$957,E$16,'07_Analysis_Base'!$B$688:$B$957,$C53,'07_Analysis_Base'!$C$688:$C$957,$B53)</f>
        <v>39665.082032440703</v>
      </c>
      <c r="F53" s="151">
        <f>SUMIFS('07_Analysis_Base'!$D$688:$D$957,'07_Analysis_Base'!$A$688:$A$957,F$16,'07_Analysis_Base'!$B$688:$B$957,$C53,'07_Analysis_Base'!$C$688:$C$957,$B53)</f>
        <v>39947.138943919803</v>
      </c>
      <c r="G53" s="142"/>
      <c r="H53" s="142"/>
      <c r="I53" s="142"/>
    </row>
    <row r="54" spans="1:9" ht="15.6">
      <c r="A54" s="142"/>
      <c r="B54" s="104" t="s">
        <v>435</v>
      </c>
      <c r="C54" s="8">
        <v>2028</v>
      </c>
      <c r="D54" s="150">
        <f>SUMIFS('07_Analysis_Base'!$D$688:$D$957,'07_Analysis_Base'!$A$688:$A$957,D$16,'07_Analysis_Base'!$B$688:$B$957,$C54,'07_Analysis_Base'!$C$688:$C$957,$B54)</f>
        <v>37199.285689109201</v>
      </c>
      <c r="E54" s="150">
        <f>SUMIFS('07_Analysis_Base'!$D$688:$D$957,'07_Analysis_Base'!$A$688:$A$957,E$16,'07_Analysis_Base'!$B$688:$B$957,$C54,'07_Analysis_Base'!$C$688:$C$957,$B54)</f>
        <v>40476.733107011998</v>
      </c>
      <c r="F54" s="151">
        <f>SUMIFS('07_Analysis_Base'!$D$688:$D$957,'07_Analysis_Base'!$A$688:$A$957,F$16,'07_Analysis_Base'!$B$688:$B$957,$C54,'07_Analysis_Base'!$C$688:$C$957,$B54)</f>
        <v>40808.380142374903</v>
      </c>
      <c r="G54" s="142"/>
      <c r="H54" s="142"/>
      <c r="I54" s="142"/>
    </row>
    <row r="55" spans="1:9" ht="15.6">
      <c r="A55" s="142"/>
      <c r="B55" s="104" t="s">
        <v>435</v>
      </c>
      <c r="C55" s="8">
        <v>2029</v>
      </c>
      <c r="D55" s="150">
        <f>SUMIFS('07_Analysis_Base'!$D$688:$D$957,'07_Analysis_Base'!$A$688:$A$957,D$16,'07_Analysis_Base'!$B$688:$B$957,$C55,'07_Analysis_Base'!$C$688:$C$957,$B55)</f>
        <v>37586.8721809087</v>
      </c>
      <c r="E55" s="150">
        <f>SUMIFS('07_Analysis_Base'!$D$688:$D$957,'07_Analysis_Base'!$A$688:$A$957,E$16,'07_Analysis_Base'!$B$688:$B$957,$C55,'07_Analysis_Base'!$C$688:$C$957,$B55)</f>
        <v>41288.105391538797</v>
      </c>
      <c r="F55" s="151">
        <f>SUMIFS('07_Analysis_Base'!$D$688:$D$957,'07_Analysis_Base'!$A$688:$A$957,F$16,'07_Analysis_Base'!$B$688:$B$957,$C55,'07_Analysis_Base'!$C$688:$C$957,$B55)</f>
        <v>41669.778681744901</v>
      </c>
      <c r="G55" s="142"/>
      <c r="H55" s="142"/>
      <c r="I55" s="142"/>
    </row>
    <row r="56" spans="1:9" ht="15.6">
      <c r="A56" s="142"/>
      <c r="B56" s="104" t="s">
        <v>435</v>
      </c>
      <c r="C56" s="8">
        <v>2030</v>
      </c>
      <c r="D56" s="150">
        <f>SUMIFS('07_Analysis_Base'!$D$688:$D$957,'07_Analysis_Base'!$A$688:$A$957,D$16,'07_Analysis_Base'!$B$688:$B$957,$C56,'07_Analysis_Base'!$C$688:$C$957,$B56)</f>
        <v>37991.7327068386</v>
      </c>
      <c r="E56" s="150">
        <f>SUMIFS('07_Analysis_Base'!$D$688:$D$957,'07_Analysis_Base'!$A$688:$A$957,E$16,'07_Analysis_Base'!$B$688:$B$957,$C56,'07_Analysis_Base'!$C$688:$C$957,$B56)</f>
        <v>42117.702853103998</v>
      </c>
      <c r="F56" s="151">
        <f>SUMIFS('07_Analysis_Base'!$D$688:$D$957,'07_Analysis_Base'!$A$688:$A$957,F$16,'07_Analysis_Base'!$B$688:$B$957,$C56,'07_Analysis_Base'!$C$688:$C$957,$B56)</f>
        <v>42550.014389608798</v>
      </c>
      <c r="G56" s="142"/>
      <c r="H56" s="142"/>
      <c r="I56" s="142"/>
    </row>
    <row r="57" spans="1:9" ht="15.6">
      <c r="A57" s="142"/>
      <c r="B57" s="104" t="s">
        <v>435</v>
      </c>
      <c r="C57" s="8">
        <v>2031</v>
      </c>
      <c r="D57" s="150">
        <f>SUMIFS('07_Analysis_Base'!$D$688:$D$957,'07_Analysis_Base'!$A$688:$A$957,D$16,'07_Analysis_Base'!$B$688:$B$957,$C57,'07_Analysis_Base'!$C$688:$C$957,$B57)</f>
        <v>38394.719668741702</v>
      </c>
      <c r="E57" s="150">
        <f>SUMIFS('07_Analysis_Base'!$D$688:$D$957,'07_Analysis_Base'!$A$688:$A$957,E$16,'07_Analysis_Base'!$B$688:$B$957,$C57,'07_Analysis_Base'!$C$688:$C$957,$B57)</f>
        <v>42935.647492062097</v>
      </c>
      <c r="F57" s="151">
        <f>SUMIFS('07_Analysis_Base'!$D$688:$D$957,'07_Analysis_Base'!$A$688:$A$957,F$16,'07_Analysis_Base'!$B$688:$B$957,$C57,'07_Analysis_Base'!$C$688:$C$957,$B57)</f>
        <v>43418.991414940501</v>
      </c>
      <c r="G57" s="142"/>
      <c r="H57" s="142"/>
      <c r="I57" s="142"/>
    </row>
    <row r="58" spans="1:9" ht="15.6">
      <c r="A58" s="142"/>
      <c r="B58" s="104" t="s">
        <v>435</v>
      </c>
      <c r="C58" s="8">
        <v>2032</v>
      </c>
      <c r="D58" s="150">
        <f>SUMIFS('07_Analysis_Base'!$D$688:$D$957,'07_Analysis_Base'!$A$688:$A$957,D$16,'07_Analysis_Base'!$B$688:$B$957,$C58,'07_Analysis_Base'!$C$688:$C$957,$B58)</f>
        <v>38800.817988424802</v>
      </c>
      <c r="E58" s="150">
        <f>SUMIFS('07_Analysis_Base'!$D$688:$D$957,'07_Analysis_Base'!$A$688:$A$957,E$16,'07_Analysis_Base'!$B$688:$B$957,$C58,'07_Analysis_Base'!$C$688:$C$957,$B58)</f>
        <v>43753.191958709504</v>
      </c>
      <c r="F58" s="151">
        <f>SUMIFS('07_Analysis_Base'!$D$688:$D$957,'07_Analysis_Base'!$A$688:$A$957,F$16,'07_Analysis_Base'!$B$688:$B$957,$C58,'07_Analysis_Base'!$C$688:$C$957,$B58)</f>
        <v>44288.236922171702</v>
      </c>
      <c r="G58" s="142"/>
      <c r="H58" s="142"/>
      <c r="I58" s="142"/>
    </row>
    <row r="59" spans="1:9" ht="15.6">
      <c r="A59" s="142"/>
      <c r="B59" s="104" t="s">
        <v>435</v>
      </c>
      <c r="C59" s="8">
        <v>2033</v>
      </c>
      <c r="D59" s="150">
        <f>SUMIFS('07_Analysis_Base'!$D$688:$D$957,'07_Analysis_Base'!$A$688:$A$957,D$16,'07_Analysis_Base'!$B$688:$B$957,$C59,'07_Analysis_Base'!$C$688:$C$957,$B59)</f>
        <v>39210.915026891002</v>
      </c>
      <c r="E59" s="150">
        <f>SUMIFS('07_Analysis_Base'!$D$688:$D$957,'07_Analysis_Base'!$A$688:$A$957,E$16,'07_Analysis_Base'!$B$688:$B$957,$C59,'07_Analysis_Base'!$C$688:$C$957,$B59)</f>
        <v>44571.658104542599</v>
      </c>
      <c r="F59" s="151">
        <f>SUMIFS('07_Analysis_Base'!$D$688:$D$957,'07_Analysis_Base'!$A$688:$A$957,F$16,'07_Analysis_Base'!$B$688:$B$957,$C59,'07_Analysis_Base'!$C$688:$C$957,$B59)</f>
        <v>45158.820777630201</v>
      </c>
      <c r="G59" s="142"/>
      <c r="H59" s="142"/>
      <c r="I59" s="142"/>
    </row>
    <row r="60" spans="1:9" ht="15.6">
      <c r="A60" s="142"/>
      <c r="B60" s="104" t="s">
        <v>435</v>
      </c>
      <c r="C60" s="8">
        <v>2034</v>
      </c>
      <c r="D60" s="150">
        <f>SUMIFS('07_Analysis_Base'!$D$688:$D$957,'07_Analysis_Base'!$A$688:$A$957,D$16,'07_Analysis_Base'!$B$688:$B$957,$C60,'07_Analysis_Base'!$C$688:$C$957,$B60)</f>
        <v>39622.674255370199</v>
      </c>
      <c r="E60" s="150">
        <f>SUMIFS('07_Analysis_Base'!$D$688:$D$957,'07_Analysis_Base'!$A$688:$A$957,E$16,'07_Analysis_Base'!$B$688:$B$957,$C60,'07_Analysis_Base'!$C$688:$C$957,$B60)</f>
        <v>45388.346840414502</v>
      </c>
      <c r="F60" s="151">
        <f>SUMIFS('07_Analysis_Base'!$D$688:$D$957,'07_Analysis_Base'!$A$688:$A$957,F$16,'07_Analysis_Base'!$B$688:$B$957,$C60,'07_Analysis_Base'!$C$688:$C$957,$B60)</f>
        <v>46028.367646108301</v>
      </c>
      <c r="G60" s="142"/>
      <c r="H60" s="142"/>
      <c r="I60" s="142"/>
    </row>
    <row r="61" spans="1:9" ht="15.6">
      <c r="A61" s="142"/>
      <c r="B61" s="104" t="s">
        <v>435</v>
      </c>
      <c r="C61" s="8">
        <v>2035</v>
      </c>
      <c r="D61" s="150">
        <f>SUMIFS('07_Analysis_Base'!$D$688:$D$957,'07_Analysis_Base'!$A$688:$A$957,D$16,'07_Analysis_Base'!$B$688:$B$957,$C61,'07_Analysis_Base'!$C$688:$C$957,$B61)</f>
        <v>40037.7319236162</v>
      </c>
      <c r="E61" s="150">
        <f>SUMIFS('07_Analysis_Base'!$D$688:$D$957,'07_Analysis_Base'!$A$688:$A$957,E$16,'07_Analysis_Base'!$B$688:$B$957,$C61,'07_Analysis_Base'!$C$688:$C$957,$B61)</f>
        <v>46206.303253304002</v>
      </c>
      <c r="F61" s="151">
        <f>SUMIFS('07_Analysis_Base'!$D$688:$D$957,'07_Analysis_Base'!$A$688:$A$957,F$16,'07_Analysis_Base'!$B$688:$B$957,$C61,'07_Analysis_Base'!$C$688:$C$957,$B61)</f>
        <v>46899.741555692301</v>
      </c>
      <c r="G61" s="142"/>
      <c r="H61" s="142"/>
      <c r="I61" s="142"/>
    </row>
    <row r="62" spans="1:9" ht="15.6">
      <c r="A62" s="142"/>
      <c r="B62" s="104" t="s">
        <v>476</v>
      </c>
      <c r="C62" s="8">
        <v>2021</v>
      </c>
      <c r="D62" s="150">
        <f>SUMIFS('07_Analysis_Base'!$D$688:$D$957,'07_Analysis_Base'!$A$688:$A$957,D$16,'07_Analysis_Base'!$B$688:$B$957,$C62,'07_Analysis_Base'!$C$688:$C$957,$B62)</f>
        <v>72790.874796098011</v>
      </c>
      <c r="E62" s="150">
        <f>SUMIFS('07_Analysis_Base'!$D$688:$D$957,'07_Analysis_Base'!$A$688:$A$957,E$16,'07_Analysis_Base'!$B$688:$B$957,$C62,'07_Analysis_Base'!$C$688:$C$957,$B62)</f>
        <v>72942.738870275236</v>
      </c>
      <c r="F62" s="151">
        <f>SUMIFS('07_Analysis_Base'!$D$688:$D$957,'07_Analysis_Base'!$A$688:$A$957,F$16,'07_Analysis_Base'!$B$688:$B$957,$C62,'07_Analysis_Base'!$C$688:$C$957,$B62)</f>
        <v>72905.816403312536</v>
      </c>
      <c r="G62" s="142"/>
      <c r="H62" s="142"/>
      <c r="I62" s="142"/>
    </row>
    <row r="63" spans="1:9" ht="15.6">
      <c r="A63" s="142"/>
      <c r="B63" s="104" t="s">
        <v>476</v>
      </c>
      <c r="C63" s="8">
        <v>2022</v>
      </c>
      <c r="D63" s="150">
        <f>SUMIFS('07_Analysis_Base'!$D$688:$D$957,'07_Analysis_Base'!$A$688:$A$957,D$16,'07_Analysis_Base'!$B$688:$B$957,$C63,'07_Analysis_Base'!$C$688:$C$957,$B63)</f>
        <v>73656.474201724603</v>
      </c>
      <c r="E63" s="150">
        <f>SUMIFS('07_Analysis_Base'!$D$688:$D$957,'07_Analysis_Base'!$A$688:$A$957,E$16,'07_Analysis_Base'!$B$688:$B$957,$C63,'07_Analysis_Base'!$C$688:$C$957,$B63)</f>
        <v>74996.195686614796</v>
      </c>
      <c r="F63" s="151">
        <f>SUMIFS('07_Analysis_Base'!$D$688:$D$957,'07_Analysis_Base'!$A$688:$A$957,F$16,'07_Analysis_Base'!$B$688:$B$957,$C63,'07_Analysis_Base'!$C$688:$C$957,$B63)</f>
        <v>75054.5806282267</v>
      </c>
      <c r="G63" s="142"/>
      <c r="H63" s="142"/>
      <c r="I63" s="142"/>
    </row>
    <row r="64" spans="1:9" ht="15.6">
      <c r="A64" s="142"/>
      <c r="B64" s="104" t="s">
        <v>476</v>
      </c>
      <c r="C64" s="8">
        <v>2023</v>
      </c>
      <c r="D64" s="150">
        <f>SUMIFS('07_Analysis_Base'!$D$688:$D$957,'07_Analysis_Base'!$A$688:$A$957,D$16,'07_Analysis_Base'!$B$688:$B$957,$C64,'07_Analysis_Base'!$C$688:$C$957,$B64)</f>
        <v>74658.982726191287</v>
      </c>
      <c r="E64" s="150">
        <f>SUMIFS('07_Analysis_Base'!$D$688:$D$957,'07_Analysis_Base'!$A$688:$A$957,E$16,'07_Analysis_Base'!$B$688:$B$957,$C64,'07_Analysis_Base'!$C$688:$C$957,$B64)</f>
        <v>77049.175513176058</v>
      </c>
      <c r="F64" s="151">
        <f>SUMIFS('07_Analysis_Base'!$D$688:$D$957,'07_Analysis_Base'!$A$688:$A$957,F$16,'07_Analysis_Base'!$B$688:$B$957,$C64,'07_Analysis_Base'!$C$688:$C$957,$B64)</f>
        <v>77219.976056518019</v>
      </c>
      <c r="G64" s="142"/>
      <c r="H64" s="142"/>
      <c r="I64" s="142"/>
    </row>
    <row r="65" spans="1:9" ht="15.6">
      <c r="A65" s="142"/>
      <c r="B65" s="104" t="s">
        <v>476</v>
      </c>
      <c r="C65" s="8">
        <v>2024</v>
      </c>
      <c r="D65" s="150">
        <f>SUMIFS('07_Analysis_Base'!$D$688:$D$957,'07_Analysis_Base'!$A$688:$A$957,D$16,'07_Analysis_Base'!$B$688:$B$957,$C65,'07_Analysis_Base'!$C$688:$C$957,$B65)</f>
        <v>75708.420898484517</v>
      </c>
      <c r="E65" s="150">
        <f>SUMIFS('07_Analysis_Base'!$D$688:$D$957,'07_Analysis_Base'!$A$688:$A$957,E$16,'07_Analysis_Base'!$B$688:$B$957,$C65,'07_Analysis_Base'!$C$688:$C$957,$B65)</f>
        <v>79055.179713744219</v>
      </c>
      <c r="F65" s="151">
        <f>SUMIFS('07_Analysis_Base'!$D$688:$D$957,'07_Analysis_Base'!$A$688:$A$957,F$16,'07_Analysis_Base'!$B$688:$B$957,$C65,'07_Analysis_Base'!$C$688:$C$957,$B65)</f>
        <v>79342.654221461344</v>
      </c>
      <c r="G65" s="142"/>
      <c r="H65" s="142"/>
      <c r="I65" s="142"/>
    </row>
    <row r="66" spans="1:9" ht="15.6">
      <c r="A66" s="142"/>
      <c r="B66" s="104" t="s">
        <v>476</v>
      </c>
      <c r="C66" s="8">
        <v>2025</v>
      </c>
      <c r="D66" s="150">
        <f>SUMIFS('07_Analysis_Base'!$D$688:$D$957,'07_Analysis_Base'!$A$688:$A$957,D$16,'07_Analysis_Base'!$B$688:$B$957,$C66,'07_Analysis_Base'!$C$688:$C$957,$B66)</f>
        <v>76592.963192490206</v>
      </c>
      <c r="E66" s="150">
        <f>SUMIFS('07_Analysis_Base'!$D$688:$D$957,'07_Analysis_Base'!$A$688:$A$957,E$16,'07_Analysis_Base'!$B$688:$B$957,$C66,'07_Analysis_Base'!$C$688:$C$957,$B66)</f>
        <v>80841.108062101703</v>
      </c>
      <c r="F66" s="151">
        <f>SUMIFS('07_Analysis_Base'!$D$688:$D$957,'07_Analysis_Base'!$A$688:$A$957,F$16,'07_Analysis_Base'!$B$688:$B$957,$C66,'07_Analysis_Base'!$C$688:$C$957,$B66)</f>
        <v>81232.95042724206</v>
      </c>
      <c r="G66" s="142"/>
      <c r="H66" s="142"/>
      <c r="I66" s="142"/>
    </row>
    <row r="67" spans="1:9" ht="15.6">
      <c r="A67" s="142"/>
      <c r="B67" s="104" t="s">
        <v>476</v>
      </c>
      <c r="C67" s="8">
        <v>2026</v>
      </c>
      <c r="D67" s="150">
        <f>SUMIFS('07_Analysis_Base'!$D$688:$D$957,'07_Analysis_Base'!$A$688:$A$957,D$16,'07_Analysis_Base'!$B$688:$B$957,$C67,'07_Analysis_Base'!$C$688:$C$957,$B67)</f>
        <v>77434.869025636464</v>
      </c>
      <c r="E67" s="150">
        <f>SUMIFS('07_Analysis_Base'!$D$688:$D$957,'07_Analysis_Base'!$A$688:$A$957,E$16,'07_Analysis_Base'!$B$688:$B$957,$C67,'07_Analysis_Base'!$C$688:$C$957,$B67)</f>
        <v>82590.512393786106</v>
      </c>
      <c r="F67" s="151">
        <f>SUMIFS('07_Analysis_Base'!$D$688:$D$957,'07_Analysis_Base'!$A$688:$A$957,F$16,'07_Analysis_Base'!$B$688:$B$957,$C67,'07_Analysis_Base'!$C$688:$C$957,$B67)</f>
        <v>83085.889863966848</v>
      </c>
      <c r="G67" s="142"/>
      <c r="H67" s="142"/>
      <c r="I67" s="142"/>
    </row>
    <row r="68" spans="1:9" ht="15.6">
      <c r="A68" s="142"/>
      <c r="B68" s="104" t="s">
        <v>476</v>
      </c>
      <c r="C68" s="8">
        <v>2027</v>
      </c>
      <c r="D68" s="150">
        <f>SUMIFS('07_Analysis_Base'!$D$688:$D$957,'07_Analysis_Base'!$A$688:$A$957,D$16,'07_Analysis_Base'!$B$688:$B$957,$C68,'07_Analysis_Base'!$C$688:$C$957,$B68)</f>
        <v>78248.023115348013</v>
      </c>
      <c r="E68" s="150">
        <f>SUMIFS('07_Analysis_Base'!$D$688:$D$957,'07_Analysis_Base'!$A$688:$A$957,E$16,'07_Analysis_Base'!$B$688:$B$957,$C68,'07_Analysis_Base'!$C$688:$C$957,$B68)</f>
        <v>84309.531921584392</v>
      </c>
      <c r="F68" s="151">
        <f>SUMIFS('07_Analysis_Base'!$D$688:$D$957,'07_Analysis_Base'!$A$688:$A$957,F$16,'07_Analysis_Base'!$B$688:$B$957,$C68,'07_Analysis_Base'!$C$688:$C$957,$B68)</f>
        <v>84909.053842702298</v>
      </c>
      <c r="G68" s="142"/>
      <c r="H68" s="142"/>
      <c r="I68" s="142"/>
    </row>
    <row r="69" spans="1:9" ht="15.6">
      <c r="A69" s="142"/>
      <c r="B69" s="104" t="s">
        <v>476</v>
      </c>
      <c r="C69" s="8">
        <v>2028</v>
      </c>
      <c r="D69" s="150">
        <f>SUMIFS('07_Analysis_Base'!$D$688:$D$957,'07_Analysis_Base'!$A$688:$A$957,D$16,'07_Analysis_Base'!$B$688:$B$957,$C69,'07_Analysis_Base'!$C$688:$C$957,$B69)</f>
        <v>79068.394758423005</v>
      </c>
      <c r="E69" s="150">
        <f>SUMIFS('07_Analysis_Base'!$D$688:$D$957,'07_Analysis_Base'!$A$688:$A$957,E$16,'07_Analysis_Base'!$B$688:$B$957,$C69,'07_Analysis_Base'!$C$688:$C$957,$B69)</f>
        <v>86034.72492952508</v>
      </c>
      <c r="F69" s="151">
        <f>SUMIFS('07_Analysis_Base'!$D$688:$D$957,'07_Analysis_Base'!$A$688:$A$957,F$16,'07_Analysis_Base'!$B$688:$B$957,$C69,'07_Analysis_Base'!$C$688:$C$957,$B69)</f>
        <v>86739.652409347764</v>
      </c>
      <c r="G69" s="142"/>
      <c r="H69" s="142"/>
      <c r="I69" s="142"/>
    </row>
    <row r="70" spans="1:9" ht="15.6">
      <c r="A70" s="142"/>
      <c r="B70" s="104" t="s">
        <v>476</v>
      </c>
      <c r="C70" s="8">
        <v>2029</v>
      </c>
      <c r="D70" s="150">
        <f>SUMIFS('07_Analysis_Base'!$D$688:$D$957,'07_Analysis_Base'!$A$688:$A$957,D$16,'07_Analysis_Base'!$B$688:$B$957,$C70,'07_Analysis_Base'!$C$688:$C$957,$B70)</f>
        <v>79892.223527440685</v>
      </c>
      <c r="E70" s="150">
        <f>SUMIFS('07_Analysis_Base'!$D$688:$D$957,'07_Analysis_Base'!$A$688:$A$957,E$16,'07_Analysis_Base'!$B$688:$B$957,$C70,'07_Analysis_Base'!$C$688:$C$957,$B70)</f>
        <v>87759.325359382114</v>
      </c>
      <c r="F70" s="151">
        <f>SUMIFS('07_Analysis_Base'!$D$688:$D$957,'07_Analysis_Base'!$A$688:$A$957,F$16,'07_Analysis_Base'!$B$688:$B$957,$C70,'07_Analysis_Base'!$C$688:$C$957,$B70)</f>
        <v>88570.585409657448</v>
      </c>
      <c r="G70" s="142"/>
      <c r="H70" s="142"/>
      <c r="I70" s="142"/>
    </row>
    <row r="71" spans="1:9" ht="15.6">
      <c r="A71" s="142"/>
      <c r="B71" s="104" t="s">
        <v>476</v>
      </c>
      <c r="C71" s="8">
        <v>2030</v>
      </c>
      <c r="D71" s="150">
        <f>SUMIFS('07_Analysis_Base'!$D$688:$D$957,'07_Analysis_Base'!$A$688:$A$957,D$16,'07_Analysis_Base'!$B$688:$B$957,$C71,'07_Analysis_Base'!$C$688:$C$957,$B71)</f>
        <v>80752.76886565896</v>
      </c>
      <c r="E71" s="150">
        <f>SUMIFS('07_Analysis_Base'!$D$688:$D$957,'07_Analysis_Base'!$A$688:$A$957,E$16,'07_Analysis_Base'!$B$688:$B$957,$C71,'07_Analysis_Base'!$C$688:$C$957,$B71)</f>
        <v>89522.66404626047</v>
      </c>
      <c r="F71" s="151">
        <f>SUMIFS('07_Analysis_Base'!$D$688:$D$957,'07_Analysis_Base'!$A$688:$A$957,F$16,'07_Analysis_Base'!$B$688:$B$957,$C71,'07_Analysis_Base'!$C$688:$C$957,$B71)</f>
        <v>90441.557476417569</v>
      </c>
      <c r="G71" s="142"/>
      <c r="H71" s="142"/>
      <c r="I71" s="142"/>
    </row>
    <row r="72" spans="1:9" ht="15.6">
      <c r="A72" s="142"/>
      <c r="B72" s="104" t="s">
        <v>476</v>
      </c>
      <c r="C72" s="8">
        <v>2031</v>
      </c>
      <c r="D72" s="150">
        <f>SUMIFS('07_Analysis_Base'!$D$688:$D$957,'07_Analysis_Base'!$A$688:$A$957,D$16,'07_Analysis_Base'!$B$688:$B$957,$C72,'07_Analysis_Base'!$C$688:$C$957,$B72)</f>
        <v>81609.331877478369</v>
      </c>
      <c r="E72" s="150">
        <f>SUMIFS('07_Analysis_Base'!$D$688:$D$957,'07_Analysis_Base'!$A$688:$A$957,E$16,'07_Analysis_Base'!$B$688:$B$957,$C72,'07_Analysis_Base'!$C$688:$C$957,$B72)</f>
        <v>91261.234247445333</v>
      </c>
      <c r="F72" s="151">
        <f>SUMIFS('07_Analysis_Base'!$D$688:$D$957,'07_Analysis_Base'!$A$688:$A$957,F$16,'07_Analysis_Base'!$B$688:$B$957,$C72,'07_Analysis_Base'!$C$688:$C$957,$B72)</f>
        <v>92288.598816133803</v>
      </c>
      <c r="G72" s="142"/>
      <c r="H72" s="142"/>
      <c r="I72" s="142"/>
    </row>
    <row r="73" spans="1:9" ht="15.6">
      <c r="A73" s="142"/>
      <c r="B73" s="104" t="s">
        <v>476</v>
      </c>
      <c r="C73" s="8">
        <v>2032</v>
      </c>
      <c r="D73" s="150">
        <f>SUMIFS('07_Analysis_Base'!$D$688:$D$957,'07_Analysis_Base'!$A$688:$A$957,D$16,'07_Analysis_Base'!$B$688:$B$957,$C73,'07_Analysis_Base'!$C$688:$C$957,$B73)</f>
        <v>82472.508190008608</v>
      </c>
      <c r="E73" s="150">
        <f>SUMIFS('07_Analysis_Base'!$D$688:$D$957,'07_Analysis_Base'!$A$688:$A$957,E$16,'07_Analysis_Base'!$B$688:$B$957,$C73,'07_Analysis_Base'!$C$688:$C$957,$B73)</f>
        <v>92998.953868254495</v>
      </c>
      <c r="F73" s="151">
        <f>SUMIFS('07_Analysis_Base'!$D$688:$D$957,'07_Analysis_Base'!$A$688:$A$957,F$16,'07_Analysis_Base'!$B$688:$B$957,$C73,'07_Analysis_Base'!$C$688:$C$957,$B73)</f>
        <v>94136.210823597459</v>
      </c>
      <c r="G73" s="142"/>
      <c r="H73" s="142"/>
      <c r="I73" s="142"/>
    </row>
    <row r="74" spans="1:9" ht="15.6">
      <c r="A74" s="142"/>
      <c r="B74" s="104" t="s">
        <v>476</v>
      </c>
      <c r="C74" s="8">
        <v>2033</v>
      </c>
      <c r="D74" s="150">
        <f>SUMIFS('07_Analysis_Base'!$D$688:$D$957,'07_Analysis_Base'!$A$688:$A$957,D$16,'07_Analysis_Base'!$B$688:$B$957,$C74,'07_Analysis_Base'!$C$688:$C$957,$B74)</f>
        <v>83344.183920529496</v>
      </c>
      <c r="E74" s="150">
        <f>SUMIFS('07_Analysis_Base'!$D$688:$D$957,'07_Analysis_Base'!$A$688:$A$957,E$16,'07_Analysis_Base'!$B$688:$B$957,$C74,'07_Analysis_Base'!$C$688:$C$957,$B74)</f>
        <v>94738.632550701965</v>
      </c>
      <c r="F74" s="151">
        <f>SUMIFS('07_Analysis_Base'!$D$688:$D$957,'07_Analysis_Base'!$A$688:$A$957,F$16,'07_Analysis_Base'!$B$688:$B$957,$C74,'07_Analysis_Base'!$C$688:$C$957,$B74)</f>
        <v>95986.667537451896</v>
      </c>
      <c r="G74" s="142"/>
      <c r="H74" s="142"/>
      <c r="I74" s="142"/>
    </row>
    <row r="75" spans="1:9" ht="15.6">
      <c r="A75" s="142"/>
      <c r="B75" s="104" t="s">
        <v>476</v>
      </c>
      <c r="C75" s="8">
        <v>2034</v>
      </c>
      <c r="D75" s="150">
        <f>SUMIFS('07_Analysis_Base'!$D$688:$D$957,'07_Analysis_Base'!$A$688:$A$957,D$16,'07_Analysis_Base'!$B$688:$B$957,$C75,'07_Analysis_Base'!$C$688:$C$957,$B75)</f>
        <v>84219.392694516282</v>
      </c>
      <c r="E75" s="150">
        <f>SUMIFS('07_Analysis_Base'!$D$688:$D$957,'07_Analysis_Base'!$A$688:$A$957,E$16,'07_Analysis_Base'!$B$688:$B$957,$C75,'07_Analysis_Base'!$C$688:$C$957,$B75)</f>
        <v>96474.533285535465</v>
      </c>
      <c r="F75" s="151">
        <f>SUMIFS('07_Analysis_Base'!$D$688:$D$957,'07_Analysis_Base'!$A$688:$A$957,F$16,'07_Analysis_Base'!$B$688:$B$957,$C75,'07_Analysis_Base'!$C$688:$C$957,$B75)</f>
        <v>97834.920098869799</v>
      </c>
      <c r="G75" s="142"/>
      <c r="H75" s="142"/>
      <c r="I75" s="142"/>
    </row>
    <row r="76" spans="1:9" ht="15.6">
      <c r="A76" s="142"/>
      <c r="B76" s="104" t="s">
        <v>476</v>
      </c>
      <c r="C76" s="8">
        <v>2035</v>
      </c>
      <c r="D76" s="150">
        <f>SUMIFS('07_Analysis_Base'!$D$688:$D$957,'07_Analysis_Base'!$A$688:$A$957,D$16,'07_Analysis_Base'!$B$688:$B$957,$C76,'07_Analysis_Base'!$C$688:$C$957,$B76)</f>
        <v>85101.61241873134</v>
      </c>
      <c r="E76" s="150">
        <f>SUMIFS('07_Analysis_Base'!$D$688:$D$957,'07_Analysis_Base'!$A$688:$A$957,E$16,'07_Analysis_Base'!$B$688:$B$957,$C76,'07_Analysis_Base'!$C$688:$C$957,$B76)</f>
        <v>98213.128512611787</v>
      </c>
      <c r="F76" s="151">
        <f>SUMIFS('07_Analysis_Base'!$D$688:$D$957,'07_Analysis_Base'!$A$688:$A$957,F$16,'07_Analysis_Base'!$B$688:$B$957,$C76,'07_Analysis_Base'!$C$688:$C$957,$B76)</f>
        <v>99687.056100640271</v>
      </c>
      <c r="G76" s="142"/>
      <c r="H76" s="142"/>
      <c r="I76" s="142"/>
    </row>
    <row r="77" spans="1:9" ht="15.6">
      <c r="A77" s="142"/>
      <c r="B77" s="104" t="s">
        <v>478</v>
      </c>
      <c r="C77" s="8">
        <v>2021</v>
      </c>
      <c r="D77" s="150">
        <f>SUMIFS('07_Analysis_Base'!$D$688:$D$957,'07_Analysis_Base'!$A$688:$A$957,D$16,'07_Analysis_Base'!$B$688:$B$957,$C77,'07_Analysis_Base'!$C$688:$C$957,$B77)</f>
        <v>288932.74105169508</v>
      </c>
      <c r="E77" s="150">
        <f>SUMIFS('07_Analysis_Base'!$D$688:$D$957,'07_Analysis_Base'!$A$688:$A$957,E$16,'07_Analysis_Base'!$B$688:$B$957,$C77,'07_Analysis_Base'!$C$688:$C$957,$B77)</f>
        <v>289532.66988027788</v>
      </c>
      <c r="F77" s="151">
        <f>SUMIFS('07_Analysis_Base'!$D$688:$D$957,'07_Analysis_Base'!$A$688:$A$957,F$16,'07_Analysis_Base'!$B$688:$B$957,$C77,'07_Analysis_Base'!$C$688:$C$957,$B77)</f>
        <v>289404.95968964387</v>
      </c>
      <c r="G77" s="142"/>
      <c r="H77" s="142"/>
      <c r="I77" s="142"/>
    </row>
    <row r="78" spans="1:9" ht="15.6">
      <c r="A78" s="142"/>
      <c r="B78" s="104" t="s">
        <v>478</v>
      </c>
      <c r="C78" s="8">
        <v>2022</v>
      </c>
      <c r="D78" s="150">
        <f>SUMIFS('07_Analysis_Base'!$D$688:$D$957,'07_Analysis_Base'!$A$688:$A$957,D$16,'07_Analysis_Base'!$B$688:$B$957,$C78,'07_Analysis_Base'!$C$688:$C$957,$B78)</f>
        <v>291526.58509492094</v>
      </c>
      <c r="E78" s="150">
        <f>SUMIFS('07_Analysis_Base'!$D$688:$D$957,'07_Analysis_Base'!$A$688:$A$957,E$16,'07_Analysis_Base'!$B$688:$B$957,$C78,'07_Analysis_Base'!$C$688:$C$957,$B78)</f>
        <v>300009.84885554825</v>
      </c>
      <c r="F78" s="151">
        <f>SUMIFS('07_Analysis_Base'!$D$688:$D$957,'07_Analysis_Base'!$A$688:$A$957,F$16,'07_Analysis_Base'!$B$688:$B$957,$C78,'07_Analysis_Base'!$C$688:$C$957,$B78)</f>
        <v>298690.08557797718</v>
      </c>
      <c r="G78" s="142"/>
      <c r="H78" s="142"/>
      <c r="I78" s="142"/>
    </row>
    <row r="79" spans="1:9" ht="15.6">
      <c r="A79" s="142"/>
      <c r="B79" s="104" t="s">
        <v>478</v>
      </c>
      <c r="C79" s="8">
        <v>2023</v>
      </c>
      <c r="D79" s="150">
        <f>SUMIFS('07_Analysis_Base'!$D$688:$D$957,'07_Analysis_Base'!$A$688:$A$957,D$16,'07_Analysis_Base'!$B$688:$B$957,$C79,'07_Analysis_Base'!$C$688:$C$957,$B79)</f>
        <v>294624.33282460913</v>
      </c>
      <c r="E79" s="150">
        <f>SUMIFS('07_Analysis_Base'!$D$688:$D$957,'07_Analysis_Base'!$A$688:$A$957,E$16,'07_Analysis_Base'!$B$688:$B$957,$C79,'07_Analysis_Base'!$C$688:$C$957,$B79)</f>
        <v>310487.17281303619</v>
      </c>
      <c r="F79" s="151">
        <f>SUMIFS('07_Analysis_Base'!$D$688:$D$957,'07_Analysis_Base'!$A$688:$A$957,F$16,'07_Analysis_Base'!$B$688:$B$957,$C79,'07_Analysis_Base'!$C$688:$C$957,$B79)</f>
        <v>308023.1299705829</v>
      </c>
      <c r="G79" s="142"/>
      <c r="H79" s="142"/>
      <c r="I79" s="142"/>
    </row>
    <row r="80" spans="1:9" ht="15.6">
      <c r="A80" s="142"/>
      <c r="B80" s="104" t="s">
        <v>478</v>
      </c>
      <c r="C80" s="8">
        <v>2024</v>
      </c>
      <c r="D80" s="150">
        <f>SUMIFS('07_Analysis_Base'!$D$688:$D$957,'07_Analysis_Base'!$A$688:$A$957,D$16,'07_Analysis_Base'!$B$688:$B$957,$C80,'07_Analysis_Base'!$C$688:$C$957,$B80)</f>
        <v>297908.17417716148</v>
      </c>
      <c r="E80" s="150">
        <f>SUMIFS('07_Analysis_Base'!$D$688:$D$957,'07_Analysis_Base'!$A$688:$A$957,E$16,'07_Analysis_Base'!$B$688:$B$957,$C80,'07_Analysis_Base'!$C$688:$C$957,$B80)</f>
        <v>320808.38128347637</v>
      </c>
      <c r="F80" s="151">
        <f>SUMIFS('07_Analysis_Base'!$D$688:$D$957,'07_Analysis_Base'!$A$688:$A$957,F$16,'07_Analysis_Base'!$B$688:$B$957,$C80,'07_Analysis_Base'!$C$688:$C$957,$B80)</f>
        <v>317200.82608023513</v>
      </c>
      <c r="G80" s="142"/>
      <c r="H80" s="142"/>
      <c r="I80" s="142"/>
    </row>
    <row r="81" spans="1:9" ht="15.6">
      <c r="A81" s="142"/>
      <c r="B81" s="104" t="s">
        <v>478</v>
      </c>
      <c r="C81" s="8">
        <v>2025</v>
      </c>
      <c r="D81" s="150">
        <f>SUMIFS('07_Analysis_Base'!$D$688:$D$957,'07_Analysis_Base'!$A$688:$A$957,D$16,'07_Analysis_Base'!$B$688:$B$957,$C81,'07_Analysis_Base'!$C$688:$C$957,$B81)</f>
        <v>300551.20304909389</v>
      </c>
      <c r="E81" s="150">
        <f>SUMIFS('07_Analysis_Base'!$D$688:$D$957,'07_Analysis_Base'!$A$688:$A$957,E$16,'07_Analysis_Base'!$B$688:$B$957,$C81,'07_Analysis_Base'!$C$688:$C$957,$B81)</f>
        <v>330275.98584899667</v>
      </c>
      <c r="F81" s="151">
        <f>SUMIFS('07_Analysis_Base'!$D$688:$D$957,'07_Analysis_Base'!$A$688:$A$957,F$16,'07_Analysis_Base'!$B$688:$B$957,$C81,'07_Analysis_Base'!$C$688:$C$957,$B81)</f>
        <v>325472.29367587168</v>
      </c>
      <c r="G81" s="142"/>
      <c r="H81" s="142"/>
      <c r="I81" s="142"/>
    </row>
    <row r="82" spans="1:9" ht="15.6">
      <c r="A82" s="142"/>
      <c r="B82" s="104" t="s">
        <v>478</v>
      </c>
      <c r="C82" s="8">
        <v>2026</v>
      </c>
      <c r="D82" s="150">
        <f>SUMIFS('07_Analysis_Base'!$D$688:$D$957,'07_Analysis_Base'!$A$688:$A$957,D$16,'07_Analysis_Base'!$B$688:$B$957,$C82,'07_Analysis_Base'!$C$688:$C$957,$B82)</f>
        <v>303017.38229122286</v>
      </c>
      <c r="E82" s="150">
        <f>SUMIFS('07_Analysis_Base'!$D$688:$D$957,'07_Analysis_Base'!$A$688:$A$957,E$16,'07_Analysis_Base'!$B$688:$B$957,$C82,'07_Analysis_Base'!$C$688:$C$957,$B82)</f>
        <v>339612.9333039613</v>
      </c>
      <c r="F82" s="151">
        <f>SUMIFS('07_Analysis_Base'!$D$688:$D$957,'07_Analysis_Base'!$A$688:$A$957,F$16,'07_Analysis_Base'!$B$688:$B$957,$C82,'07_Analysis_Base'!$C$688:$C$957,$B82)</f>
        <v>333603.76903883001</v>
      </c>
      <c r="G82" s="142"/>
      <c r="H82" s="142"/>
      <c r="I82" s="142"/>
    </row>
    <row r="83" spans="1:9" ht="15.6">
      <c r="A83" s="142"/>
      <c r="B83" s="104" t="s">
        <v>478</v>
      </c>
      <c r="C83" s="8">
        <v>2027</v>
      </c>
      <c r="D83" s="150">
        <f>SUMIFS('07_Analysis_Base'!$D$688:$D$957,'07_Analysis_Base'!$A$688:$A$957,D$16,'07_Analysis_Base'!$B$688:$B$957,$C83,'07_Analysis_Base'!$C$688:$C$957,$B83)</f>
        <v>305369.98053803697</v>
      </c>
      <c r="E83" s="150">
        <f>SUMIFS('07_Analysis_Base'!$D$688:$D$957,'07_Analysis_Base'!$A$688:$A$957,E$16,'07_Analysis_Base'!$B$688:$B$957,$C83,'07_Analysis_Base'!$C$688:$C$957,$B83)</f>
        <v>348847.00752805051</v>
      </c>
      <c r="F83" s="151">
        <f>SUMIFS('07_Analysis_Base'!$D$688:$D$957,'07_Analysis_Base'!$A$688:$A$957,F$16,'07_Analysis_Base'!$B$688:$B$957,$C83,'07_Analysis_Base'!$C$688:$C$957,$B83)</f>
        <v>341630.37471076625</v>
      </c>
      <c r="G83" s="142"/>
      <c r="H83" s="142"/>
      <c r="I83" s="142"/>
    </row>
    <row r="84" spans="1:9" ht="15.6">
      <c r="A84" s="142"/>
      <c r="B84" s="104" t="s">
        <v>478</v>
      </c>
      <c r="C84" s="8">
        <v>2028</v>
      </c>
      <c r="D84" s="150">
        <f>SUMIFS('07_Analysis_Base'!$D$688:$D$957,'07_Analysis_Base'!$A$688:$A$957,D$16,'07_Analysis_Base'!$B$688:$B$957,$C84,'07_Analysis_Base'!$C$688:$C$957,$B84)</f>
        <v>307746.91314251971</v>
      </c>
      <c r="E84" s="150">
        <f>SUMIFS('07_Analysis_Base'!$D$688:$D$957,'07_Analysis_Base'!$A$688:$A$957,E$16,'07_Analysis_Base'!$B$688:$B$957,$C84,'07_Analysis_Base'!$C$688:$C$957,$B84)</f>
        <v>358124.47190477618</v>
      </c>
      <c r="F84" s="151">
        <f>SUMIFS('07_Analysis_Base'!$D$688:$D$957,'07_Analysis_Base'!$A$688:$A$957,F$16,'07_Analysis_Base'!$B$688:$B$957,$C84,'07_Analysis_Base'!$C$688:$C$957,$B84)</f>
        <v>349697.84937650058</v>
      </c>
      <c r="G84" s="142"/>
      <c r="H84" s="142"/>
      <c r="I84" s="142"/>
    </row>
    <row r="85" spans="1:9" ht="15.6">
      <c r="A85" s="142"/>
      <c r="B85" s="104" t="s">
        <v>478</v>
      </c>
      <c r="C85" s="8">
        <v>2029</v>
      </c>
      <c r="D85" s="150">
        <f>SUMIFS('07_Analysis_Base'!$D$688:$D$957,'07_Analysis_Base'!$A$688:$A$957,D$16,'07_Analysis_Base'!$B$688:$B$957,$C85,'07_Analysis_Base'!$C$688:$C$957,$B85)</f>
        <v>310135.190939483</v>
      </c>
      <c r="E85" s="150">
        <f>SUMIFS('07_Analysis_Base'!$D$688:$D$957,'07_Analysis_Base'!$A$688:$A$957,E$16,'07_Analysis_Base'!$B$688:$B$957,$C85,'07_Analysis_Base'!$C$688:$C$957,$B85)</f>
        <v>367418.74827479175</v>
      </c>
      <c r="F85" s="151">
        <f>SUMIFS('07_Analysis_Base'!$D$688:$D$957,'07_Analysis_Base'!$A$688:$A$957,F$16,'07_Analysis_Base'!$B$688:$B$957,$C85,'07_Analysis_Base'!$C$688:$C$957,$B85)</f>
        <v>357779.37239563907</v>
      </c>
      <c r="G85" s="142"/>
      <c r="H85" s="142"/>
      <c r="I85" s="142"/>
    </row>
    <row r="86" spans="1:9" ht="15.6">
      <c r="A86" s="142"/>
      <c r="B86" s="104" t="s">
        <v>478</v>
      </c>
      <c r="C86" s="8">
        <v>2030</v>
      </c>
      <c r="D86" s="150">
        <f>SUMIFS('07_Analysis_Base'!$D$688:$D$957,'07_Analysis_Base'!$A$688:$A$957,D$16,'07_Analysis_Base'!$B$688:$B$957,$C86,'07_Analysis_Base'!$C$688:$C$957,$B86)</f>
        <v>312659.80635776778</v>
      </c>
      <c r="E86" s="150">
        <f>SUMIFS('07_Analysis_Base'!$D$688:$D$957,'07_Analysis_Base'!$A$688:$A$957,E$16,'07_Analysis_Base'!$B$688:$B$957,$C86,'07_Analysis_Base'!$C$688:$C$957,$B86)</f>
        <v>376891.41620214656</v>
      </c>
      <c r="F86" s="151">
        <f>SUMIFS('07_Analysis_Base'!$D$688:$D$957,'07_Analysis_Base'!$A$688:$A$957,F$16,'07_Analysis_Base'!$B$688:$B$957,$C86,'07_Analysis_Base'!$C$688:$C$957,$B86)</f>
        <v>366032.21376962902</v>
      </c>
      <c r="G86" s="142"/>
      <c r="H86" s="142"/>
      <c r="I86" s="142"/>
    </row>
    <row r="87" spans="1:9" ht="15.6">
      <c r="A87" s="142"/>
      <c r="B87" s="104" t="s">
        <v>478</v>
      </c>
      <c r="C87" s="8">
        <v>2031</v>
      </c>
      <c r="D87" s="150">
        <f>SUMIFS('07_Analysis_Base'!$D$688:$D$957,'07_Analysis_Base'!$A$688:$A$957,D$16,'07_Analysis_Base'!$B$688:$B$957,$C87,'07_Analysis_Base'!$C$688:$C$957,$B87)</f>
        <v>315167.00980566337</v>
      </c>
      <c r="E87" s="150">
        <f>SUMIFS('07_Analysis_Base'!$D$688:$D$957,'07_Analysis_Base'!$A$688:$A$957,E$16,'07_Analysis_Base'!$B$688:$B$957,$C87,'07_Analysis_Base'!$C$688:$C$957,$B87)</f>
        <v>386291.46296207776</v>
      </c>
      <c r="F87" s="151">
        <f>SUMIFS('07_Analysis_Base'!$D$688:$D$957,'07_Analysis_Base'!$A$688:$A$957,F$16,'07_Analysis_Base'!$B$688:$B$957,$C87,'07_Analysis_Base'!$C$688:$C$957,$B87)</f>
        <v>374215.31427973747</v>
      </c>
      <c r="G87" s="142"/>
      <c r="H87" s="142"/>
      <c r="I87" s="142"/>
    </row>
    <row r="88" spans="1:9" ht="15.6">
      <c r="A88" s="142"/>
      <c r="B88" s="104" t="s">
        <v>478</v>
      </c>
      <c r="C88" s="8">
        <v>2032</v>
      </c>
      <c r="D88" s="150">
        <f>SUMIFS('07_Analysis_Base'!$D$688:$D$957,'07_Analysis_Base'!$A$688:$A$957,D$16,'07_Analysis_Base'!$B$688:$B$957,$C88,'07_Analysis_Base'!$C$688:$C$957,$B88)</f>
        <v>317696.46101510804</v>
      </c>
      <c r="E88" s="150">
        <f>SUMIFS('07_Analysis_Base'!$D$688:$D$957,'07_Analysis_Base'!$A$688:$A$957,E$16,'07_Analysis_Base'!$B$688:$B$957,$C88,'07_Analysis_Base'!$C$688:$C$957,$B88)</f>
        <v>395706.93832520058</v>
      </c>
      <c r="F88" s="151">
        <f>SUMIFS('07_Analysis_Base'!$D$688:$D$957,'07_Analysis_Base'!$A$688:$A$957,F$16,'07_Analysis_Base'!$B$688:$B$957,$C88,'07_Analysis_Base'!$C$688:$C$957,$B88)</f>
        <v>382414.48330325575</v>
      </c>
      <c r="G88" s="142"/>
      <c r="H88" s="142"/>
      <c r="I88" s="142"/>
    </row>
    <row r="89" spans="1:9" ht="15.6">
      <c r="A89" s="142"/>
      <c r="B89" s="104" t="s">
        <v>478</v>
      </c>
      <c r="C89" s="8">
        <v>2033</v>
      </c>
      <c r="D89" s="150">
        <f>SUMIFS('07_Analysis_Base'!$D$688:$D$957,'07_Analysis_Base'!$A$688:$A$957,D$16,'07_Analysis_Base'!$B$688:$B$957,$C89,'07_Analysis_Base'!$C$688:$C$957,$B89)</f>
        <v>320256.81615688524</v>
      </c>
      <c r="E89" s="150">
        <f>SUMIFS('07_Analysis_Base'!$D$688:$D$957,'07_Analysis_Base'!$A$688:$A$957,E$16,'07_Analysis_Base'!$B$688:$B$957,$C89,'07_Analysis_Base'!$C$688:$C$957,$B89)</f>
        <v>405149.47510198009</v>
      </c>
      <c r="F89" s="151">
        <f>SUMIFS('07_Analysis_Base'!$D$688:$D$957,'07_Analysis_Base'!$A$688:$A$957,F$16,'07_Analysis_Base'!$B$688:$B$957,$C89,'07_Analysis_Base'!$C$688:$C$957,$B89)</f>
        <v>390639.09686267318</v>
      </c>
      <c r="G89" s="142"/>
      <c r="H89" s="142"/>
      <c r="I89" s="142"/>
    </row>
    <row r="90" spans="1:9" ht="15.6">
      <c r="A90" s="142"/>
      <c r="B90" s="104" t="s">
        <v>478</v>
      </c>
      <c r="C90" s="8">
        <v>2034</v>
      </c>
      <c r="D90" s="150">
        <f>SUMIFS('07_Analysis_Base'!$D$688:$D$957,'07_Analysis_Base'!$A$688:$A$957,D$16,'07_Analysis_Base'!$B$688:$B$957,$C90,'07_Analysis_Base'!$C$688:$C$957,$B90)</f>
        <v>322828.12155457848</v>
      </c>
      <c r="E90" s="150">
        <f>SUMIFS('07_Analysis_Base'!$D$688:$D$957,'07_Analysis_Base'!$A$688:$A$957,E$16,'07_Analysis_Base'!$B$688:$B$957,$C90,'07_Analysis_Base'!$C$688:$C$957,$B90)</f>
        <v>414593.73999001406</v>
      </c>
      <c r="F90" s="151">
        <f>SUMIFS('07_Analysis_Base'!$D$688:$D$957,'07_Analysis_Base'!$A$688:$A$957,F$16,'07_Analysis_Base'!$B$688:$B$957,$C90,'07_Analysis_Base'!$C$688:$C$957,$B90)</f>
        <v>398868.1717559034</v>
      </c>
      <c r="G90" s="142"/>
      <c r="H90" s="142"/>
      <c r="I90" s="142"/>
    </row>
    <row r="91" spans="1:9" ht="15.6">
      <c r="A91" s="142"/>
      <c r="B91" s="106" t="s">
        <v>478</v>
      </c>
      <c r="C91" s="76">
        <v>2035</v>
      </c>
      <c r="D91" s="152">
        <f>SUMIFS('07_Analysis_Base'!$D$688:$D$957,'07_Analysis_Base'!$A$688:$A$957,D$16,'07_Analysis_Base'!$B$688:$B$957,$C91,'07_Analysis_Base'!$C$688:$C$957,$B91)</f>
        <v>325423.34405718622</v>
      </c>
      <c r="E91" s="152">
        <f>SUMIFS('07_Analysis_Base'!$D$688:$D$957,'07_Analysis_Base'!$A$688:$A$957,E$16,'07_Analysis_Base'!$B$688:$B$957,$C91,'07_Analysis_Base'!$C$688:$C$957,$B91)</f>
        <v>424066.86410164158</v>
      </c>
      <c r="F91" s="153">
        <f>SUMIFS('07_Analysis_Base'!$D$688:$D$957,'07_Analysis_Base'!$A$688:$A$957,F$16,'07_Analysis_Base'!$B$688:$B$957,$C91,'07_Analysis_Base'!$C$688:$C$957,$B91)</f>
        <v>407126.17746726953</v>
      </c>
      <c r="G91" s="142"/>
      <c r="H91" s="142"/>
      <c r="I91" s="142"/>
    </row>
    <row r="92" spans="1:9" ht="15.6">
      <c r="A92" s="669"/>
      <c r="B92" s="669"/>
      <c r="C92" s="669"/>
      <c r="D92" s="669"/>
      <c r="E92" s="669"/>
      <c r="F92" s="669"/>
      <c r="G92" s="142"/>
      <c r="H92" s="142"/>
      <c r="I92" s="142"/>
    </row>
    <row r="93" spans="1:9" ht="21">
      <c r="A93" s="569" t="s">
        <v>748</v>
      </c>
      <c r="B93" s="570"/>
      <c r="C93" s="570"/>
      <c r="D93" s="570"/>
      <c r="E93" s="570"/>
      <c r="F93" s="571"/>
      <c r="G93" s="146"/>
      <c r="H93" s="142"/>
      <c r="I93" s="142"/>
    </row>
    <row r="94" spans="1:9" ht="15.6">
      <c r="A94" s="649" t="s">
        <v>1531</v>
      </c>
      <c r="B94" s="650"/>
      <c r="C94" s="650"/>
      <c r="D94" s="650"/>
      <c r="E94" s="650"/>
      <c r="F94" s="651"/>
      <c r="G94" s="142"/>
      <c r="H94" s="142"/>
      <c r="I94" s="142"/>
    </row>
    <row r="95" spans="1:9" ht="15.6">
      <c r="A95" s="652"/>
      <c r="B95" s="653"/>
      <c r="C95" s="653"/>
      <c r="D95" s="653"/>
      <c r="E95" s="653"/>
      <c r="F95" s="654"/>
      <c r="G95" s="142"/>
      <c r="H95" s="142"/>
      <c r="I95" s="142"/>
    </row>
    <row r="96" spans="1:9" ht="52.8" customHeight="1">
      <c r="A96" s="170" t="s">
        <v>683</v>
      </c>
      <c r="B96" s="159" t="s">
        <v>475</v>
      </c>
      <c r="C96" s="159" t="s">
        <v>477</v>
      </c>
      <c r="D96" s="169" t="s">
        <v>435</v>
      </c>
      <c r="E96" s="159" t="s">
        <v>476</v>
      </c>
      <c r="F96" s="160" t="s">
        <v>478</v>
      </c>
      <c r="H96" s="142"/>
      <c r="I96" s="142"/>
    </row>
    <row r="97" spans="1:9" ht="15.6">
      <c r="A97" s="162">
        <f t="shared" ref="A97:A111" si="0">C17</f>
        <v>2021</v>
      </c>
      <c r="B97" s="171">
        <f t="shared" ref="B97:B111" si="1">D17</f>
        <v>568646.58724938205</v>
      </c>
      <c r="C97" s="172">
        <f t="shared" ref="C97:C111" si="2">D32</f>
        <v>284910.57256788015</v>
      </c>
      <c r="D97" s="161">
        <f t="shared" ref="D97:D111" si="3">D47</f>
        <v>34245.902618412802</v>
      </c>
      <c r="E97" s="161">
        <f t="shared" ref="E97:E111" si="4">D62</f>
        <v>72790.874796098011</v>
      </c>
      <c r="F97" s="163">
        <f t="shared" ref="F97:F111" si="5">D77</f>
        <v>288932.74105169508</v>
      </c>
      <c r="H97" s="142"/>
      <c r="I97" s="142"/>
    </row>
    <row r="98" spans="1:9" ht="15.6">
      <c r="A98" s="162">
        <f t="shared" si="0"/>
        <v>2022</v>
      </c>
      <c r="B98" s="171">
        <f t="shared" si="1"/>
        <v>575408.70062193624</v>
      </c>
      <c r="C98" s="172">
        <f t="shared" si="2"/>
        <v>287261.57061186124</v>
      </c>
      <c r="D98" s="161">
        <f t="shared" si="3"/>
        <v>34653.140930110399</v>
      </c>
      <c r="E98" s="161">
        <f t="shared" si="4"/>
        <v>73656.474201724603</v>
      </c>
      <c r="F98" s="163">
        <f t="shared" si="5"/>
        <v>291526.58509492094</v>
      </c>
      <c r="H98" s="142"/>
      <c r="I98" s="142"/>
    </row>
    <row r="99" spans="1:9" ht="15.6">
      <c r="A99" s="162">
        <f t="shared" si="0"/>
        <v>2023</v>
      </c>
      <c r="B99" s="171">
        <f t="shared" si="1"/>
        <v>583240.35606959381</v>
      </c>
      <c r="C99" s="172">
        <f t="shared" si="2"/>
        <v>290091.06049580942</v>
      </c>
      <c r="D99" s="161">
        <f t="shared" si="3"/>
        <v>35124.790836757304</v>
      </c>
      <c r="E99" s="161">
        <f t="shared" si="4"/>
        <v>74658.982726191287</v>
      </c>
      <c r="F99" s="163">
        <f t="shared" si="5"/>
        <v>294624.33282460913</v>
      </c>
      <c r="H99" s="142"/>
      <c r="I99" s="142"/>
    </row>
    <row r="100" spans="1:9" ht="15.6">
      <c r="A100" s="162">
        <f t="shared" si="0"/>
        <v>2024</v>
      </c>
      <c r="B100" s="171">
        <f t="shared" si="1"/>
        <v>591438.62868105655</v>
      </c>
      <c r="C100" s="172">
        <f t="shared" si="2"/>
        <v>293106.39091939374</v>
      </c>
      <c r="D100" s="161">
        <f t="shared" si="3"/>
        <v>35618.519721778197</v>
      </c>
      <c r="E100" s="161">
        <f t="shared" si="4"/>
        <v>75708.420898484517</v>
      </c>
      <c r="F100" s="163">
        <f t="shared" si="5"/>
        <v>297908.17417716148</v>
      </c>
      <c r="H100" s="142"/>
      <c r="I100" s="142"/>
    </row>
    <row r="101" spans="1:9" ht="15.6">
      <c r="A101" s="162">
        <f t="shared" si="0"/>
        <v>2025</v>
      </c>
      <c r="B101" s="171">
        <f t="shared" si="1"/>
        <v>598348.72501067794</v>
      </c>
      <c r="C101" s="172">
        <f t="shared" si="2"/>
        <v>295489.75884427072</v>
      </c>
      <c r="D101" s="161">
        <f t="shared" si="3"/>
        <v>36034.6700888251</v>
      </c>
      <c r="E101" s="161">
        <f t="shared" si="4"/>
        <v>76592.963192490206</v>
      </c>
      <c r="F101" s="163">
        <f t="shared" si="5"/>
        <v>300551.20304909389</v>
      </c>
      <c r="H101" s="142"/>
      <c r="I101" s="142"/>
    </row>
    <row r="102" spans="1:9" ht="15.6">
      <c r="A102" s="162">
        <f t="shared" si="0"/>
        <v>2026</v>
      </c>
      <c r="B102" s="171">
        <f t="shared" si="1"/>
        <v>604925.74280518119</v>
      </c>
      <c r="C102" s="172">
        <f t="shared" si="2"/>
        <v>297686.54523549415</v>
      </c>
      <c r="D102" s="161">
        <f t="shared" si="3"/>
        <v>36430.761291961397</v>
      </c>
      <c r="E102" s="161">
        <f t="shared" si="4"/>
        <v>77434.869025636464</v>
      </c>
      <c r="F102" s="163">
        <f t="shared" si="5"/>
        <v>303017.38229122286</v>
      </c>
      <c r="H102" s="142"/>
      <c r="I102" s="142"/>
    </row>
    <row r="103" spans="1:9" ht="15.6">
      <c r="A103" s="162">
        <f t="shared" si="0"/>
        <v>2027</v>
      </c>
      <c r="B103" s="171">
        <f t="shared" si="1"/>
        <v>611278.15029203531</v>
      </c>
      <c r="C103" s="172">
        <f t="shared" si="2"/>
        <v>299769.55873332423</v>
      </c>
      <c r="D103" s="161">
        <f t="shared" si="3"/>
        <v>36813.325670359998</v>
      </c>
      <c r="E103" s="161">
        <f t="shared" si="4"/>
        <v>78248.023115348013</v>
      </c>
      <c r="F103" s="163">
        <f t="shared" si="5"/>
        <v>305369.98053803697</v>
      </c>
      <c r="H103" s="142"/>
      <c r="I103" s="142"/>
    </row>
    <row r="104" spans="1:9" ht="15.6">
      <c r="A104" s="162">
        <f t="shared" si="0"/>
        <v>2028</v>
      </c>
      <c r="B104" s="171">
        <f t="shared" si="1"/>
        <v>617686.94172936596</v>
      </c>
      <c r="C104" s="172">
        <f t="shared" si="2"/>
        <v>301867.24052684539</v>
      </c>
      <c r="D104" s="161">
        <f t="shared" si="3"/>
        <v>37199.285689109201</v>
      </c>
      <c r="E104" s="161">
        <f t="shared" si="4"/>
        <v>79068.394758423005</v>
      </c>
      <c r="F104" s="163">
        <f t="shared" si="5"/>
        <v>307746.91314251971</v>
      </c>
      <c r="H104" s="142"/>
      <c r="I104" s="142"/>
    </row>
    <row r="105" spans="1:9" ht="15.6">
      <c r="A105" s="162">
        <f t="shared" si="0"/>
        <v>2029</v>
      </c>
      <c r="B105" s="171">
        <f t="shared" si="1"/>
        <v>624122.74043760693</v>
      </c>
      <c r="C105" s="172">
        <f t="shared" si="2"/>
        <v>303970.31704030879</v>
      </c>
      <c r="D105" s="161">
        <f t="shared" si="3"/>
        <v>37586.8721809087</v>
      </c>
      <c r="E105" s="161">
        <f t="shared" si="4"/>
        <v>79892.223527440685</v>
      </c>
      <c r="F105" s="163">
        <f t="shared" si="5"/>
        <v>310135.190939483</v>
      </c>
      <c r="H105" s="142"/>
      <c r="I105" s="142"/>
    </row>
    <row r="106" spans="1:9" ht="15.6">
      <c r="A106" s="162">
        <f t="shared" si="0"/>
        <v>2030</v>
      </c>
      <c r="B106" s="171">
        <f t="shared" si="1"/>
        <v>630845.37113990379</v>
      </c>
      <c r="C106" s="172">
        <f t="shared" si="2"/>
        <v>306197.94109418662</v>
      </c>
      <c r="D106" s="161">
        <f t="shared" si="3"/>
        <v>37991.7327068386</v>
      </c>
      <c r="E106" s="161">
        <f t="shared" si="4"/>
        <v>80752.76886565896</v>
      </c>
      <c r="F106" s="163">
        <f t="shared" si="5"/>
        <v>312659.80635776778</v>
      </c>
      <c r="H106" s="142"/>
      <c r="I106" s="142"/>
    </row>
    <row r="107" spans="1:9" ht="15.6">
      <c r="A107" s="162">
        <f t="shared" si="0"/>
        <v>2031</v>
      </c>
      <c r="B107" s="171">
        <f t="shared" si="1"/>
        <v>637536.8916746336</v>
      </c>
      <c r="C107" s="172">
        <f t="shared" si="2"/>
        <v>308403.83835965709</v>
      </c>
      <c r="D107" s="161">
        <f t="shared" si="3"/>
        <v>38394.719668741702</v>
      </c>
      <c r="E107" s="161">
        <f t="shared" si="4"/>
        <v>81609.331877478369</v>
      </c>
      <c r="F107" s="163">
        <f t="shared" si="5"/>
        <v>315167.00980566337</v>
      </c>
      <c r="H107" s="142"/>
      <c r="I107" s="142"/>
    </row>
    <row r="108" spans="1:9" ht="15.6">
      <c r="A108" s="162">
        <f t="shared" si="0"/>
        <v>2032</v>
      </c>
      <c r="B108" s="171">
        <f t="shared" si="1"/>
        <v>644280.07570272393</v>
      </c>
      <c r="C108" s="172">
        <f t="shared" si="2"/>
        <v>310625.3598825651</v>
      </c>
      <c r="D108" s="161">
        <f t="shared" si="3"/>
        <v>38800.817988424802</v>
      </c>
      <c r="E108" s="161">
        <f t="shared" si="4"/>
        <v>82472.508190008608</v>
      </c>
      <c r="F108" s="163">
        <f t="shared" si="5"/>
        <v>317696.46101510804</v>
      </c>
      <c r="H108" s="142"/>
      <c r="I108" s="142"/>
    </row>
    <row r="109" spans="1:9" ht="15.6">
      <c r="A109" s="162">
        <f t="shared" si="0"/>
        <v>2033</v>
      </c>
      <c r="B109" s="171">
        <f t="shared" si="1"/>
        <v>651089.65768316342</v>
      </c>
      <c r="C109" s="172">
        <f t="shared" si="2"/>
        <v>312871.59347090794</v>
      </c>
      <c r="D109" s="161">
        <f t="shared" si="3"/>
        <v>39210.915026891002</v>
      </c>
      <c r="E109" s="161">
        <f t="shared" si="4"/>
        <v>83344.183920529496</v>
      </c>
      <c r="F109" s="163">
        <f t="shared" si="5"/>
        <v>320256.81615688524</v>
      </c>
      <c r="H109" s="142"/>
      <c r="I109" s="142"/>
    </row>
    <row r="110" spans="1:9" ht="15.6">
      <c r="A110" s="162">
        <f t="shared" si="0"/>
        <v>2034</v>
      </c>
      <c r="B110" s="171">
        <f t="shared" si="1"/>
        <v>657926.8400065559</v>
      </c>
      <c r="C110" s="172">
        <f t="shared" si="2"/>
        <v>315122.55509270879</v>
      </c>
      <c r="D110" s="161">
        <f t="shared" si="3"/>
        <v>39622.674255370199</v>
      </c>
      <c r="E110" s="161">
        <f t="shared" si="4"/>
        <v>84219.392694516282</v>
      </c>
      <c r="F110" s="163">
        <f t="shared" si="5"/>
        <v>322828.12155457848</v>
      </c>
      <c r="H110" s="142"/>
      <c r="I110" s="142"/>
    </row>
    <row r="111" spans="1:9" ht="15.6">
      <c r="A111" s="164">
        <f t="shared" si="0"/>
        <v>2035</v>
      </c>
      <c r="B111" s="165">
        <f t="shared" si="1"/>
        <v>664818.79228473594</v>
      </c>
      <c r="C111" s="166">
        <f t="shared" si="2"/>
        <v>317390.5473715252</v>
      </c>
      <c r="D111" s="167">
        <f t="shared" si="3"/>
        <v>40037.7319236162</v>
      </c>
      <c r="E111" s="167">
        <f t="shared" si="4"/>
        <v>85101.61241873134</v>
      </c>
      <c r="F111" s="168">
        <f t="shared" si="5"/>
        <v>325423.34405718622</v>
      </c>
      <c r="H111" s="142"/>
      <c r="I111" s="142"/>
    </row>
    <row r="112" spans="1:9" ht="15.6">
      <c r="A112" s="672"/>
      <c r="B112" s="672"/>
      <c r="C112" s="672"/>
      <c r="D112" s="672"/>
      <c r="E112" s="672"/>
      <c r="F112" s="672"/>
      <c r="H112" s="142"/>
      <c r="I112" s="142"/>
    </row>
    <row r="113" spans="1:9" ht="17.399999999999999">
      <c r="A113" s="671" t="s">
        <v>755</v>
      </c>
      <c r="B113" s="671"/>
      <c r="C113" s="671"/>
      <c r="D113" s="671"/>
      <c r="E113" s="671"/>
      <c r="F113" s="671"/>
      <c r="G113" s="161"/>
      <c r="H113" s="142"/>
      <c r="I113" s="142"/>
    </row>
    <row r="114" spans="1:9" ht="322.2" customHeight="1">
      <c r="A114" s="670"/>
      <c r="B114" s="670"/>
      <c r="C114" s="670"/>
      <c r="D114" s="670"/>
      <c r="E114" s="670"/>
      <c r="F114" s="670"/>
      <c r="G114" s="142"/>
      <c r="H114" s="142"/>
      <c r="I114" s="142"/>
    </row>
    <row r="115" spans="1:9" ht="23.4" customHeight="1">
      <c r="A115" s="673" t="s">
        <v>1530</v>
      </c>
      <c r="B115" s="674"/>
      <c r="C115" s="674"/>
      <c r="D115" s="674"/>
      <c r="E115" s="674"/>
      <c r="F115" s="675"/>
      <c r="G115" s="142"/>
      <c r="H115" s="142"/>
      <c r="I115" s="142"/>
    </row>
    <row r="116" spans="1:9" ht="91.8" customHeight="1">
      <c r="A116" s="491" t="s">
        <v>759</v>
      </c>
      <c r="B116" s="491"/>
      <c r="C116" s="491"/>
      <c r="D116" s="491"/>
      <c r="E116" s="491"/>
      <c r="F116" s="491"/>
      <c r="G116" s="142"/>
      <c r="H116" s="142"/>
      <c r="I116" s="142"/>
    </row>
    <row r="117" spans="1:9" ht="15.6">
      <c r="A117" s="669"/>
      <c r="B117" s="669"/>
      <c r="C117" s="669"/>
      <c r="D117" s="669"/>
      <c r="E117" s="669"/>
      <c r="F117" s="669"/>
      <c r="G117" s="142"/>
      <c r="H117" s="142"/>
      <c r="I117" s="142"/>
    </row>
    <row r="118" spans="1:9" ht="21">
      <c r="A118" s="569" t="s">
        <v>754</v>
      </c>
      <c r="B118" s="570"/>
      <c r="C118" s="570"/>
      <c r="D118" s="570"/>
      <c r="E118" s="570"/>
      <c r="F118" s="570"/>
      <c r="G118" s="571"/>
      <c r="H118" s="146"/>
      <c r="I118" s="142"/>
    </row>
    <row r="119" spans="1:9" ht="15.6">
      <c r="A119" s="649" t="s">
        <v>1532</v>
      </c>
      <c r="B119" s="650"/>
      <c r="C119" s="650"/>
      <c r="D119" s="650"/>
      <c r="E119" s="650"/>
      <c r="F119" s="650"/>
      <c r="G119" s="651"/>
      <c r="H119" s="142"/>
      <c r="I119" s="142"/>
    </row>
    <row r="120" spans="1:9" ht="15.6">
      <c r="A120" s="652"/>
      <c r="B120" s="653"/>
      <c r="C120" s="653"/>
      <c r="D120" s="653"/>
      <c r="E120" s="653"/>
      <c r="F120" s="653"/>
      <c r="G120" s="654"/>
      <c r="H120" s="142"/>
      <c r="I120" s="142"/>
    </row>
    <row r="121" spans="1:9" ht="68.400000000000006" customHeight="1">
      <c r="A121" s="154" t="s">
        <v>448</v>
      </c>
      <c r="B121" s="155" t="s">
        <v>749</v>
      </c>
      <c r="C121" s="156" t="s">
        <v>757</v>
      </c>
      <c r="D121" s="156" t="s">
        <v>750</v>
      </c>
      <c r="E121" s="157" t="s">
        <v>751</v>
      </c>
      <c r="F121" s="157" t="s">
        <v>752</v>
      </c>
      <c r="G121" s="158" t="s">
        <v>753</v>
      </c>
      <c r="I121" s="68"/>
    </row>
    <row r="122" spans="1:9" ht="15.6">
      <c r="A122" s="104" t="s">
        <v>475</v>
      </c>
      <c r="B122" s="150">
        <f>SUMIFS($D$17:$D$91,$B$17:$B$91,$A122,$C$17:$C$91,2035)</f>
        <v>664818.79228473594</v>
      </c>
      <c r="C122" s="150">
        <f>SUMIFS($E$17:$E$91,$B$17:$B$91,$A122,$C$17:$C$91,2035)</f>
        <v>767246.72574951011</v>
      </c>
      <c r="D122" s="150">
        <f>SUMIFS($F$17:$F$91,$B$17:$B$91,$A122,$C$17:$C$91,2035)</f>
        <v>778761.13459742814</v>
      </c>
      <c r="E122" s="8" t="str">
        <f>INDEX($B$121:$D$121,1,MATCH(MAX(B122:D122),B122:D122,0))</f>
        <v>Human-Centric 2035</v>
      </c>
      <c r="F122" s="8" t="str">
        <f>INDEX($B$121:$D$121,1,MATCH(MIN(B122:D122),B122:D122,0))</f>
        <v>Baseline 2035</v>
      </c>
      <c r="G122" s="151">
        <f>MAX(B122:D122)-MIN(B122:D122)</f>
        <v>113942.3423126922</v>
      </c>
      <c r="I122" s="142"/>
    </row>
    <row r="123" spans="1:9" ht="15.6">
      <c r="A123" s="104" t="s">
        <v>477</v>
      </c>
      <c r="B123" s="150">
        <f>SUMIFS($D$17:$D$91,$B$17:$B$91,$A123,$C$17:$C$91,2035)</f>
        <v>317390.5473715252</v>
      </c>
      <c r="C123" s="150">
        <f>SUMIFS($E$17:$E$91,$B$17:$B$91,$A123,$C$17:$C$91,2035)</f>
        <v>354173.4385794964</v>
      </c>
      <c r="D123" s="150">
        <f>SUMIFS($F$17:$F$91,$B$17:$B$91,$A123,$C$17:$C$91,2035)</f>
        <v>349719.94890381326</v>
      </c>
      <c r="E123" s="8" t="str">
        <f>INDEX($B$121:$D$121,1,MATCH(MAX(B123:D123),B123:D123,0))</f>
        <v>Technical Opportunities 2035</v>
      </c>
      <c r="F123" s="8" t="str">
        <f>INDEX($B$121:$D$121,1,MATCH(MIN(B123:D123),B123:D123,0))</f>
        <v>Baseline 2035</v>
      </c>
      <c r="G123" s="151">
        <f t="shared" ref="G123:G126" si="6">MAX(B123:D123)-MIN(B123:D123)</f>
        <v>36782.891207971203</v>
      </c>
      <c r="I123" s="142"/>
    </row>
    <row r="124" spans="1:9" ht="15.6">
      <c r="A124" s="104" t="s">
        <v>435</v>
      </c>
      <c r="B124" s="150">
        <f>SUMIFS($D$17:$D$91,$B$17:$B$91,$A124,$C$17:$C$91,2035)</f>
        <v>40037.7319236162</v>
      </c>
      <c r="C124" s="150">
        <f>SUMIFS($E$17:$E$91,$B$17:$B$91,$A124,$C$17:$C$91,2035)</f>
        <v>46206.303253304002</v>
      </c>
      <c r="D124" s="150">
        <f>SUMIFS($F$17:$F$91,$B$17:$B$91,$A124,$C$17:$C$91,2035)</f>
        <v>46899.741555692301</v>
      </c>
      <c r="E124" s="8" t="str">
        <f>INDEX($B$121:$D$121,1,MATCH(MAX(B124:D124),B124:D124,0))</f>
        <v>Human-Centric 2035</v>
      </c>
      <c r="F124" s="8" t="str">
        <f>INDEX($B$121:$D$121,1,MATCH(MIN(B124:D124),B124:D124,0))</f>
        <v>Baseline 2035</v>
      </c>
      <c r="G124" s="151">
        <f t="shared" si="6"/>
        <v>6862.0096320761004</v>
      </c>
      <c r="I124" s="142"/>
    </row>
    <row r="125" spans="1:9" ht="15.6">
      <c r="A125" s="104" t="s">
        <v>476</v>
      </c>
      <c r="B125" s="150">
        <f>SUMIFS($D$17:$D$91,$B$17:$B$91,$A125,$C$17:$C$91,2035)</f>
        <v>85101.61241873134</v>
      </c>
      <c r="C125" s="150">
        <f>SUMIFS($E$17:$E$91,$B$17:$B$91,$A125,$C$17:$C$91,2035)</f>
        <v>98213.128512611787</v>
      </c>
      <c r="D125" s="150">
        <f>SUMIFS($F$17:$F$91,$B$17:$B$91,$A125,$C$17:$C$91,2035)</f>
        <v>99687.056100640271</v>
      </c>
      <c r="E125" s="8" t="str">
        <f>INDEX($B$121:$D$121,1,MATCH(MAX(B125:D125),B125:D125,0))</f>
        <v>Human-Centric 2035</v>
      </c>
      <c r="F125" s="8" t="str">
        <f>INDEX($B$121:$D$121,1,MATCH(MIN(B125:D125),B125:D125,0))</f>
        <v>Baseline 2035</v>
      </c>
      <c r="G125" s="151">
        <f t="shared" si="6"/>
        <v>14585.443681908931</v>
      </c>
      <c r="I125" s="142"/>
    </row>
    <row r="126" spans="1:9" ht="15.6">
      <c r="A126" s="106" t="s">
        <v>478</v>
      </c>
      <c r="B126" s="152">
        <f>SUMIFS($D$17:$D$91,$B$17:$B$91,$A126,$C$17:$C$91,2035)</f>
        <v>325423.34405718622</v>
      </c>
      <c r="C126" s="152">
        <f>SUMIFS($E$17:$E$91,$B$17:$B$91,$A126,$C$17:$C$91,2035)</f>
        <v>424066.86410164158</v>
      </c>
      <c r="D126" s="152">
        <f>SUMIFS($F$17:$F$91,$B$17:$B$91,$A126,$C$17:$C$91,2035)</f>
        <v>407126.17746726953</v>
      </c>
      <c r="E126" s="76" t="str">
        <f>INDEX($B$121:$D$121,1,MATCH(MAX(B126:D126),B126:D126,0))</f>
        <v>Technical Opportunities 2035</v>
      </c>
      <c r="F126" s="76" t="str">
        <f>INDEX($B$121:$D$121,1,MATCH(MIN(B126:D126),B126:D126,0))</f>
        <v>Baseline 2035</v>
      </c>
      <c r="G126" s="153">
        <f t="shared" si="6"/>
        <v>98643.520044455363</v>
      </c>
      <c r="I126" s="142"/>
    </row>
    <row r="127" spans="1:9" ht="15.6">
      <c r="A127" s="658"/>
      <c r="B127" s="659"/>
      <c r="C127" s="659"/>
      <c r="D127" s="659"/>
      <c r="E127" s="659"/>
      <c r="F127" s="659"/>
      <c r="G127" s="660"/>
      <c r="I127" s="142"/>
    </row>
    <row r="128" spans="1:9" ht="77.400000000000006" customHeight="1">
      <c r="A128" s="470" t="s">
        <v>758</v>
      </c>
      <c r="B128" s="471"/>
      <c r="C128" s="471"/>
      <c r="D128" s="471"/>
      <c r="E128" s="471"/>
      <c r="F128" s="471"/>
      <c r="G128" s="472"/>
      <c r="I128" s="142"/>
    </row>
    <row r="129" spans="1:9" ht="16.2" customHeight="1">
      <c r="A129" s="648"/>
      <c r="B129" s="648"/>
      <c r="C129" s="648"/>
      <c r="D129" s="648"/>
      <c r="E129" s="648"/>
      <c r="F129" s="648"/>
      <c r="G129" s="648"/>
      <c r="I129" s="142"/>
    </row>
    <row r="130" spans="1:9" ht="17.399999999999999">
      <c r="A130" s="645" t="s">
        <v>760</v>
      </c>
      <c r="B130" s="646"/>
      <c r="C130" s="646"/>
      <c r="D130" s="646"/>
      <c r="E130" s="646"/>
      <c r="F130" s="647"/>
      <c r="I130" s="142"/>
    </row>
    <row r="131" spans="1:9" ht="15.6">
      <c r="A131" s="635"/>
      <c r="B131" s="636"/>
      <c r="C131" s="636"/>
      <c r="D131" s="636"/>
      <c r="E131" s="636"/>
      <c r="F131" s="637"/>
      <c r="I131" s="142"/>
    </row>
    <row r="132" spans="1:9" ht="15.6">
      <c r="A132" s="630"/>
      <c r="B132" s="473"/>
      <c r="C132" s="473"/>
      <c r="D132" s="473"/>
      <c r="E132" s="473"/>
      <c r="F132" s="631"/>
      <c r="I132" s="142"/>
    </row>
    <row r="133" spans="1:9" ht="15.6">
      <c r="A133" s="630"/>
      <c r="B133" s="473"/>
      <c r="C133" s="473"/>
      <c r="D133" s="473"/>
      <c r="E133" s="473"/>
      <c r="F133" s="631"/>
      <c r="I133" s="142"/>
    </row>
    <row r="134" spans="1:9" ht="15.6">
      <c r="A134" s="630"/>
      <c r="B134" s="473"/>
      <c r="C134" s="473"/>
      <c r="D134" s="473"/>
      <c r="E134" s="473"/>
      <c r="F134" s="631"/>
      <c r="I134" s="142"/>
    </row>
    <row r="135" spans="1:9" ht="15.6">
      <c r="A135" s="630"/>
      <c r="B135" s="473"/>
      <c r="C135" s="473"/>
      <c r="D135" s="473"/>
      <c r="E135" s="473"/>
      <c r="F135" s="631"/>
      <c r="I135" s="142"/>
    </row>
    <row r="136" spans="1:9" ht="15.6">
      <c r="A136" s="630"/>
      <c r="B136" s="473"/>
      <c r="C136" s="473"/>
      <c r="D136" s="473"/>
      <c r="E136" s="473"/>
      <c r="F136" s="631"/>
      <c r="I136" s="142"/>
    </row>
    <row r="137" spans="1:9" ht="15.6">
      <c r="A137" s="630"/>
      <c r="B137" s="473"/>
      <c r="C137" s="473"/>
      <c r="D137" s="473"/>
      <c r="E137" s="473"/>
      <c r="F137" s="631"/>
      <c r="I137" s="142"/>
    </row>
    <row r="138" spans="1:9" ht="15.6">
      <c r="A138" s="630"/>
      <c r="B138" s="473"/>
      <c r="C138" s="473"/>
      <c r="D138" s="473"/>
      <c r="E138" s="473"/>
      <c r="F138" s="631"/>
      <c r="I138" s="142"/>
    </row>
    <row r="139" spans="1:9" ht="15.6">
      <c r="A139" s="630"/>
      <c r="B139" s="473"/>
      <c r="C139" s="473"/>
      <c r="D139" s="473"/>
      <c r="E139" s="473"/>
      <c r="F139" s="631"/>
      <c r="I139" s="142"/>
    </row>
    <row r="140" spans="1:9" ht="15.6">
      <c r="A140" s="630"/>
      <c r="B140" s="473"/>
      <c r="C140" s="473"/>
      <c r="D140" s="473"/>
      <c r="E140" s="473"/>
      <c r="F140" s="631"/>
      <c r="I140" s="142"/>
    </row>
    <row r="141" spans="1:9" ht="15.6">
      <c r="A141" s="630"/>
      <c r="B141" s="473"/>
      <c r="C141" s="473"/>
      <c r="D141" s="473"/>
      <c r="E141" s="473"/>
      <c r="F141" s="631"/>
      <c r="I141" s="142"/>
    </row>
    <row r="142" spans="1:9" ht="15.6">
      <c r="A142" s="630"/>
      <c r="B142" s="473"/>
      <c r="C142" s="473"/>
      <c r="D142" s="473"/>
      <c r="E142" s="473"/>
      <c r="F142" s="631"/>
      <c r="I142" s="142"/>
    </row>
    <row r="143" spans="1:9" ht="15.6">
      <c r="A143" s="630"/>
      <c r="B143" s="473"/>
      <c r="C143" s="473"/>
      <c r="D143" s="473"/>
      <c r="E143" s="473"/>
      <c r="F143" s="631"/>
      <c r="I143" s="142"/>
    </row>
    <row r="144" spans="1:9" ht="15.6">
      <c r="A144" s="630"/>
      <c r="B144" s="473"/>
      <c r="C144" s="473"/>
      <c r="D144" s="473"/>
      <c r="E144" s="473"/>
      <c r="F144" s="631"/>
      <c r="I144" s="142"/>
    </row>
    <row r="145" spans="1:9" ht="15.6">
      <c r="A145" s="630"/>
      <c r="B145" s="473"/>
      <c r="C145" s="473"/>
      <c r="D145" s="473"/>
      <c r="E145" s="473"/>
      <c r="F145" s="631"/>
      <c r="I145" s="142"/>
    </row>
    <row r="146" spans="1:9" ht="15.6">
      <c r="A146" s="630"/>
      <c r="B146" s="473"/>
      <c r="C146" s="473"/>
      <c r="D146" s="473"/>
      <c r="E146" s="473"/>
      <c r="F146" s="631"/>
      <c r="I146" s="142"/>
    </row>
    <row r="147" spans="1:9" ht="15.6">
      <c r="A147" s="630"/>
      <c r="B147" s="473"/>
      <c r="C147" s="473"/>
      <c r="D147" s="473"/>
      <c r="E147" s="473"/>
      <c r="F147" s="631"/>
      <c r="I147" s="142"/>
    </row>
    <row r="148" spans="1:9" ht="15.6">
      <c r="A148" s="632"/>
      <c r="B148" s="633"/>
      <c r="C148" s="633"/>
      <c r="D148" s="633"/>
      <c r="E148" s="633"/>
      <c r="F148" s="634"/>
      <c r="I148" s="142"/>
    </row>
    <row r="149" spans="1:9" ht="15.6">
      <c r="A149" s="655" t="s">
        <v>1567</v>
      </c>
      <c r="B149" s="656"/>
      <c r="C149" s="656"/>
      <c r="D149" s="656"/>
      <c r="E149" s="656"/>
      <c r="F149" s="657"/>
      <c r="I149" s="142"/>
    </row>
    <row r="150" spans="1:9" ht="15.6">
      <c r="A150" s="507" t="s">
        <v>761</v>
      </c>
      <c r="B150" s="509"/>
      <c r="C150" s="509"/>
      <c r="D150" s="509"/>
      <c r="E150" s="509"/>
      <c r="F150" s="511"/>
      <c r="I150" s="142"/>
    </row>
    <row r="151" spans="1:9" ht="15.6">
      <c r="A151" s="523"/>
      <c r="B151" s="619"/>
      <c r="C151" s="619"/>
      <c r="D151" s="619"/>
      <c r="E151" s="619"/>
      <c r="F151" s="524"/>
      <c r="I151" s="142"/>
    </row>
    <row r="152" spans="1:9" ht="15.6">
      <c r="A152" s="523"/>
      <c r="B152" s="619"/>
      <c r="C152" s="619"/>
      <c r="D152" s="619"/>
      <c r="E152" s="619"/>
      <c r="F152" s="524"/>
      <c r="I152" s="142"/>
    </row>
    <row r="153" spans="1:9" ht="15.6">
      <c r="A153" s="523"/>
      <c r="B153" s="619"/>
      <c r="C153" s="619"/>
      <c r="D153" s="619"/>
      <c r="E153" s="619"/>
      <c r="F153" s="524"/>
      <c r="I153" s="142"/>
    </row>
    <row r="154" spans="1:9" ht="15.6">
      <c r="A154" s="508"/>
      <c r="B154" s="510"/>
      <c r="C154" s="510"/>
      <c r="D154" s="510"/>
      <c r="E154" s="510"/>
      <c r="F154" s="512"/>
      <c r="I154" s="142"/>
    </row>
    <row r="155" spans="1:9" ht="15.6">
      <c r="I155" s="142"/>
    </row>
    <row r="156" spans="1:9" ht="15.6">
      <c r="I156" s="142"/>
    </row>
    <row r="157" spans="1:9" ht="15.6">
      <c r="I157" s="142"/>
    </row>
    <row r="158" spans="1:9" ht="15.6">
      <c r="A158" s="142"/>
      <c r="B158" s="142"/>
      <c r="C158" s="142"/>
      <c r="D158" s="142"/>
      <c r="E158" s="142"/>
      <c r="F158" s="142"/>
      <c r="G158" s="142"/>
      <c r="H158" s="142"/>
      <c r="I158" s="142"/>
    </row>
    <row r="159" spans="1:9" ht="15.6">
      <c r="A159" s="142"/>
      <c r="B159" s="142"/>
      <c r="C159" s="142"/>
      <c r="D159" s="142"/>
      <c r="E159" s="142"/>
      <c r="F159" s="142"/>
      <c r="G159" s="142"/>
      <c r="H159" s="142"/>
      <c r="I159" s="142"/>
    </row>
    <row r="160" spans="1:9" ht="15.6">
      <c r="A160" s="142"/>
      <c r="B160" s="142"/>
      <c r="C160" s="142"/>
      <c r="D160" s="142"/>
      <c r="E160" s="142"/>
      <c r="F160" s="142"/>
      <c r="G160" s="142"/>
      <c r="H160" s="142"/>
      <c r="I160" s="142"/>
    </row>
    <row r="161" spans="1:9" ht="15.6">
      <c r="A161" s="142"/>
      <c r="B161" s="142"/>
      <c r="C161" s="142"/>
      <c r="D161" s="142"/>
      <c r="E161" s="142"/>
      <c r="F161" s="142"/>
      <c r="G161" s="142"/>
      <c r="H161" s="142"/>
      <c r="I161" s="142"/>
    </row>
    <row r="162" spans="1:9" ht="15.6">
      <c r="A162" s="142"/>
      <c r="B162" s="142"/>
      <c r="C162" s="142"/>
      <c r="D162" s="142"/>
      <c r="E162" s="142"/>
      <c r="F162" s="142"/>
      <c r="G162" s="142"/>
      <c r="H162" s="142"/>
      <c r="I162" s="142"/>
    </row>
    <row r="163" spans="1:9" ht="15.6">
      <c r="A163" s="142"/>
      <c r="B163" s="142"/>
      <c r="C163" s="142"/>
      <c r="D163" s="142"/>
      <c r="E163" s="142"/>
      <c r="F163" s="142"/>
      <c r="G163" s="142"/>
      <c r="H163" s="142"/>
      <c r="I163" s="142"/>
    </row>
    <row r="164" spans="1:9" ht="15.6">
      <c r="A164" s="142"/>
      <c r="B164" s="142"/>
      <c r="C164" s="142"/>
      <c r="D164" s="142"/>
      <c r="E164" s="142"/>
      <c r="F164" s="142"/>
      <c r="G164" s="142"/>
      <c r="H164" s="142"/>
      <c r="I164" s="142"/>
    </row>
    <row r="165" spans="1:9" ht="15.6">
      <c r="A165" s="142"/>
      <c r="B165" s="142"/>
      <c r="C165" s="142"/>
      <c r="D165" s="142"/>
      <c r="E165" s="142"/>
      <c r="F165" s="142"/>
      <c r="G165" s="142"/>
      <c r="H165" s="142"/>
      <c r="I165" s="142"/>
    </row>
    <row r="166" spans="1:9" ht="15.6">
      <c r="A166" s="142"/>
      <c r="B166" s="142"/>
      <c r="C166" s="142"/>
      <c r="D166" s="142"/>
      <c r="E166" s="142"/>
      <c r="F166" s="142"/>
      <c r="G166" s="142"/>
      <c r="H166" s="142"/>
      <c r="I166" s="142"/>
    </row>
    <row r="167" spans="1:9" ht="15.6">
      <c r="A167" s="142"/>
      <c r="B167" s="142"/>
      <c r="C167" s="142"/>
      <c r="D167" s="142"/>
      <c r="E167" s="142"/>
      <c r="F167" s="142"/>
      <c r="G167" s="142"/>
      <c r="H167" s="142"/>
      <c r="I167" s="142"/>
    </row>
    <row r="168" spans="1:9" ht="15.6">
      <c r="A168" s="142"/>
      <c r="B168" s="142"/>
      <c r="C168" s="142"/>
      <c r="D168" s="142"/>
      <c r="E168" s="142"/>
      <c r="F168" s="142"/>
      <c r="G168" s="142"/>
      <c r="H168" s="142"/>
      <c r="I168" s="142"/>
    </row>
    <row r="169" spans="1:9" ht="15.6">
      <c r="A169" s="142"/>
      <c r="B169" s="142"/>
      <c r="C169" s="142"/>
      <c r="D169" s="142"/>
      <c r="E169" s="142"/>
      <c r="F169" s="142"/>
      <c r="G169" s="142"/>
      <c r="H169" s="142"/>
      <c r="I169" s="142"/>
    </row>
    <row r="170" spans="1:9" ht="15.6">
      <c r="A170" s="142"/>
      <c r="B170" s="142"/>
      <c r="C170" s="142"/>
      <c r="D170" s="142"/>
      <c r="E170" s="142"/>
      <c r="F170" s="142"/>
      <c r="G170" s="142"/>
      <c r="H170" s="142"/>
      <c r="I170" s="142"/>
    </row>
    <row r="171" spans="1:9" ht="15.6">
      <c r="A171" s="142"/>
      <c r="B171" s="142"/>
      <c r="C171" s="142"/>
      <c r="D171" s="142"/>
      <c r="E171" s="142"/>
      <c r="F171" s="142"/>
      <c r="G171" s="142"/>
      <c r="H171" s="142"/>
      <c r="I171" s="142"/>
    </row>
    <row r="172" spans="1:9" ht="15.6">
      <c r="A172" s="142"/>
      <c r="B172" s="142"/>
      <c r="C172" s="142"/>
      <c r="D172" s="142"/>
      <c r="E172" s="142"/>
      <c r="F172" s="142"/>
      <c r="G172" s="142"/>
      <c r="H172" s="142"/>
      <c r="I172" s="142"/>
    </row>
    <row r="173" spans="1:9" ht="15.6">
      <c r="A173" s="142"/>
      <c r="B173" s="142"/>
      <c r="C173" s="142"/>
      <c r="D173" s="142"/>
      <c r="E173" s="142"/>
      <c r="F173" s="142"/>
      <c r="G173" s="142"/>
      <c r="H173" s="142"/>
      <c r="I173" s="142"/>
    </row>
    <row r="174" spans="1:9" ht="15.6">
      <c r="A174" s="142"/>
      <c r="B174" s="142"/>
      <c r="C174" s="142"/>
      <c r="D174" s="142"/>
      <c r="E174" s="142"/>
      <c r="F174" s="142"/>
      <c r="G174" s="142"/>
      <c r="H174" s="142"/>
      <c r="I174" s="142"/>
    </row>
    <row r="175" spans="1:9" ht="15.6">
      <c r="A175" s="142"/>
      <c r="B175" s="142"/>
      <c r="C175" s="142"/>
      <c r="D175" s="142"/>
      <c r="E175" s="142"/>
      <c r="F175" s="142"/>
      <c r="G175" s="142"/>
      <c r="H175" s="142"/>
      <c r="I175" s="142"/>
    </row>
    <row r="176" spans="1:9" ht="15.6">
      <c r="A176" s="142"/>
      <c r="B176" s="142"/>
      <c r="C176" s="142"/>
      <c r="D176" s="142"/>
      <c r="E176" s="142"/>
      <c r="F176" s="142"/>
      <c r="G176" s="142"/>
      <c r="H176" s="142"/>
      <c r="I176" s="142"/>
    </row>
    <row r="177" spans="1:9" ht="15.6">
      <c r="A177" s="142"/>
      <c r="B177" s="142"/>
      <c r="C177" s="142"/>
      <c r="D177" s="142"/>
      <c r="E177" s="142"/>
      <c r="F177" s="142"/>
      <c r="G177" s="142"/>
      <c r="H177" s="142"/>
      <c r="I177" s="142"/>
    </row>
    <row r="178" spans="1:9" ht="15.6">
      <c r="A178" s="142"/>
      <c r="B178" s="142"/>
      <c r="C178" s="142"/>
      <c r="D178" s="142"/>
      <c r="E178" s="142"/>
      <c r="F178" s="142"/>
      <c r="G178" s="142"/>
      <c r="H178" s="142"/>
      <c r="I178" s="142"/>
    </row>
    <row r="179" spans="1:9" ht="15.6">
      <c r="A179" s="142"/>
      <c r="B179" s="142"/>
      <c r="C179" s="142"/>
      <c r="D179" s="142"/>
      <c r="E179" s="142"/>
      <c r="F179" s="142"/>
      <c r="G179" s="142"/>
      <c r="H179" s="142"/>
      <c r="I179" s="142"/>
    </row>
    <row r="180" spans="1:9" ht="15.6">
      <c r="A180" s="142"/>
      <c r="B180" s="142"/>
      <c r="C180" s="142"/>
      <c r="D180" s="142"/>
      <c r="E180" s="142"/>
      <c r="F180" s="142"/>
      <c r="G180" s="142"/>
      <c r="H180" s="142"/>
      <c r="I180" s="142"/>
    </row>
    <row r="181" spans="1:9" ht="15.6">
      <c r="A181" s="142"/>
      <c r="B181" s="142"/>
      <c r="C181" s="142"/>
      <c r="D181" s="142"/>
      <c r="E181" s="142"/>
      <c r="F181" s="142"/>
      <c r="G181" s="142"/>
      <c r="H181" s="142"/>
      <c r="I181" s="142"/>
    </row>
    <row r="182" spans="1:9" ht="15.6">
      <c r="A182" s="142"/>
      <c r="B182" s="142"/>
      <c r="C182" s="142"/>
      <c r="D182" s="142"/>
      <c r="E182" s="142"/>
      <c r="F182" s="142"/>
      <c r="G182" s="142"/>
      <c r="H182" s="142"/>
      <c r="I182" s="142"/>
    </row>
    <row r="183" spans="1:9" ht="15.6">
      <c r="A183" s="142"/>
      <c r="B183" s="142"/>
      <c r="C183" s="142"/>
      <c r="D183" s="142"/>
      <c r="E183" s="142"/>
      <c r="F183" s="142"/>
      <c r="G183" s="142"/>
      <c r="H183" s="142"/>
      <c r="I183" s="142"/>
    </row>
    <row r="184" spans="1:9" ht="15.6">
      <c r="A184" s="142"/>
      <c r="B184" s="142"/>
      <c r="C184" s="142"/>
      <c r="D184" s="142"/>
      <c r="E184" s="142"/>
      <c r="F184" s="142"/>
      <c r="G184" s="142"/>
      <c r="H184" s="142"/>
      <c r="I184" s="142"/>
    </row>
    <row r="185" spans="1:9" ht="15.6">
      <c r="A185" s="142"/>
      <c r="B185" s="142"/>
      <c r="C185" s="142"/>
      <c r="D185" s="142"/>
      <c r="E185" s="142"/>
      <c r="F185" s="142"/>
      <c r="G185" s="142"/>
      <c r="H185" s="142"/>
      <c r="I185" s="142"/>
    </row>
    <row r="186" spans="1:9" ht="15.6">
      <c r="A186" s="142"/>
      <c r="B186" s="142"/>
      <c r="C186" s="142"/>
      <c r="D186" s="142"/>
      <c r="E186" s="142"/>
      <c r="F186" s="142"/>
      <c r="G186" s="142"/>
      <c r="H186" s="142"/>
      <c r="I186" s="142"/>
    </row>
    <row r="187" spans="1:9" ht="15.6">
      <c r="A187" s="142"/>
      <c r="B187" s="142"/>
      <c r="C187" s="142"/>
      <c r="D187" s="142"/>
      <c r="E187" s="142"/>
      <c r="F187" s="142"/>
      <c r="G187" s="142"/>
      <c r="H187" s="142"/>
      <c r="I187" s="142"/>
    </row>
    <row r="188" spans="1:9" ht="15.6">
      <c r="A188" s="142"/>
      <c r="B188" s="142"/>
      <c r="C188" s="142"/>
      <c r="D188" s="142"/>
      <c r="E188" s="142"/>
      <c r="F188" s="142"/>
      <c r="G188" s="142"/>
      <c r="H188" s="142"/>
      <c r="I188" s="142"/>
    </row>
    <row r="189" spans="1:9" ht="15.6">
      <c r="A189" s="142"/>
      <c r="B189" s="142"/>
      <c r="C189" s="142"/>
      <c r="D189" s="142"/>
      <c r="E189" s="142"/>
      <c r="F189" s="142"/>
      <c r="G189" s="142"/>
      <c r="H189" s="142"/>
      <c r="I189" s="142"/>
    </row>
    <row r="190" spans="1:9" ht="15.6">
      <c r="A190" s="142"/>
      <c r="B190" s="142"/>
      <c r="C190" s="142"/>
      <c r="D190" s="142"/>
      <c r="E190" s="142"/>
      <c r="F190" s="142"/>
      <c r="G190" s="142"/>
      <c r="H190" s="142"/>
      <c r="I190" s="142"/>
    </row>
    <row r="191" spans="1:9" ht="15.6">
      <c r="A191" s="142"/>
      <c r="B191" s="142"/>
      <c r="C191" s="142"/>
      <c r="D191" s="142"/>
      <c r="E191" s="142"/>
      <c r="F191" s="142"/>
      <c r="G191" s="142"/>
      <c r="H191" s="142"/>
      <c r="I191" s="142"/>
    </row>
    <row r="192" spans="1:9" ht="15.6">
      <c r="A192" s="142"/>
      <c r="B192" s="142"/>
      <c r="C192" s="142"/>
      <c r="D192" s="142"/>
      <c r="E192" s="142"/>
      <c r="F192" s="142"/>
      <c r="G192" s="142"/>
      <c r="H192" s="142"/>
      <c r="I192" s="142"/>
    </row>
    <row r="193" spans="1:9" ht="15.6">
      <c r="A193" s="142"/>
      <c r="B193" s="142"/>
      <c r="C193" s="142"/>
      <c r="D193" s="142"/>
      <c r="E193" s="142"/>
      <c r="F193" s="142"/>
      <c r="G193" s="142"/>
      <c r="H193" s="142"/>
      <c r="I193" s="142"/>
    </row>
    <row r="194" spans="1:9" ht="15.6">
      <c r="A194" s="142"/>
      <c r="B194" s="142"/>
      <c r="C194" s="142"/>
      <c r="D194" s="142"/>
      <c r="E194" s="142"/>
      <c r="F194" s="142"/>
      <c r="G194" s="142"/>
      <c r="H194" s="142"/>
      <c r="I194" s="142"/>
    </row>
    <row r="195" spans="1:9" ht="15.6">
      <c r="A195" s="142"/>
      <c r="B195" s="142"/>
      <c r="C195" s="142"/>
      <c r="D195" s="142"/>
      <c r="E195" s="142"/>
      <c r="F195" s="142"/>
      <c r="G195" s="142"/>
      <c r="H195" s="142"/>
      <c r="I195" s="142"/>
    </row>
    <row r="196" spans="1:9" ht="15.6">
      <c r="A196" s="142"/>
      <c r="B196" s="142"/>
      <c r="C196" s="142"/>
      <c r="D196" s="142"/>
      <c r="E196" s="142"/>
      <c r="F196" s="142"/>
      <c r="G196" s="142"/>
      <c r="H196" s="142"/>
      <c r="I196" s="142"/>
    </row>
    <row r="197" spans="1:9" ht="15.6">
      <c r="A197" s="142"/>
      <c r="B197" s="142"/>
      <c r="C197" s="142"/>
      <c r="D197" s="142"/>
      <c r="E197" s="142"/>
      <c r="F197" s="142"/>
      <c r="G197" s="142"/>
      <c r="H197" s="142"/>
      <c r="I197" s="142"/>
    </row>
    <row r="198" spans="1:9" ht="15.6">
      <c r="A198" s="142"/>
      <c r="B198" s="142"/>
      <c r="C198" s="142"/>
      <c r="D198" s="142"/>
      <c r="E198" s="142"/>
      <c r="F198" s="142"/>
      <c r="G198" s="142"/>
      <c r="H198" s="142"/>
      <c r="I198" s="142"/>
    </row>
    <row r="199" spans="1:9" ht="15.6">
      <c r="A199" s="142"/>
      <c r="B199" s="142"/>
      <c r="C199" s="142"/>
      <c r="D199" s="142"/>
      <c r="E199" s="142"/>
      <c r="F199" s="142"/>
      <c r="G199" s="142"/>
      <c r="H199" s="142"/>
      <c r="I199" s="142"/>
    </row>
    <row r="200" spans="1:9" ht="15.6">
      <c r="A200" s="142"/>
      <c r="B200" s="142"/>
      <c r="C200" s="142"/>
      <c r="D200" s="142"/>
      <c r="E200" s="142"/>
      <c r="F200" s="142"/>
      <c r="G200" s="142"/>
      <c r="H200" s="142"/>
      <c r="I200" s="142"/>
    </row>
    <row r="201" spans="1:9" ht="15.6">
      <c r="A201" s="142"/>
      <c r="B201" s="142"/>
      <c r="C201" s="142"/>
      <c r="D201" s="142"/>
      <c r="E201" s="142"/>
      <c r="F201" s="142"/>
      <c r="G201" s="142"/>
      <c r="H201" s="142"/>
      <c r="I201" s="142"/>
    </row>
    <row r="202" spans="1:9" ht="15.6">
      <c r="A202" s="142"/>
      <c r="B202" s="142"/>
      <c r="C202" s="142"/>
      <c r="D202" s="142"/>
      <c r="E202" s="142"/>
      <c r="F202" s="142"/>
      <c r="G202" s="142"/>
      <c r="H202" s="142"/>
      <c r="I202" s="142"/>
    </row>
    <row r="203" spans="1:9" ht="15.6">
      <c r="A203" s="142"/>
      <c r="B203" s="142"/>
      <c r="C203" s="142"/>
      <c r="D203" s="142"/>
      <c r="E203" s="142"/>
      <c r="F203" s="142"/>
      <c r="G203" s="142"/>
      <c r="H203" s="142"/>
      <c r="I203" s="142"/>
    </row>
    <row r="204" spans="1:9" ht="15.6">
      <c r="A204" s="142"/>
      <c r="B204" s="142"/>
      <c r="C204" s="142"/>
      <c r="D204" s="142"/>
      <c r="E204" s="142"/>
      <c r="F204" s="142"/>
      <c r="G204" s="142"/>
      <c r="H204" s="142"/>
      <c r="I204" s="142"/>
    </row>
    <row r="205" spans="1:9" ht="15.6">
      <c r="A205" s="142"/>
      <c r="B205" s="142"/>
      <c r="C205" s="142"/>
      <c r="D205" s="142"/>
      <c r="E205" s="142"/>
      <c r="F205" s="142"/>
      <c r="G205" s="142"/>
      <c r="H205" s="142"/>
      <c r="I205" s="142"/>
    </row>
    <row r="206" spans="1:9" ht="15.6">
      <c r="A206" s="142"/>
      <c r="B206" s="142"/>
      <c r="C206" s="142"/>
      <c r="D206" s="142"/>
      <c r="E206" s="142"/>
      <c r="F206" s="142"/>
      <c r="G206" s="142"/>
      <c r="H206" s="142"/>
      <c r="I206" s="142"/>
    </row>
    <row r="207" spans="1:9" ht="15.6">
      <c r="A207" s="142"/>
      <c r="B207" s="142"/>
      <c r="C207" s="142"/>
      <c r="D207" s="142"/>
      <c r="E207" s="142"/>
      <c r="F207" s="142"/>
      <c r="G207" s="142"/>
      <c r="H207" s="142"/>
      <c r="I207" s="142"/>
    </row>
    <row r="208" spans="1:9" ht="15.6">
      <c r="A208" s="142"/>
      <c r="B208" s="142"/>
      <c r="C208" s="142"/>
      <c r="D208" s="142"/>
      <c r="E208" s="142"/>
      <c r="F208" s="142"/>
      <c r="G208" s="142"/>
      <c r="H208" s="142"/>
      <c r="I208" s="142"/>
    </row>
    <row r="209" spans="1:9" ht="15.6">
      <c r="A209" s="142"/>
      <c r="B209" s="142"/>
      <c r="C209" s="142"/>
      <c r="D209" s="142"/>
      <c r="E209" s="142"/>
      <c r="F209" s="142"/>
      <c r="G209" s="142"/>
      <c r="H209" s="142"/>
      <c r="I209" s="142"/>
    </row>
    <row r="210" spans="1:9" ht="15.6">
      <c r="A210" s="142"/>
      <c r="B210" s="142"/>
      <c r="C210" s="142"/>
      <c r="D210" s="142"/>
      <c r="E210" s="142"/>
      <c r="F210" s="142"/>
      <c r="G210" s="142"/>
      <c r="H210" s="142"/>
      <c r="I210" s="142"/>
    </row>
    <row r="211" spans="1:9" ht="15.6">
      <c r="A211" s="142"/>
      <c r="B211" s="142"/>
      <c r="C211" s="142"/>
      <c r="D211" s="142"/>
      <c r="E211" s="142"/>
      <c r="F211" s="142"/>
      <c r="G211" s="142"/>
      <c r="H211" s="142"/>
      <c r="I211" s="142"/>
    </row>
    <row r="212" spans="1:9" ht="15.6">
      <c r="A212" s="142"/>
      <c r="B212" s="142"/>
      <c r="C212" s="142"/>
      <c r="D212" s="142"/>
      <c r="E212" s="142"/>
      <c r="F212" s="142"/>
      <c r="G212" s="142"/>
      <c r="H212" s="142"/>
      <c r="I212" s="142"/>
    </row>
    <row r="213" spans="1:9" ht="15.6">
      <c r="A213" s="142"/>
      <c r="B213" s="142"/>
      <c r="C213" s="142"/>
      <c r="D213" s="142"/>
      <c r="E213" s="142"/>
      <c r="F213" s="142"/>
      <c r="G213" s="142"/>
      <c r="H213" s="142"/>
      <c r="I213" s="142"/>
    </row>
    <row r="214" spans="1:9" ht="15.6">
      <c r="A214" s="142"/>
      <c r="B214" s="142"/>
      <c r="C214" s="142"/>
      <c r="D214" s="142"/>
      <c r="E214" s="142"/>
      <c r="F214" s="142"/>
      <c r="G214" s="142"/>
      <c r="H214" s="142"/>
      <c r="I214" s="142"/>
    </row>
    <row r="215" spans="1:9" ht="15.6">
      <c r="A215" s="142"/>
      <c r="B215" s="142"/>
      <c r="C215" s="142"/>
      <c r="D215" s="142"/>
      <c r="E215" s="142"/>
      <c r="F215" s="142"/>
      <c r="G215" s="142"/>
      <c r="H215" s="142"/>
      <c r="I215" s="142"/>
    </row>
    <row r="216" spans="1:9" ht="15.6">
      <c r="A216" s="142"/>
      <c r="B216" s="142"/>
      <c r="C216" s="142"/>
      <c r="D216" s="142"/>
      <c r="E216" s="142"/>
      <c r="F216" s="142"/>
      <c r="G216" s="142"/>
      <c r="H216" s="142"/>
      <c r="I216" s="142"/>
    </row>
    <row r="217" spans="1:9" ht="15.6">
      <c r="A217" s="142"/>
      <c r="B217" s="142"/>
      <c r="C217" s="142"/>
      <c r="D217" s="142"/>
      <c r="E217" s="142"/>
      <c r="F217" s="142"/>
      <c r="G217" s="142"/>
      <c r="H217" s="142"/>
      <c r="I217" s="142"/>
    </row>
    <row r="218" spans="1:9" ht="15.6">
      <c r="A218" s="142"/>
      <c r="B218" s="142"/>
      <c r="C218" s="142"/>
      <c r="D218" s="142"/>
      <c r="E218" s="142"/>
      <c r="F218" s="142"/>
      <c r="G218" s="142"/>
      <c r="H218" s="142"/>
      <c r="I218" s="142"/>
    </row>
    <row r="219" spans="1:9" ht="15.6">
      <c r="A219" s="142"/>
      <c r="B219" s="142"/>
      <c r="C219" s="142"/>
      <c r="D219" s="142"/>
      <c r="E219" s="142"/>
      <c r="F219" s="142"/>
      <c r="G219" s="142"/>
      <c r="H219" s="142"/>
      <c r="I219" s="142"/>
    </row>
    <row r="220" spans="1:9" ht="15.6">
      <c r="A220" s="142"/>
      <c r="B220" s="142"/>
      <c r="C220" s="142"/>
      <c r="D220" s="142"/>
      <c r="E220" s="142"/>
      <c r="F220" s="142"/>
      <c r="G220" s="142"/>
      <c r="H220" s="142"/>
      <c r="I220" s="142"/>
    </row>
    <row r="221" spans="1:9" ht="15.6">
      <c r="A221" s="142"/>
      <c r="B221" s="142"/>
      <c r="C221" s="142"/>
      <c r="D221" s="142"/>
      <c r="E221" s="142"/>
      <c r="F221" s="142"/>
      <c r="G221" s="142"/>
      <c r="H221" s="142"/>
      <c r="I221" s="142"/>
    </row>
    <row r="222" spans="1:9" ht="15.6">
      <c r="A222" s="142"/>
      <c r="B222" s="142"/>
      <c r="C222" s="142"/>
      <c r="D222" s="142"/>
      <c r="E222" s="142"/>
      <c r="F222" s="142"/>
      <c r="G222" s="142"/>
      <c r="H222" s="142"/>
      <c r="I222" s="142"/>
    </row>
    <row r="223" spans="1:9" ht="15.6">
      <c r="A223" s="142"/>
      <c r="B223" s="142"/>
      <c r="C223" s="142"/>
      <c r="D223" s="142"/>
      <c r="E223" s="142"/>
      <c r="F223" s="142"/>
      <c r="G223" s="142"/>
      <c r="H223" s="142"/>
      <c r="I223" s="142"/>
    </row>
    <row r="224" spans="1:9" ht="15.6">
      <c r="A224" s="142"/>
      <c r="B224" s="142"/>
      <c r="C224" s="142"/>
      <c r="D224" s="142"/>
      <c r="E224" s="142"/>
      <c r="F224" s="142"/>
      <c r="G224" s="142"/>
      <c r="H224" s="142"/>
      <c r="I224" s="142"/>
    </row>
    <row r="225" spans="1:9" ht="15.6">
      <c r="A225" s="142"/>
      <c r="B225" s="142"/>
      <c r="C225" s="142"/>
      <c r="D225" s="142"/>
      <c r="E225" s="142"/>
      <c r="F225" s="142"/>
      <c r="G225" s="142"/>
      <c r="H225" s="142"/>
      <c r="I225" s="142"/>
    </row>
    <row r="226" spans="1:9" ht="15.6">
      <c r="A226" s="142"/>
      <c r="B226" s="142"/>
      <c r="C226" s="142"/>
      <c r="D226" s="142"/>
      <c r="E226" s="142"/>
      <c r="F226" s="142"/>
      <c r="G226" s="142"/>
      <c r="H226" s="142"/>
      <c r="I226" s="142"/>
    </row>
    <row r="227" spans="1:9" ht="15.6">
      <c r="A227" s="142"/>
      <c r="B227" s="142"/>
      <c r="C227" s="142"/>
      <c r="D227" s="142"/>
      <c r="E227" s="142"/>
      <c r="F227" s="142"/>
      <c r="G227" s="142"/>
      <c r="H227" s="142"/>
      <c r="I227" s="142"/>
    </row>
    <row r="228" spans="1:9" ht="15.6">
      <c r="A228" s="142"/>
      <c r="B228" s="142"/>
      <c r="C228" s="142"/>
      <c r="D228" s="142"/>
      <c r="E228" s="142"/>
      <c r="F228" s="142"/>
      <c r="G228" s="142"/>
      <c r="H228" s="142"/>
      <c r="I228" s="142"/>
    </row>
    <row r="229" spans="1:9" ht="15.6">
      <c r="A229" s="142"/>
      <c r="B229" s="142"/>
      <c r="C229" s="142"/>
      <c r="D229" s="142"/>
      <c r="E229" s="142"/>
      <c r="F229" s="142"/>
      <c r="G229" s="142"/>
      <c r="H229" s="142"/>
      <c r="I229" s="142"/>
    </row>
    <row r="230" spans="1:9" ht="15.6">
      <c r="A230" s="142"/>
      <c r="B230" s="142"/>
      <c r="C230" s="142"/>
      <c r="D230" s="142"/>
      <c r="E230" s="142"/>
      <c r="F230" s="142"/>
      <c r="G230" s="142"/>
      <c r="H230" s="142"/>
      <c r="I230" s="142"/>
    </row>
    <row r="231" spans="1:9" ht="15.6">
      <c r="A231" s="142"/>
      <c r="B231" s="142"/>
      <c r="C231" s="142"/>
      <c r="D231" s="142"/>
      <c r="E231" s="142"/>
      <c r="F231" s="142"/>
      <c r="G231" s="142"/>
      <c r="H231" s="142"/>
      <c r="I231" s="142"/>
    </row>
    <row r="232" spans="1:9" ht="15.6">
      <c r="A232" s="142"/>
      <c r="B232" s="142"/>
      <c r="C232" s="142"/>
      <c r="D232" s="142"/>
      <c r="E232" s="142"/>
      <c r="F232" s="142"/>
      <c r="G232" s="142"/>
      <c r="H232" s="142"/>
      <c r="I232" s="142"/>
    </row>
    <row r="233" spans="1:9" ht="15.6">
      <c r="A233" s="142"/>
      <c r="B233" s="142"/>
      <c r="C233" s="142"/>
      <c r="D233" s="142"/>
      <c r="E233" s="142"/>
      <c r="F233" s="142"/>
      <c r="G233" s="142"/>
      <c r="H233" s="142"/>
      <c r="I233" s="142"/>
    </row>
    <row r="234" spans="1:9" ht="15.6">
      <c r="A234" s="142"/>
      <c r="B234" s="142"/>
      <c r="C234" s="142"/>
      <c r="D234" s="142"/>
      <c r="E234" s="142"/>
      <c r="F234" s="142"/>
      <c r="G234" s="142"/>
      <c r="H234" s="142"/>
      <c r="I234" s="142"/>
    </row>
    <row r="235" spans="1:9" ht="15.6">
      <c r="A235" s="142"/>
      <c r="B235" s="142"/>
      <c r="C235" s="142"/>
      <c r="D235" s="142"/>
      <c r="E235" s="142"/>
      <c r="F235" s="142"/>
      <c r="G235" s="142"/>
      <c r="H235" s="142"/>
      <c r="I235" s="142"/>
    </row>
    <row r="236" spans="1:9" ht="15.6">
      <c r="A236" s="142"/>
      <c r="B236" s="142"/>
      <c r="C236" s="142"/>
      <c r="D236" s="142"/>
      <c r="E236" s="142"/>
      <c r="F236" s="142"/>
      <c r="G236" s="142"/>
      <c r="H236" s="142"/>
      <c r="I236" s="142"/>
    </row>
    <row r="237" spans="1:9" ht="15.6">
      <c r="A237" s="142"/>
      <c r="B237" s="142"/>
      <c r="C237" s="142"/>
      <c r="D237" s="142"/>
      <c r="E237" s="142"/>
      <c r="F237" s="142"/>
      <c r="G237" s="142"/>
      <c r="H237" s="142"/>
      <c r="I237" s="142"/>
    </row>
    <row r="238" spans="1:9" ht="15.6">
      <c r="A238" s="142"/>
      <c r="B238" s="142"/>
      <c r="C238" s="142"/>
      <c r="D238" s="142"/>
      <c r="E238" s="142"/>
      <c r="F238" s="142"/>
      <c r="G238" s="142"/>
      <c r="H238" s="142"/>
      <c r="I238" s="142"/>
    </row>
    <row r="239" spans="1:9" ht="15.6">
      <c r="A239" s="142"/>
      <c r="B239" s="142"/>
      <c r="C239" s="142"/>
      <c r="D239" s="142"/>
      <c r="E239" s="142"/>
      <c r="F239" s="142"/>
      <c r="G239" s="142"/>
      <c r="H239" s="142"/>
      <c r="I239" s="142"/>
    </row>
    <row r="240" spans="1:9" ht="15.6">
      <c r="A240" s="142"/>
      <c r="B240" s="142"/>
      <c r="C240" s="142"/>
      <c r="D240" s="142"/>
      <c r="E240" s="142"/>
      <c r="F240" s="142"/>
      <c r="G240" s="142"/>
      <c r="H240" s="142"/>
      <c r="I240" s="142"/>
    </row>
    <row r="241" spans="1:9" ht="15.6">
      <c r="A241" s="142"/>
      <c r="B241" s="142"/>
      <c r="C241" s="142"/>
      <c r="D241" s="142"/>
      <c r="E241" s="142"/>
      <c r="F241" s="142"/>
      <c r="G241" s="142"/>
      <c r="H241" s="142"/>
      <c r="I241" s="142"/>
    </row>
    <row r="242" spans="1:9" ht="15.6">
      <c r="A242" s="142"/>
      <c r="B242" s="142"/>
      <c r="C242" s="142"/>
      <c r="D242" s="142"/>
      <c r="E242" s="142"/>
      <c r="F242" s="142"/>
      <c r="G242" s="142"/>
      <c r="H242" s="142"/>
      <c r="I242" s="142"/>
    </row>
    <row r="243" spans="1:9" ht="15.6">
      <c r="A243" s="142"/>
      <c r="B243" s="142"/>
      <c r="C243" s="142"/>
      <c r="D243" s="142"/>
      <c r="E243" s="142"/>
      <c r="F243" s="142"/>
      <c r="G243" s="142"/>
      <c r="H243" s="142"/>
      <c r="I243" s="142"/>
    </row>
    <row r="244" spans="1:9" ht="15.6">
      <c r="A244" s="142"/>
      <c r="B244" s="142"/>
      <c r="C244" s="142"/>
      <c r="D244" s="142"/>
      <c r="E244" s="142"/>
      <c r="F244" s="142"/>
      <c r="G244" s="142"/>
      <c r="H244" s="142"/>
      <c r="I244" s="142"/>
    </row>
    <row r="245" spans="1:9" ht="15.6">
      <c r="A245" s="142"/>
      <c r="B245" s="142"/>
      <c r="C245" s="142"/>
      <c r="D245" s="142"/>
      <c r="E245" s="142"/>
      <c r="F245" s="142"/>
      <c r="G245" s="142"/>
      <c r="H245" s="142"/>
      <c r="I245" s="142"/>
    </row>
    <row r="246" spans="1:9" ht="15.6">
      <c r="A246" s="142"/>
      <c r="B246" s="142"/>
      <c r="C246" s="142"/>
      <c r="D246" s="142"/>
      <c r="E246" s="142"/>
      <c r="F246" s="142"/>
      <c r="G246" s="142"/>
      <c r="H246" s="142"/>
      <c r="I246" s="142"/>
    </row>
    <row r="247" spans="1:9" ht="15.6">
      <c r="A247" s="142"/>
      <c r="B247" s="142"/>
      <c r="C247" s="142"/>
      <c r="D247" s="142"/>
      <c r="E247" s="142"/>
      <c r="F247" s="142"/>
      <c r="G247" s="142"/>
      <c r="H247" s="142"/>
      <c r="I247" s="142"/>
    </row>
    <row r="248" spans="1:9" ht="15.6">
      <c r="A248" s="142"/>
      <c r="B248" s="142"/>
      <c r="C248" s="142"/>
      <c r="D248" s="142"/>
      <c r="E248" s="142"/>
      <c r="F248" s="142"/>
      <c r="G248" s="142"/>
      <c r="H248" s="142"/>
      <c r="I248" s="142"/>
    </row>
    <row r="249" spans="1:9" ht="15.6">
      <c r="A249" s="142"/>
      <c r="B249" s="142"/>
      <c r="C249" s="142"/>
      <c r="D249" s="142"/>
      <c r="E249" s="142"/>
      <c r="F249" s="142"/>
      <c r="G249" s="142"/>
      <c r="H249" s="142"/>
      <c r="I249" s="142"/>
    </row>
    <row r="250" spans="1:9" ht="15.6">
      <c r="A250" s="142"/>
      <c r="B250" s="142"/>
      <c r="C250" s="142"/>
      <c r="D250" s="142"/>
      <c r="E250" s="142"/>
      <c r="F250" s="142"/>
      <c r="G250" s="142"/>
      <c r="H250" s="142"/>
      <c r="I250" s="142"/>
    </row>
    <row r="251" spans="1:9" ht="15.6">
      <c r="A251" s="142"/>
      <c r="B251" s="142"/>
      <c r="C251" s="142"/>
      <c r="D251" s="142"/>
      <c r="E251" s="142"/>
      <c r="F251" s="142"/>
      <c r="G251" s="142"/>
      <c r="H251" s="142"/>
      <c r="I251" s="142"/>
    </row>
    <row r="252" spans="1:9" ht="15.6">
      <c r="A252" s="142"/>
      <c r="B252" s="142"/>
      <c r="C252" s="142"/>
      <c r="D252" s="142"/>
      <c r="E252" s="142"/>
      <c r="F252" s="142"/>
      <c r="G252" s="142"/>
      <c r="H252" s="142"/>
      <c r="I252" s="142"/>
    </row>
    <row r="253" spans="1:9" ht="15.6">
      <c r="A253" s="142"/>
      <c r="B253" s="142"/>
      <c r="C253" s="142"/>
      <c r="D253" s="142"/>
      <c r="E253" s="142"/>
      <c r="F253" s="142"/>
      <c r="G253" s="142"/>
      <c r="H253" s="142"/>
      <c r="I253" s="142"/>
    </row>
    <row r="254" spans="1:9" ht="15.6">
      <c r="A254" s="142"/>
      <c r="B254" s="142"/>
      <c r="C254" s="142"/>
      <c r="D254" s="142"/>
      <c r="E254" s="142"/>
      <c r="F254" s="142"/>
      <c r="G254" s="142"/>
      <c r="H254" s="142"/>
      <c r="I254" s="142"/>
    </row>
    <row r="255" spans="1:9" ht="15.6">
      <c r="A255" s="142"/>
      <c r="B255" s="142"/>
      <c r="C255" s="142"/>
      <c r="D255" s="142"/>
      <c r="E255" s="142"/>
      <c r="F255" s="142"/>
      <c r="G255" s="142"/>
      <c r="H255" s="142"/>
      <c r="I255" s="142"/>
    </row>
    <row r="256" spans="1:9" ht="15.6">
      <c r="A256" s="142"/>
      <c r="B256" s="142"/>
      <c r="C256" s="142"/>
      <c r="D256" s="142"/>
      <c r="E256" s="142"/>
      <c r="F256" s="142"/>
      <c r="G256" s="142"/>
      <c r="H256" s="142"/>
      <c r="I256" s="142"/>
    </row>
    <row r="257" spans="1:9" ht="15.6">
      <c r="A257" s="142"/>
      <c r="B257" s="142"/>
      <c r="C257" s="142"/>
      <c r="D257" s="142"/>
      <c r="E257" s="142"/>
      <c r="F257" s="142"/>
      <c r="G257" s="142"/>
      <c r="H257" s="142"/>
      <c r="I257" s="142"/>
    </row>
    <row r="258" spans="1:9" ht="15.6">
      <c r="A258" s="142"/>
      <c r="B258" s="142"/>
      <c r="C258" s="142"/>
      <c r="D258" s="142"/>
      <c r="E258" s="142"/>
      <c r="F258" s="142"/>
      <c r="G258" s="142"/>
      <c r="H258" s="142"/>
      <c r="I258" s="142"/>
    </row>
    <row r="259" spans="1:9" ht="15.6">
      <c r="A259" s="142"/>
      <c r="B259" s="142"/>
      <c r="C259" s="142"/>
      <c r="D259" s="142"/>
      <c r="E259" s="142"/>
      <c r="F259" s="142"/>
      <c r="G259" s="142"/>
      <c r="H259" s="142"/>
      <c r="I259" s="142"/>
    </row>
    <row r="260" spans="1:9" ht="15.6">
      <c r="A260" s="142"/>
      <c r="B260" s="142"/>
      <c r="C260" s="142"/>
      <c r="D260" s="142"/>
      <c r="E260" s="142"/>
      <c r="F260" s="142"/>
      <c r="G260" s="142"/>
      <c r="H260" s="142"/>
      <c r="I260" s="142"/>
    </row>
    <row r="261" spans="1:9" ht="15.6">
      <c r="A261" s="142"/>
      <c r="B261" s="142"/>
      <c r="C261" s="142"/>
      <c r="D261" s="142"/>
      <c r="E261" s="142"/>
      <c r="F261" s="142"/>
      <c r="G261" s="142"/>
      <c r="H261" s="142"/>
      <c r="I261" s="142"/>
    </row>
    <row r="262" spans="1:9" ht="15.6">
      <c r="A262" s="142"/>
      <c r="B262" s="142"/>
      <c r="C262" s="142"/>
      <c r="D262" s="142"/>
      <c r="E262" s="142"/>
      <c r="F262" s="142"/>
      <c r="G262" s="142"/>
      <c r="H262" s="142"/>
      <c r="I262" s="142"/>
    </row>
    <row r="263" spans="1:9" ht="15.6">
      <c r="A263" s="142"/>
      <c r="B263" s="142"/>
      <c r="C263" s="142"/>
      <c r="D263" s="142"/>
      <c r="E263" s="142"/>
      <c r="F263" s="142"/>
      <c r="G263" s="142"/>
      <c r="H263" s="142"/>
      <c r="I263" s="142"/>
    </row>
    <row r="264" spans="1:9" ht="15.6">
      <c r="A264" s="142"/>
      <c r="B264" s="142"/>
      <c r="C264" s="142"/>
      <c r="D264" s="142"/>
      <c r="E264" s="142"/>
      <c r="F264" s="142"/>
      <c r="G264" s="142"/>
      <c r="H264" s="142"/>
      <c r="I264" s="142"/>
    </row>
    <row r="265" spans="1:9" ht="15.6">
      <c r="A265" s="142"/>
      <c r="B265" s="142"/>
      <c r="C265" s="142"/>
      <c r="D265" s="142"/>
      <c r="E265" s="142"/>
      <c r="F265" s="142"/>
      <c r="G265" s="142"/>
      <c r="H265" s="142"/>
      <c r="I265" s="142"/>
    </row>
    <row r="266" spans="1:9" ht="15.6">
      <c r="A266" s="142"/>
      <c r="B266" s="142"/>
      <c r="C266" s="142"/>
      <c r="D266" s="142"/>
      <c r="E266" s="142"/>
      <c r="F266" s="142"/>
      <c r="G266" s="142"/>
      <c r="H266" s="142"/>
      <c r="I266" s="142"/>
    </row>
    <row r="267" spans="1:9" ht="15.6">
      <c r="A267" s="142"/>
      <c r="B267" s="142"/>
      <c r="C267" s="142"/>
      <c r="D267" s="142"/>
      <c r="E267" s="142"/>
      <c r="F267" s="142"/>
      <c r="G267" s="142"/>
      <c r="H267" s="142"/>
      <c r="I267" s="142"/>
    </row>
    <row r="268" spans="1:9" ht="15.6">
      <c r="A268" s="142"/>
      <c r="B268" s="142"/>
      <c r="C268" s="142"/>
      <c r="D268" s="142"/>
      <c r="E268" s="142"/>
      <c r="F268" s="142"/>
      <c r="G268" s="142"/>
      <c r="H268" s="142"/>
      <c r="I268" s="142"/>
    </row>
    <row r="269" spans="1:9" ht="15.6">
      <c r="A269" s="142"/>
      <c r="B269" s="142"/>
      <c r="C269" s="142"/>
      <c r="D269" s="142"/>
      <c r="E269" s="142"/>
      <c r="F269" s="142"/>
      <c r="G269" s="142"/>
      <c r="H269" s="142"/>
      <c r="I269" s="142"/>
    </row>
    <row r="270" spans="1:9" ht="15.6">
      <c r="A270" s="142"/>
      <c r="B270" s="142"/>
      <c r="C270" s="142"/>
      <c r="D270" s="142"/>
      <c r="E270" s="142"/>
      <c r="F270" s="142"/>
      <c r="G270" s="142"/>
      <c r="H270" s="142"/>
      <c r="I270" s="142"/>
    </row>
    <row r="271" spans="1:9" ht="15.6">
      <c r="A271" s="142"/>
      <c r="B271" s="142"/>
      <c r="C271" s="142"/>
      <c r="D271" s="142"/>
      <c r="E271" s="142"/>
      <c r="F271" s="142"/>
      <c r="G271" s="142"/>
      <c r="H271" s="142"/>
      <c r="I271" s="142"/>
    </row>
    <row r="272" spans="1:9" ht="15.6">
      <c r="A272" s="142"/>
      <c r="B272" s="142"/>
      <c r="C272" s="142"/>
      <c r="D272" s="142"/>
      <c r="E272" s="142"/>
      <c r="F272" s="142"/>
      <c r="G272" s="142"/>
      <c r="H272" s="142"/>
      <c r="I272" s="142"/>
    </row>
    <row r="273" spans="1:9" ht="15.6">
      <c r="A273" s="142"/>
      <c r="B273" s="142"/>
      <c r="C273" s="142"/>
      <c r="D273" s="142"/>
      <c r="E273" s="142"/>
      <c r="F273" s="142"/>
      <c r="G273" s="142"/>
      <c r="H273" s="142"/>
      <c r="I273" s="142"/>
    </row>
    <row r="274" spans="1:9" ht="15.6">
      <c r="A274" s="142"/>
      <c r="B274" s="142"/>
      <c r="C274" s="142"/>
      <c r="D274" s="142"/>
      <c r="E274" s="142"/>
      <c r="F274" s="142"/>
      <c r="G274" s="142"/>
      <c r="H274" s="142"/>
      <c r="I274" s="142"/>
    </row>
    <row r="275" spans="1:9" ht="15.6">
      <c r="A275" s="142"/>
      <c r="B275" s="142"/>
      <c r="C275" s="142"/>
      <c r="D275" s="142"/>
      <c r="E275" s="142"/>
      <c r="F275" s="142"/>
      <c r="G275" s="142"/>
      <c r="H275" s="142"/>
      <c r="I275" s="142"/>
    </row>
    <row r="276" spans="1:9" ht="15.6">
      <c r="A276" s="142"/>
      <c r="B276" s="142"/>
      <c r="C276" s="142"/>
      <c r="D276" s="142"/>
      <c r="E276" s="142"/>
      <c r="F276" s="142"/>
      <c r="G276" s="142"/>
      <c r="H276" s="142"/>
      <c r="I276" s="142"/>
    </row>
    <row r="277" spans="1:9" ht="15.6">
      <c r="A277" s="142"/>
      <c r="B277" s="142"/>
      <c r="C277" s="142"/>
      <c r="D277" s="142"/>
      <c r="E277" s="142"/>
      <c r="F277" s="142"/>
      <c r="G277" s="142"/>
      <c r="H277" s="142"/>
      <c r="I277" s="142"/>
    </row>
    <row r="278" spans="1:9" ht="15.6">
      <c r="A278" s="142"/>
      <c r="B278" s="142"/>
      <c r="C278" s="142"/>
      <c r="D278" s="142"/>
      <c r="E278" s="142"/>
      <c r="F278" s="142"/>
      <c r="G278" s="142"/>
      <c r="H278" s="142"/>
      <c r="I278" s="142"/>
    </row>
    <row r="279" spans="1:9" ht="15.6">
      <c r="A279" s="142"/>
      <c r="B279" s="142"/>
      <c r="C279" s="142"/>
      <c r="D279" s="142"/>
      <c r="E279" s="142"/>
      <c r="F279" s="142"/>
      <c r="G279" s="142"/>
      <c r="H279" s="142"/>
      <c r="I279" s="142"/>
    </row>
    <row r="280" spans="1:9" ht="15.6">
      <c r="A280" s="142"/>
      <c r="B280" s="142"/>
      <c r="C280" s="142"/>
      <c r="D280" s="142"/>
      <c r="E280" s="142"/>
      <c r="F280" s="142"/>
      <c r="G280" s="142"/>
      <c r="H280" s="142"/>
      <c r="I280" s="142"/>
    </row>
    <row r="281" spans="1:9" ht="15.6">
      <c r="A281" s="142"/>
      <c r="B281" s="142"/>
      <c r="C281" s="142"/>
      <c r="D281" s="142"/>
      <c r="E281" s="142"/>
      <c r="F281" s="142"/>
      <c r="G281" s="142"/>
      <c r="H281" s="142"/>
      <c r="I281" s="142"/>
    </row>
    <row r="282" spans="1:9" ht="15.6">
      <c r="A282" s="142"/>
      <c r="B282" s="142"/>
      <c r="C282" s="142"/>
      <c r="D282" s="142"/>
      <c r="E282" s="142"/>
      <c r="F282" s="142"/>
      <c r="G282" s="142"/>
      <c r="H282" s="142"/>
      <c r="I282" s="142"/>
    </row>
    <row r="283" spans="1:9" ht="15.6">
      <c r="A283" s="142"/>
      <c r="B283" s="142"/>
      <c r="C283" s="142"/>
      <c r="D283" s="142"/>
      <c r="E283" s="142"/>
      <c r="F283" s="142"/>
      <c r="G283" s="142"/>
      <c r="H283" s="142"/>
      <c r="I283" s="142"/>
    </row>
    <row r="284" spans="1:9" ht="15.6">
      <c r="A284" s="142"/>
      <c r="B284" s="142"/>
      <c r="C284" s="142"/>
      <c r="D284" s="142"/>
      <c r="E284" s="142"/>
      <c r="F284" s="142"/>
      <c r="G284" s="142"/>
      <c r="H284" s="142"/>
      <c r="I284" s="142"/>
    </row>
    <row r="285" spans="1:9" ht="15.6">
      <c r="A285" s="142"/>
      <c r="B285" s="142"/>
      <c r="C285" s="142"/>
      <c r="D285" s="142"/>
      <c r="E285" s="142"/>
      <c r="F285" s="142"/>
      <c r="G285" s="142"/>
      <c r="H285" s="142"/>
      <c r="I285" s="142"/>
    </row>
    <row r="286" spans="1:9" ht="15.6">
      <c r="A286" s="142"/>
      <c r="B286" s="142"/>
      <c r="C286" s="142"/>
      <c r="D286" s="142"/>
      <c r="E286" s="142"/>
      <c r="F286" s="142"/>
      <c r="G286" s="142"/>
      <c r="H286" s="142"/>
      <c r="I286" s="142"/>
    </row>
    <row r="287" spans="1:9" ht="15.6">
      <c r="A287" s="142"/>
      <c r="B287" s="142"/>
      <c r="C287" s="142"/>
      <c r="D287" s="142"/>
      <c r="E287" s="142"/>
      <c r="F287" s="142"/>
      <c r="G287" s="142"/>
      <c r="H287" s="142"/>
      <c r="I287" s="142"/>
    </row>
    <row r="288" spans="1:9" ht="15.6">
      <c r="A288" s="142"/>
      <c r="B288" s="142"/>
      <c r="C288" s="142"/>
      <c r="D288" s="142"/>
      <c r="E288" s="142"/>
      <c r="F288" s="142"/>
      <c r="G288" s="142"/>
      <c r="H288" s="142"/>
      <c r="I288" s="142"/>
    </row>
    <row r="289" spans="1:9" ht="15.6">
      <c r="A289" s="142"/>
      <c r="B289" s="142"/>
      <c r="C289" s="142"/>
      <c r="D289" s="142"/>
      <c r="E289" s="142"/>
      <c r="F289" s="142"/>
      <c r="G289" s="142"/>
      <c r="H289" s="142"/>
      <c r="I289" s="142"/>
    </row>
    <row r="290" spans="1:9" ht="15.6">
      <c r="A290" s="142"/>
      <c r="B290" s="142"/>
      <c r="C290" s="142"/>
      <c r="D290" s="142"/>
      <c r="E290" s="142"/>
      <c r="F290" s="142"/>
      <c r="G290" s="142"/>
      <c r="H290" s="142"/>
      <c r="I290" s="142"/>
    </row>
    <row r="291" spans="1:9" ht="15.6">
      <c r="A291" s="142"/>
      <c r="B291" s="142"/>
      <c r="C291" s="142"/>
      <c r="D291" s="142"/>
      <c r="E291" s="142"/>
      <c r="F291" s="142"/>
      <c r="G291" s="142"/>
      <c r="H291" s="142"/>
      <c r="I291" s="142"/>
    </row>
    <row r="292" spans="1:9" ht="15.6">
      <c r="A292" s="142"/>
      <c r="B292" s="142"/>
      <c r="C292" s="142"/>
      <c r="D292" s="142"/>
      <c r="E292" s="142"/>
      <c r="F292" s="142"/>
      <c r="G292" s="142"/>
      <c r="H292" s="142"/>
      <c r="I292" s="142"/>
    </row>
    <row r="293" spans="1:9" ht="15.6">
      <c r="A293" s="142"/>
      <c r="B293" s="142"/>
      <c r="C293" s="142"/>
      <c r="D293" s="142"/>
      <c r="E293" s="142"/>
      <c r="F293" s="142"/>
      <c r="G293" s="142"/>
      <c r="H293" s="142"/>
      <c r="I293" s="142"/>
    </row>
    <row r="294" spans="1:9" ht="15.6">
      <c r="A294" s="142"/>
      <c r="B294" s="142"/>
      <c r="C294" s="142"/>
      <c r="D294" s="142"/>
      <c r="E294" s="142"/>
      <c r="F294" s="142"/>
      <c r="G294" s="142"/>
      <c r="H294" s="142"/>
      <c r="I294" s="142"/>
    </row>
    <row r="295" spans="1:9" ht="15.6">
      <c r="A295" s="142"/>
      <c r="B295" s="142"/>
      <c r="C295" s="142"/>
      <c r="D295" s="142"/>
      <c r="E295" s="142"/>
      <c r="F295" s="142"/>
      <c r="G295" s="142"/>
      <c r="H295" s="142"/>
      <c r="I295" s="142"/>
    </row>
    <row r="296" spans="1:9" ht="15.6">
      <c r="A296" s="142"/>
      <c r="B296" s="142"/>
      <c r="C296" s="142"/>
      <c r="D296" s="142"/>
      <c r="E296" s="142"/>
      <c r="F296" s="142"/>
      <c r="G296" s="142"/>
      <c r="H296" s="142"/>
      <c r="I296" s="142"/>
    </row>
    <row r="297" spans="1:9" ht="15.6">
      <c r="A297" s="142"/>
      <c r="B297" s="142"/>
      <c r="C297" s="142"/>
      <c r="D297" s="142"/>
      <c r="E297" s="142"/>
      <c r="F297" s="142"/>
      <c r="G297" s="142"/>
      <c r="H297" s="142"/>
      <c r="I297" s="142"/>
    </row>
    <row r="298" spans="1:9" ht="15.6">
      <c r="A298" s="142"/>
      <c r="B298" s="142"/>
      <c r="C298" s="142"/>
      <c r="D298" s="142"/>
      <c r="E298" s="142"/>
      <c r="F298" s="142"/>
      <c r="G298" s="142"/>
      <c r="H298" s="142"/>
      <c r="I298" s="142"/>
    </row>
    <row r="299" spans="1:9" ht="15.6">
      <c r="A299" s="142"/>
      <c r="B299" s="142"/>
      <c r="C299" s="142"/>
      <c r="D299" s="142"/>
      <c r="E299" s="142"/>
      <c r="F299" s="142"/>
      <c r="G299" s="142"/>
      <c r="H299" s="142"/>
      <c r="I299" s="142"/>
    </row>
    <row r="300" spans="1:9" ht="15.6">
      <c r="A300" s="142"/>
      <c r="B300" s="142"/>
      <c r="C300" s="142"/>
      <c r="D300" s="142"/>
      <c r="E300" s="142"/>
      <c r="F300" s="142"/>
      <c r="G300" s="142"/>
      <c r="H300" s="142"/>
      <c r="I300" s="142"/>
    </row>
    <row r="301" spans="1:9" ht="15.6">
      <c r="A301" s="142"/>
      <c r="B301" s="142"/>
      <c r="C301" s="142"/>
      <c r="D301" s="142"/>
      <c r="E301" s="142"/>
      <c r="F301" s="142"/>
      <c r="G301" s="142"/>
      <c r="H301" s="142"/>
      <c r="I301" s="142"/>
    </row>
    <row r="302" spans="1:9" ht="15.6">
      <c r="A302" s="142"/>
      <c r="B302" s="142"/>
      <c r="C302" s="142"/>
      <c r="D302" s="142"/>
      <c r="E302" s="142"/>
      <c r="F302" s="142"/>
      <c r="G302" s="142"/>
      <c r="H302" s="142"/>
      <c r="I302" s="142"/>
    </row>
    <row r="303" spans="1:9" ht="15.6">
      <c r="A303" s="142"/>
      <c r="B303" s="142"/>
      <c r="C303" s="142"/>
      <c r="D303" s="142"/>
      <c r="E303" s="142"/>
      <c r="F303" s="142"/>
      <c r="G303" s="142"/>
      <c r="H303" s="142"/>
      <c r="I303" s="142"/>
    </row>
    <row r="304" spans="1:9" ht="15.6">
      <c r="A304" s="142"/>
      <c r="B304" s="142"/>
      <c r="C304" s="142"/>
      <c r="D304" s="142"/>
      <c r="E304" s="142"/>
      <c r="F304" s="142"/>
      <c r="G304" s="142"/>
      <c r="H304" s="142"/>
      <c r="I304" s="142"/>
    </row>
    <row r="305" spans="1:9" ht="15.6">
      <c r="A305" s="142"/>
      <c r="B305" s="142"/>
      <c r="C305" s="142"/>
      <c r="D305" s="142"/>
      <c r="E305" s="142"/>
      <c r="F305" s="142"/>
      <c r="G305" s="142"/>
      <c r="H305" s="142"/>
      <c r="I305" s="142"/>
    </row>
    <row r="306" spans="1:9" ht="15.6">
      <c r="A306" s="142"/>
      <c r="B306" s="142"/>
      <c r="C306" s="142"/>
      <c r="D306" s="142"/>
      <c r="E306" s="142"/>
      <c r="F306" s="142"/>
      <c r="G306" s="142"/>
      <c r="H306" s="142"/>
      <c r="I306" s="142"/>
    </row>
    <row r="307" spans="1:9" ht="15.6">
      <c r="A307" s="142"/>
      <c r="B307" s="142"/>
      <c r="C307" s="142"/>
      <c r="D307" s="142"/>
      <c r="E307" s="142"/>
      <c r="F307" s="142"/>
      <c r="G307" s="142"/>
      <c r="H307" s="142"/>
      <c r="I307" s="142"/>
    </row>
    <row r="308" spans="1:9" ht="15.6">
      <c r="A308" s="142"/>
      <c r="B308" s="142"/>
      <c r="C308" s="142"/>
      <c r="D308" s="142"/>
      <c r="E308" s="142"/>
      <c r="F308" s="142"/>
      <c r="G308" s="142"/>
      <c r="H308" s="142"/>
      <c r="I308" s="142"/>
    </row>
    <row r="309" spans="1:9" ht="15.6">
      <c r="A309" s="142"/>
      <c r="B309" s="142"/>
      <c r="C309" s="142"/>
      <c r="D309" s="142"/>
      <c r="E309" s="142"/>
      <c r="F309" s="142"/>
      <c r="G309" s="142"/>
      <c r="H309" s="142"/>
      <c r="I309" s="142"/>
    </row>
    <row r="310" spans="1:9" ht="15.6">
      <c r="A310" s="142"/>
      <c r="B310" s="142"/>
      <c r="C310" s="142"/>
      <c r="D310" s="142"/>
      <c r="E310" s="142"/>
      <c r="F310" s="142"/>
      <c r="G310" s="142"/>
      <c r="H310" s="142"/>
      <c r="I310" s="142"/>
    </row>
    <row r="311" spans="1:9" ht="15.6">
      <c r="A311" s="142"/>
      <c r="B311" s="142"/>
      <c r="C311" s="142"/>
      <c r="D311" s="142"/>
      <c r="E311" s="142"/>
      <c r="F311" s="142"/>
      <c r="G311" s="142"/>
      <c r="H311" s="142"/>
      <c r="I311" s="142"/>
    </row>
    <row r="312" spans="1:9" ht="15.6">
      <c r="A312" s="142"/>
      <c r="B312" s="142"/>
      <c r="C312" s="142"/>
      <c r="D312" s="142"/>
      <c r="E312" s="142"/>
      <c r="F312" s="142"/>
      <c r="G312" s="142"/>
      <c r="H312" s="142"/>
      <c r="I312" s="142"/>
    </row>
    <row r="313" spans="1:9" ht="15.6">
      <c r="A313" s="142"/>
      <c r="B313" s="142"/>
      <c r="C313" s="142"/>
      <c r="D313" s="142"/>
      <c r="E313" s="142"/>
      <c r="F313" s="142"/>
      <c r="G313" s="142"/>
      <c r="H313" s="142"/>
      <c r="I313" s="142"/>
    </row>
    <row r="314" spans="1:9" ht="15.6">
      <c r="A314" s="142"/>
      <c r="B314" s="142"/>
      <c r="C314" s="142"/>
      <c r="D314" s="142"/>
      <c r="E314" s="142"/>
      <c r="F314" s="142"/>
      <c r="G314" s="142"/>
      <c r="H314" s="142"/>
      <c r="I314" s="142"/>
    </row>
    <row r="315" spans="1:9" ht="15.6">
      <c r="A315" s="142"/>
      <c r="B315" s="142"/>
      <c r="C315" s="142"/>
      <c r="D315" s="142"/>
      <c r="E315" s="142"/>
      <c r="F315" s="142"/>
      <c r="G315" s="142"/>
      <c r="H315" s="142"/>
      <c r="I315" s="142"/>
    </row>
    <row r="316" spans="1:9" ht="15.6">
      <c r="A316" s="142"/>
      <c r="B316" s="142"/>
      <c r="C316" s="142"/>
      <c r="D316" s="142"/>
      <c r="E316" s="142"/>
      <c r="F316" s="142"/>
      <c r="G316" s="142"/>
      <c r="H316" s="142"/>
      <c r="I316" s="142"/>
    </row>
    <row r="317" spans="1:9" ht="15.6">
      <c r="A317" s="142"/>
      <c r="B317" s="142"/>
      <c r="C317" s="142"/>
      <c r="D317" s="142"/>
      <c r="E317" s="142"/>
      <c r="F317" s="142"/>
      <c r="G317" s="142"/>
      <c r="H317" s="142"/>
      <c r="I317" s="142"/>
    </row>
    <row r="318" spans="1:9" ht="15.6">
      <c r="A318" s="142"/>
      <c r="B318" s="142"/>
      <c r="C318" s="142"/>
      <c r="D318" s="142"/>
      <c r="E318" s="142"/>
      <c r="F318" s="142"/>
      <c r="G318" s="142"/>
      <c r="H318" s="142"/>
      <c r="I318" s="142"/>
    </row>
    <row r="319" spans="1:9" ht="15.6">
      <c r="A319" s="142"/>
      <c r="B319" s="142"/>
      <c r="C319" s="142"/>
      <c r="D319" s="142"/>
      <c r="E319" s="142"/>
      <c r="F319" s="142"/>
      <c r="G319" s="142"/>
      <c r="H319" s="142"/>
      <c r="I319" s="142"/>
    </row>
    <row r="320" spans="1:9" ht="15.6">
      <c r="A320" s="142"/>
      <c r="B320" s="142"/>
      <c r="C320" s="142"/>
      <c r="D320" s="142"/>
      <c r="E320" s="142"/>
      <c r="F320" s="142"/>
      <c r="G320" s="142"/>
      <c r="H320" s="142"/>
      <c r="I320" s="142"/>
    </row>
    <row r="321" spans="1:9" ht="15.6">
      <c r="A321" s="142"/>
      <c r="B321" s="142"/>
      <c r="C321" s="142"/>
      <c r="D321" s="142"/>
      <c r="E321" s="142"/>
      <c r="F321" s="142"/>
      <c r="G321" s="142"/>
      <c r="H321" s="142"/>
      <c r="I321" s="142"/>
    </row>
    <row r="322" spans="1:9" ht="15.6">
      <c r="A322" s="142"/>
      <c r="B322" s="142"/>
      <c r="C322" s="142"/>
      <c r="D322" s="142"/>
      <c r="E322" s="142"/>
      <c r="F322" s="142"/>
      <c r="G322" s="142"/>
      <c r="H322" s="142"/>
      <c r="I322" s="142"/>
    </row>
    <row r="323" spans="1:9" ht="15.6">
      <c r="A323" s="142"/>
      <c r="B323" s="142"/>
      <c r="C323" s="142"/>
      <c r="D323" s="142"/>
      <c r="E323" s="142"/>
      <c r="F323" s="142"/>
      <c r="G323" s="142"/>
      <c r="H323" s="142"/>
      <c r="I323" s="142"/>
    </row>
    <row r="324" spans="1:9" ht="15.6">
      <c r="A324" s="142"/>
      <c r="B324" s="142"/>
      <c r="C324" s="142"/>
      <c r="D324" s="142"/>
      <c r="E324" s="142"/>
      <c r="F324" s="142"/>
      <c r="G324" s="142"/>
      <c r="H324" s="142"/>
      <c r="I324" s="142"/>
    </row>
    <row r="325" spans="1:9" ht="15.6">
      <c r="A325" s="142"/>
      <c r="B325" s="142"/>
      <c r="C325" s="142"/>
      <c r="D325" s="142"/>
      <c r="E325" s="142"/>
      <c r="F325" s="142"/>
      <c r="G325" s="142"/>
      <c r="H325" s="142"/>
      <c r="I325" s="142"/>
    </row>
    <row r="326" spans="1:9" ht="15.6">
      <c r="A326" s="142"/>
      <c r="B326" s="142"/>
      <c r="C326" s="142"/>
      <c r="D326" s="142"/>
      <c r="E326" s="142"/>
      <c r="F326" s="142"/>
      <c r="G326" s="142"/>
      <c r="H326" s="142"/>
      <c r="I326" s="142"/>
    </row>
    <row r="327" spans="1:9" ht="15.6">
      <c r="A327" s="142"/>
      <c r="B327" s="142"/>
      <c r="C327" s="142"/>
      <c r="D327" s="142"/>
      <c r="E327" s="142"/>
      <c r="F327" s="142"/>
      <c r="G327" s="142"/>
      <c r="H327" s="142"/>
      <c r="I327" s="142"/>
    </row>
    <row r="328" spans="1:9" ht="15.6">
      <c r="A328" s="142"/>
      <c r="B328" s="142"/>
      <c r="C328" s="142"/>
      <c r="D328" s="142"/>
      <c r="E328" s="142"/>
      <c r="F328" s="142"/>
      <c r="G328" s="142"/>
      <c r="H328" s="142"/>
      <c r="I328" s="142"/>
    </row>
    <row r="329" spans="1:9" ht="15.6">
      <c r="A329" s="142"/>
      <c r="B329" s="142"/>
      <c r="C329" s="142"/>
      <c r="D329" s="142"/>
      <c r="E329" s="142"/>
      <c r="F329" s="142"/>
      <c r="G329" s="142"/>
      <c r="H329" s="142"/>
      <c r="I329" s="142"/>
    </row>
    <row r="330" spans="1:9" ht="15.6">
      <c r="A330" s="142"/>
      <c r="B330" s="142"/>
      <c r="C330" s="142"/>
      <c r="D330" s="142"/>
      <c r="E330" s="142"/>
      <c r="F330" s="142"/>
      <c r="G330" s="142"/>
      <c r="H330" s="142"/>
      <c r="I330" s="142"/>
    </row>
    <row r="331" spans="1:9" ht="15.6">
      <c r="A331" s="142"/>
      <c r="B331" s="142"/>
      <c r="C331" s="142"/>
      <c r="D331" s="142"/>
      <c r="E331" s="142"/>
      <c r="F331" s="142"/>
      <c r="G331" s="142"/>
      <c r="H331" s="142"/>
      <c r="I331" s="142"/>
    </row>
    <row r="332" spans="1:9" ht="15.6">
      <c r="A332" s="142"/>
      <c r="B332" s="142"/>
      <c r="C332" s="142"/>
      <c r="D332" s="142"/>
      <c r="E332" s="142"/>
      <c r="F332" s="142"/>
      <c r="G332" s="142"/>
      <c r="H332" s="142"/>
      <c r="I332" s="142"/>
    </row>
    <row r="333" spans="1:9" ht="15.6">
      <c r="A333" s="142"/>
      <c r="B333" s="142"/>
      <c r="C333" s="142"/>
      <c r="D333" s="142"/>
      <c r="E333" s="142"/>
      <c r="F333" s="142"/>
      <c r="G333" s="142"/>
      <c r="H333" s="142"/>
      <c r="I333" s="142"/>
    </row>
    <row r="334" spans="1:9" ht="15.6">
      <c r="A334" s="142"/>
      <c r="B334" s="142"/>
      <c r="C334" s="142"/>
      <c r="D334" s="142"/>
      <c r="E334" s="142"/>
      <c r="F334" s="142"/>
      <c r="G334" s="142"/>
      <c r="H334" s="142"/>
      <c r="I334" s="142"/>
    </row>
    <row r="335" spans="1:9" ht="15.6">
      <c r="A335" s="142"/>
      <c r="B335" s="142"/>
      <c r="C335" s="142"/>
      <c r="D335" s="142"/>
      <c r="E335" s="142"/>
      <c r="F335" s="142"/>
      <c r="G335" s="142"/>
      <c r="H335" s="142"/>
      <c r="I335" s="142"/>
    </row>
    <row r="336" spans="1:9" ht="15.6">
      <c r="A336" s="142"/>
      <c r="B336" s="142"/>
      <c r="C336" s="142"/>
      <c r="D336" s="142"/>
      <c r="E336" s="142"/>
      <c r="F336" s="142"/>
      <c r="G336" s="142"/>
      <c r="H336" s="142"/>
      <c r="I336" s="142"/>
    </row>
    <row r="337" spans="1:9" ht="15.6">
      <c r="A337" s="142"/>
      <c r="B337" s="142"/>
      <c r="C337" s="142"/>
      <c r="D337" s="142"/>
      <c r="E337" s="142"/>
      <c r="F337" s="142"/>
      <c r="G337" s="142"/>
      <c r="H337" s="142"/>
      <c r="I337" s="142"/>
    </row>
    <row r="338" spans="1:9" ht="15.6">
      <c r="A338" s="142"/>
      <c r="B338" s="142"/>
      <c r="C338" s="142"/>
      <c r="D338" s="142"/>
      <c r="E338" s="142"/>
      <c r="F338" s="142"/>
      <c r="G338" s="142"/>
      <c r="H338" s="142"/>
      <c r="I338" s="142"/>
    </row>
    <row r="339" spans="1:9" ht="15.6">
      <c r="A339" s="142"/>
      <c r="B339" s="142"/>
      <c r="C339" s="142"/>
      <c r="D339" s="142"/>
      <c r="E339" s="142"/>
      <c r="F339" s="142"/>
      <c r="G339" s="142"/>
      <c r="H339" s="142"/>
      <c r="I339" s="142"/>
    </row>
    <row r="340" spans="1:9" ht="15.6">
      <c r="A340" s="142"/>
      <c r="B340" s="142"/>
      <c r="C340" s="142"/>
      <c r="D340" s="142"/>
      <c r="E340" s="142"/>
      <c r="F340" s="142"/>
      <c r="G340" s="142"/>
      <c r="H340" s="142"/>
      <c r="I340" s="142"/>
    </row>
    <row r="341" spans="1:9" ht="15.6">
      <c r="A341" s="142"/>
      <c r="B341" s="142"/>
      <c r="C341" s="142"/>
      <c r="D341" s="142"/>
      <c r="E341" s="142"/>
      <c r="F341" s="142"/>
      <c r="G341" s="142"/>
      <c r="H341" s="142"/>
      <c r="I341" s="142"/>
    </row>
    <row r="342" spans="1:9" ht="15.6">
      <c r="A342" s="142"/>
      <c r="B342" s="142"/>
      <c r="C342" s="142"/>
      <c r="D342" s="142"/>
      <c r="E342" s="142"/>
      <c r="F342" s="142"/>
      <c r="G342" s="142"/>
      <c r="H342" s="142"/>
      <c r="I342" s="142"/>
    </row>
    <row r="343" spans="1:9" ht="15.6">
      <c r="A343" s="142"/>
      <c r="B343" s="142"/>
      <c r="C343" s="142"/>
      <c r="D343" s="142"/>
      <c r="E343" s="142"/>
      <c r="F343" s="142"/>
      <c r="G343" s="142"/>
      <c r="H343" s="142"/>
      <c r="I343" s="142"/>
    </row>
    <row r="344" spans="1:9" ht="15.6">
      <c r="A344" s="142"/>
      <c r="B344" s="142"/>
      <c r="C344" s="142"/>
      <c r="D344" s="142"/>
      <c r="E344" s="142"/>
      <c r="F344" s="142"/>
      <c r="G344" s="142"/>
      <c r="H344" s="142"/>
      <c r="I344" s="142"/>
    </row>
    <row r="345" spans="1:9" ht="15.6">
      <c r="A345" s="142"/>
      <c r="B345" s="142"/>
      <c r="C345" s="142"/>
      <c r="D345" s="142"/>
      <c r="E345" s="142"/>
      <c r="F345" s="142"/>
      <c r="G345" s="142"/>
      <c r="H345" s="142"/>
      <c r="I345" s="142"/>
    </row>
    <row r="346" spans="1:9" ht="15.6">
      <c r="A346" s="142"/>
      <c r="B346" s="142"/>
      <c r="C346" s="142"/>
      <c r="D346" s="142"/>
      <c r="E346" s="142"/>
      <c r="F346" s="142"/>
      <c r="G346" s="142"/>
      <c r="H346" s="142"/>
      <c r="I346" s="142"/>
    </row>
    <row r="347" spans="1:9" ht="15.6">
      <c r="A347" s="142"/>
      <c r="B347" s="142"/>
      <c r="C347" s="142"/>
      <c r="D347" s="142"/>
      <c r="E347" s="142"/>
      <c r="F347" s="142"/>
      <c r="G347" s="142"/>
      <c r="H347" s="142"/>
      <c r="I347" s="142"/>
    </row>
    <row r="348" spans="1:9" ht="15.6">
      <c r="A348" s="142"/>
      <c r="B348" s="142"/>
      <c r="C348" s="142"/>
      <c r="D348" s="142"/>
      <c r="E348" s="142"/>
      <c r="F348" s="142"/>
      <c r="G348" s="142"/>
      <c r="H348" s="142"/>
      <c r="I348" s="142"/>
    </row>
    <row r="349" spans="1:9" ht="15.6">
      <c r="A349" s="142"/>
      <c r="B349" s="142"/>
      <c r="C349" s="142"/>
      <c r="D349" s="142"/>
      <c r="E349" s="142"/>
      <c r="F349" s="142"/>
      <c r="G349" s="142"/>
      <c r="H349" s="142"/>
      <c r="I349" s="142"/>
    </row>
    <row r="350" spans="1:9" ht="15.6">
      <c r="A350" s="142"/>
      <c r="B350" s="142"/>
      <c r="C350" s="142"/>
      <c r="D350" s="142"/>
      <c r="E350" s="142"/>
      <c r="F350" s="142"/>
      <c r="G350" s="142"/>
      <c r="H350" s="142"/>
      <c r="I350" s="142"/>
    </row>
    <row r="351" spans="1:9" ht="15.6">
      <c r="A351" s="142"/>
      <c r="B351" s="142"/>
      <c r="C351" s="142"/>
      <c r="D351" s="142"/>
      <c r="E351" s="142"/>
      <c r="F351" s="142"/>
      <c r="G351" s="142"/>
      <c r="H351" s="142"/>
      <c r="I351" s="142"/>
    </row>
    <row r="352" spans="1:9" ht="15.6">
      <c r="A352" s="142"/>
      <c r="B352" s="142"/>
      <c r="C352" s="142"/>
      <c r="D352" s="142"/>
      <c r="E352" s="142"/>
      <c r="F352" s="142"/>
      <c r="G352" s="142"/>
      <c r="H352" s="142"/>
      <c r="I352" s="142"/>
    </row>
    <row r="353" spans="1:9" ht="15.6">
      <c r="A353" s="142"/>
      <c r="B353" s="142"/>
      <c r="C353" s="142"/>
      <c r="D353" s="142"/>
      <c r="E353" s="142"/>
      <c r="F353" s="142"/>
      <c r="G353" s="142"/>
      <c r="H353" s="142"/>
      <c r="I353" s="142"/>
    </row>
    <row r="354" spans="1:9" ht="15.6">
      <c r="A354" s="142"/>
      <c r="B354" s="142"/>
      <c r="C354" s="142"/>
      <c r="D354" s="142"/>
      <c r="E354" s="142"/>
      <c r="F354" s="142"/>
      <c r="G354" s="142"/>
      <c r="H354" s="142"/>
      <c r="I354" s="142"/>
    </row>
    <row r="355" spans="1:9" ht="15.6">
      <c r="A355" s="142"/>
      <c r="B355" s="142"/>
      <c r="C355" s="142"/>
      <c r="D355" s="142"/>
      <c r="E355" s="142"/>
      <c r="F355" s="142"/>
      <c r="G355" s="142"/>
      <c r="H355" s="142"/>
      <c r="I355" s="142"/>
    </row>
    <row r="356" spans="1:9" ht="15.6">
      <c r="A356" s="142"/>
      <c r="B356" s="142"/>
      <c r="C356" s="142"/>
      <c r="D356" s="142"/>
      <c r="E356" s="142"/>
      <c r="F356" s="142"/>
      <c r="G356" s="142"/>
      <c r="H356" s="142"/>
      <c r="I356" s="142"/>
    </row>
    <row r="357" spans="1:9" ht="15.6">
      <c r="A357" s="142"/>
      <c r="B357" s="142"/>
      <c r="C357" s="142"/>
      <c r="D357" s="142"/>
      <c r="E357" s="142"/>
      <c r="F357" s="142"/>
      <c r="G357" s="142"/>
      <c r="H357" s="142"/>
      <c r="I357" s="142"/>
    </row>
    <row r="358" spans="1:9" ht="15.6">
      <c r="A358" s="142"/>
      <c r="B358" s="142"/>
      <c r="C358" s="142"/>
      <c r="D358" s="142"/>
      <c r="E358" s="142"/>
      <c r="F358" s="142"/>
      <c r="G358" s="142"/>
      <c r="H358" s="142"/>
      <c r="I358" s="142"/>
    </row>
    <row r="359" spans="1:9" ht="15.6">
      <c r="A359" s="142"/>
      <c r="B359" s="142"/>
      <c r="C359" s="142"/>
      <c r="D359" s="142"/>
      <c r="E359" s="142"/>
      <c r="F359" s="142"/>
      <c r="G359" s="142"/>
      <c r="H359" s="142"/>
      <c r="I359" s="142"/>
    </row>
    <row r="360" spans="1:9" ht="15.6">
      <c r="A360" s="142"/>
      <c r="B360" s="142"/>
      <c r="C360" s="142"/>
      <c r="D360" s="142"/>
      <c r="E360" s="142"/>
      <c r="F360" s="142"/>
      <c r="G360" s="142"/>
      <c r="H360" s="142"/>
      <c r="I360" s="142"/>
    </row>
    <row r="361" spans="1:9" ht="15.6">
      <c r="A361" s="142"/>
      <c r="B361" s="142"/>
      <c r="C361" s="142"/>
      <c r="D361" s="142"/>
      <c r="E361" s="142"/>
      <c r="F361" s="142"/>
      <c r="G361" s="142"/>
      <c r="H361" s="142"/>
      <c r="I361" s="142"/>
    </row>
    <row r="362" spans="1:9" ht="15.6">
      <c r="A362" s="142"/>
      <c r="B362" s="142"/>
      <c r="C362" s="142"/>
      <c r="D362" s="142"/>
      <c r="E362" s="142"/>
      <c r="F362" s="142"/>
      <c r="G362" s="142"/>
      <c r="H362" s="142"/>
      <c r="I362" s="142"/>
    </row>
    <row r="363" spans="1:9" ht="15.6">
      <c r="A363" s="142"/>
      <c r="B363" s="142"/>
      <c r="C363" s="142"/>
      <c r="D363" s="142"/>
      <c r="E363" s="142"/>
      <c r="F363" s="142"/>
      <c r="G363" s="142"/>
      <c r="H363" s="142"/>
      <c r="I363" s="142"/>
    </row>
    <row r="364" spans="1:9" ht="15.6">
      <c r="A364" s="142"/>
      <c r="B364" s="142"/>
      <c r="C364" s="142"/>
      <c r="D364" s="142"/>
      <c r="E364" s="142"/>
      <c r="F364" s="142"/>
      <c r="G364" s="142"/>
      <c r="H364" s="142"/>
      <c r="I364" s="142"/>
    </row>
    <row r="365" spans="1:9" ht="15.6">
      <c r="A365" s="142"/>
      <c r="B365" s="142"/>
      <c r="C365" s="142"/>
      <c r="D365" s="142"/>
      <c r="E365" s="142"/>
      <c r="F365" s="142"/>
      <c r="G365" s="142"/>
      <c r="H365" s="142"/>
      <c r="I365" s="142"/>
    </row>
    <row r="366" spans="1:9" ht="15.6">
      <c r="A366" s="142"/>
      <c r="B366" s="142"/>
      <c r="C366" s="142"/>
      <c r="D366" s="142"/>
      <c r="E366" s="142"/>
      <c r="F366" s="142"/>
      <c r="G366" s="142"/>
      <c r="H366" s="142"/>
      <c r="I366" s="142"/>
    </row>
    <row r="367" spans="1:9" ht="15.6">
      <c r="A367" s="142"/>
      <c r="B367" s="142"/>
      <c r="C367" s="142"/>
      <c r="D367" s="142"/>
      <c r="E367" s="142"/>
      <c r="F367" s="142"/>
      <c r="G367" s="142"/>
      <c r="H367" s="142"/>
      <c r="I367" s="142"/>
    </row>
    <row r="368" spans="1:9" ht="15.6">
      <c r="A368" s="142"/>
      <c r="B368" s="142"/>
      <c r="C368" s="142"/>
      <c r="D368" s="142"/>
      <c r="E368" s="142"/>
      <c r="F368" s="142"/>
      <c r="G368" s="142"/>
      <c r="H368" s="142"/>
      <c r="I368" s="142"/>
    </row>
    <row r="369" spans="1:9" ht="15.6">
      <c r="A369" s="142"/>
      <c r="B369" s="142"/>
      <c r="C369" s="142"/>
      <c r="D369" s="142"/>
      <c r="E369" s="142"/>
      <c r="F369" s="142"/>
      <c r="G369" s="142"/>
      <c r="H369" s="142"/>
      <c r="I369" s="142"/>
    </row>
    <row r="370" spans="1:9" ht="15.6">
      <c r="A370" s="142"/>
      <c r="B370" s="142"/>
      <c r="C370" s="142"/>
      <c r="D370" s="142"/>
      <c r="E370" s="142"/>
      <c r="F370" s="142"/>
      <c r="G370" s="142"/>
      <c r="H370" s="142"/>
      <c r="I370" s="142"/>
    </row>
    <row r="371" spans="1:9" ht="15.6">
      <c r="A371" s="142"/>
      <c r="B371" s="142"/>
      <c r="C371" s="142"/>
      <c r="D371" s="142"/>
      <c r="E371" s="142"/>
      <c r="F371" s="142"/>
      <c r="G371" s="142"/>
      <c r="H371" s="142"/>
      <c r="I371" s="142"/>
    </row>
    <row r="372" spans="1:9" ht="15.6">
      <c r="A372" s="142"/>
      <c r="B372" s="142"/>
      <c r="C372" s="142"/>
      <c r="D372" s="142"/>
      <c r="E372" s="142"/>
      <c r="F372" s="142"/>
      <c r="G372" s="142"/>
      <c r="H372" s="142"/>
      <c r="I372" s="142"/>
    </row>
    <row r="373" spans="1:9" ht="15.6">
      <c r="A373" s="142"/>
      <c r="B373" s="142"/>
      <c r="C373" s="142"/>
      <c r="D373" s="142"/>
      <c r="E373" s="142"/>
      <c r="F373" s="142"/>
      <c r="G373" s="142"/>
      <c r="H373" s="142"/>
      <c r="I373" s="142"/>
    </row>
    <row r="374" spans="1:9" ht="15.6">
      <c r="A374" s="142"/>
      <c r="B374" s="142"/>
      <c r="C374" s="142"/>
      <c r="D374" s="142"/>
      <c r="E374" s="142"/>
      <c r="F374" s="142"/>
      <c r="G374" s="142"/>
      <c r="H374" s="142"/>
      <c r="I374" s="142"/>
    </row>
    <row r="375" spans="1:9" ht="15.6">
      <c r="A375" s="142"/>
      <c r="B375" s="142"/>
      <c r="C375" s="142"/>
      <c r="D375" s="142"/>
      <c r="E375" s="142"/>
      <c r="F375" s="142"/>
      <c r="G375" s="142"/>
      <c r="H375" s="142"/>
      <c r="I375" s="142"/>
    </row>
    <row r="376" spans="1:9" ht="15.6">
      <c r="A376" s="142"/>
      <c r="B376" s="142"/>
      <c r="C376" s="142"/>
      <c r="D376" s="142"/>
      <c r="E376" s="142"/>
      <c r="F376" s="142"/>
      <c r="G376" s="142"/>
      <c r="H376" s="142"/>
      <c r="I376" s="142"/>
    </row>
    <row r="377" spans="1:9" ht="15.6">
      <c r="A377" s="142"/>
      <c r="B377" s="142"/>
      <c r="C377" s="142"/>
      <c r="D377" s="142"/>
      <c r="E377" s="142"/>
      <c r="F377" s="142"/>
      <c r="G377" s="142"/>
      <c r="H377" s="142"/>
      <c r="I377" s="142"/>
    </row>
    <row r="378" spans="1:9" ht="15.6">
      <c r="A378" s="142"/>
      <c r="B378" s="142"/>
      <c r="C378" s="142"/>
      <c r="D378" s="142"/>
      <c r="E378" s="142"/>
      <c r="F378" s="142"/>
      <c r="G378" s="142"/>
      <c r="H378" s="142"/>
      <c r="I378" s="142"/>
    </row>
    <row r="379" spans="1:9" ht="15.6">
      <c r="A379" s="142"/>
      <c r="B379" s="142"/>
      <c r="C379" s="142"/>
      <c r="D379" s="142"/>
      <c r="E379" s="142"/>
      <c r="F379" s="142"/>
      <c r="G379" s="142"/>
      <c r="H379" s="142"/>
      <c r="I379" s="142"/>
    </row>
    <row r="380" spans="1:9" ht="15.6">
      <c r="A380" s="142"/>
      <c r="B380" s="142"/>
      <c r="C380" s="142"/>
      <c r="D380" s="142"/>
      <c r="E380" s="142"/>
      <c r="F380" s="142"/>
      <c r="G380" s="142"/>
      <c r="H380" s="142"/>
      <c r="I380" s="142"/>
    </row>
    <row r="381" spans="1:9" ht="15.6">
      <c r="A381" s="142"/>
      <c r="B381" s="142"/>
      <c r="C381" s="142"/>
      <c r="D381" s="142"/>
      <c r="E381" s="142"/>
      <c r="F381" s="142"/>
      <c r="G381" s="142"/>
      <c r="H381" s="142"/>
      <c r="I381" s="142"/>
    </row>
    <row r="382" spans="1:9" ht="15.6">
      <c r="A382" s="142"/>
      <c r="B382" s="142"/>
      <c r="C382" s="142"/>
      <c r="D382" s="142"/>
      <c r="E382" s="142"/>
      <c r="F382" s="142"/>
      <c r="G382" s="142"/>
      <c r="H382" s="142"/>
      <c r="I382" s="142"/>
    </row>
    <row r="383" spans="1:9" ht="15.6">
      <c r="A383" s="142"/>
      <c r="B383" s="142"/>
      <c r="C383" s="142"/>
      <c r="D383" s="142"/>
      <c r="E383" s="142"/>
      <c r="F383" s="142"/>
      <c r="G383" s="142"/>
      <c r="H383" s="142"/>
      <c r="I383" s="142"/>
    </row>
    <row r="384" spans="1:9" ht="15.6">
      <c r="A384" s="142"/>
      <c r="B384" s="142"/>
      <c r="C384" s="142"/>
      <c r="D384" s="142"/>
      <c r="E384" s="142"/>
      <c r="F384" s="142"/>
      <c r="G384" s="142"/>
      <c r="H384" s="142"/>
      <c r="I384" s="142"/>
    </row>
    <row r="385" spans="1:9" ht="15.6">
      <c r="A385" s="142"/>
      <c r="B385" s="142"/>
      <c r="C385" s="142"/>
      <c r="D385" s="142"/>
      <c r="E385" s="142"/>
      <c r="F385" s="142"/>
      <c r="G385" s="142"/>
      <c r="H385" s="142"/>
      <c r="I385" s="142"/>
    </row>
    <row r="386" spans="1:9" ht="15.6">
      <c r="A386" s="142"/>
      <c r="B386" s="142"/>
      <c r="C386" s="142"/>
      <c r="D386" s="142"/>
      <c r="E386" s="142"/>
      <c r="F386" s="142"/>
      <c r="G386" s="142"/>
      <c r="H386" s="142"/>
      <c r="I386" s="142"/>
    </row>
    <row r="387" spans="1:9" ht="15.6">
      <c r="A387" s="142"/>
      <c r="B387" s="142"/>
      <c r="C387" s="142"/>
      <c r="D387" s="142"/>
      <c r="E387" s="142"/>
      <c r="F387" s="142"/>
      <c r="G387" s="142"/>
      <c r="H387" s="142"/>
      <c r="I387" s="142"/>
    </row>
    <row r="388" spans="1:9" ht="15.6">
      <c r="A388" s="142"/>
      <c r="B388" s="142"/>
      <c r="C388" s="142"/>
      <c r="D388" s="142"/>
      <c r="E388" s="142"/>
      <c r="F388" s="142"/>
      <c r="G388" s="142"/>
      <c r="H388" s="142"/>
      <c r="I388" s="142"/>
    </row>
    <row r="389" spans="1:9" ht="15.6">
      <c r="A389" s="142"/>
      <c r="B389" s="142"/>
      <c r="C389" s="142"/>
      <c r="D389" s="142"/>
      <c r="E389" s="142"/>
      <c r="F389" s="142"/>
      <c r="G389" s="142"/>
      <c r="H389" s="142"/>
      <c r="I389" s="142"/>
    </row>
    <row r="390" spans="1:9" ht="15.6">
      <c r="A390" s="142"/>
      <c r="B390" s="142"/>
      <c r="C390" s="142"/>
      <c r="D390" s="142"/>
      <c r="E390" s="142"/>
      <c r="F390" s="142"/>
      <c r="G390" s="142"/>
      <c r="H390" s="142"/>
      <c r="I390" s="142"/>
    </row>
    <row r="391" spans="1:9" ht="15.6">
      <c r="A391" s="142"/>
      <c r="B391" s="142"/>
      <c r="C391" s="142"/>
      <c r="D391" s="142"/>
      <c r="E391" s="142"/>
      <c r="F391" s="142"/>
      <c r="G391" s="142"/>
      <c r="H391" s="142"/>
      <c r="I391" s="142"/>
    </row>
    <row r="392" spans="1:9" ht="15.6">
      <c r="A392" s="142"/>
      <c r="B392" s="142"/>
      <c r="C392" s="142"/>
      <c r="D392" s="142"/>
      <c r="E392" s="142"/>
      <c r="F392" s="142"/>
      <c r="G392" s="142"/>
      <c r="H392" s="142"/>
      <c r="I392" s="142"/>
    </row>
    <row r="393" spans="1:9" ht="15.6">
      <c r="A393" s="142"/>
      <c r="B393" s="142"/>
      <c r="C393" s="142"/>
      <c r="D393" s="142"/>
      <c r="E393" s="142"/>
      <c r="F393" s="142"/>
      <c r="G393" s="142"/>
      <c r="H393" s="142"/>
      <c r="I393" s="142"/>
    </row>
    <row r="394" spans="1:9" ht="15.6">
      <c r="A394" s="142"/>
      <c r="B394" s="142"/>
      <c r="C394" s="142"/>
      <c r="D394" s="142"/>
      <c r="E394" s="142"/>
      <c r="F394" s="142"/>
      <c r="G394" s="142"/>
      <c r="H394" s="142"/>
      <c r="I394" s="142"/>
    </row>
    <row r="395" spans="1:9" ht="15.6">
      <c r="A395" s="142"/>
      <c r="B395" s="142"/>
      <c r="C395" s="142"/>
      <c r="D395" s="142"/>
      <c r="E395" s="142"/>
      <c r="F395" s="142"/>
      <c r="G395" s="142"/>
      <c r="H395" s="142"/>
      <c r="I395" s="142"/>
    </row>
    <row r="396" spans="1:9" ht="15.6">
      <c r="A396" s="142"/>
      <c r="B396" s="142"/>
      <c r="C396" s="142"/>
      <c r="D396" s="142"/>
      <c r="E396" s="142"/>
      <c r="F396" s="142"/>
      <c r="G396" s="142"/>
      <c r="H396" s="142"/>
      <c r="I396" s="142"/>
    </row>
    <row r="397" spans="1:9" ht="15.6">
      <c r="A397" s="142"/>
      <c r="B397" s="142"/>
      <c r="C397" s="142"/>
      <c r="D397" s="142"/>
      <c r="E397" s="142"/>
      <c r="F397" s="142"/>
      <c r="G397" s="142"/>
      <c r="H397" s="142"/>
      <c r="I397" s="142"/>
    </row>
    <row r="398" spans="1:9" ht="15.6">
      <c r="A398" s="142"/>
      <c r="B398" s="142"/>
      <c r="C398" s="142"/>
      <c r="D398" s="142"/>
      <c r="E398" s="142"/>
      <c r="F398" s="142"/>
      <c r="G398" s="142"/>
      <c r="H398" s="142"/>
      <c r="I398" s="142"/>
    </row>
    <row r="399" spans="1:9" ht="15.6">
      <c r="A399" s="142"/>
      <c r="B399" s="142"/>
      <c r="C399" s="142"/>
      <c r="D399" s="142"/>
      <c r="E399" s="142"/>
      <c r="F399" s="142"/>
      <c r="G399" s="142"/>
      <c r="H399" s="142"/>
      <c r="I399" s="142"/>
    </row>
    <row r="400" spans="1:9" ht="15.6">
      <c r="A400" s="142"/>
      <c r="B400" s="142"/>
      <c r="C400" s="142"/>
      <c r="D400" s="142"/>
      <c r="E400" s="142"/>
      <c r="F400" s="142"/>
      <c r="G400" s="142"/>
      <c r="H400" s="142"/>
      <c r="I400" s="142"/>
    </row>
    <row r="401" spans="1:9" ht="15.6">
      <c r="A401" s="142"/>
      <c r="B401" s="142"/>
      <c r="C401" s="142"/>
      <c r="D401" s="142"/>
      <c r="E401" s="142"/>
      <c r="F401" s="142"/>
      <c r="G401" s="142"/>
      <c r="H401" s="142"/>
      <c r="I401" s="142"/>
    </row>
    <row r="402" spans="1:9" ht="15.6">
      <c r="A402" s="142"/>
      <c r="B402" s="142"/>
      <c r="C402" s="142"/>
      <c r="D402" s="142"/>
      <c r="E402" s="142"/>
      <c r="F402" s="142"/>
      <c r="G402" s="142"/>
      <c r="H402" s="142"/>
      <c r="I402" s="142"/>
    </row>
    <row r="403" spans="1:9" ht="15.6">
      <c r="A403" s="142"/>
      <c r="B403" s="142"/>
      <c r="C403" s="142"/>
      <c r="D403" s="142"/>
      <c r="E403" s="142"/>
      <c r="F403" s="142"/>
      <c r="G403" s="142"/>
      <c r="H403" s="142"/>
      <c r="I403" s="142"/>
    </row>
    <row r="404" spans="1:9" ht="15.6">
      <c r="A404" s="142"/>
      <c r="B404" s="142"/>
      <c r="C404" s="142"/>
      <c r="D404" s="142"/>
      <c r="E404" s="142"/>
      <c r="F404" s="142"/>
      <c r="G404" s="142"/>
      <c r="H404" s="142"/>
      <c r="I404" s="142"/>
    </row>
    <row r="405" spans="1:9" ht="15.6">
      <c r="A405" s="142"/>
      <c r="B405" s="142"/>
      <c r="C405" s="142"/>
      <c r="D405" s="142"/>
      <c r="E405" s="142"/>
      <c r="F405" s="142"/>
      <c r="G405" s="142"/>
      <c r="H405" s="142"/>
      <c r="I405" s="142"/>
    </row>
    <row r="406" spans="1:9" ht="15.6">
      <c r="A406" s="142"/>
      <c r="B406" s="142"/>
      <c r="C406" s="142"/>
      <c r="D406" s="142"/>
      <c r="E406" s="142"/>
      <c r="F406" s="142"/>
      <c r="G406" s="142"/>
      <c r="H406" s="142"/>
      <c r="I406" s="142"/>
    </row>
    <row r="407" spans="1:9" ht="15.6">
      <c r="A407" s="142"/>
      <c r="B407" s="142"/>
      <c r="C407" s="142"/>
      <c r="D407" s="142"/>
      <c r="E407" s="142"/>
      <c r="F407" s="142"/>
      <c r="G407" s="142"/>
      <c r="H407" s="142"/>
      <c r="I407" s="142"/>
    </row>
    <row r="408" spans="1:9" ht="15.6">
      <c r="A408" s="142"/>
      <c r="B408" s="142"/>
      <c r="C408" s="142"/>
      <c r="D408" s="142"/>
      <c r="E408" s="142"/>
      <c r="F408" s="142"/>
      <c r="G408" s="142"/>
      <c r="H408" s="142"/>
      <c r="I408" s="142"/>
    </row>
    <row r="409" spans="1:9" ht="15.6">
      <c r="A409" s="142"/>
      <c r="B409" s="142"/>
      <c r="C409" s="142"/>
      <c r="D409" s="142"/>
      <c r="E409" s="142"/>
      <c r="F409" s="142"/>
      <c r="G409" s="142"/>
      <c r="H409" s="142"/>
      <c r="I409" s="142"/>
    </row>
    <row r="410" spans="1:9" ht="15.6">
      <c r="A410" s="142"/>
      <c r="B410" s="142"/>
      <c r="C410" s="142"/>
      <c r="D410" s="142"/>
      <c r="E410" s="142"/>
      <c r="F410" s="142"/>
      <c r="G410" s="142"/>
      <c r="H410" s="142"/>
      <c r="I410" s="142"/>
    </row>
    <row r="411" spans="1:9" ht="15.6">
      <c r="A411" s="142"/>
      <c r="B411" s="142"/>
      <c r="C411" s="142"/>
      <c r="D411" s="142"/>
      <c r="E411" s="142"/>
      <c r="F411" s="142"/>
      <c r="G411" s="142"/>
      <c r="H411" s="142"/>
      <c r="I411" s="142"/>
    </row>
    <row r="412" spans="1:9" ht="15.6">
      <c r="A412" s="142"/>
      <c r="B412" s="142"/>
      <c r="C412" s="142"/>
      <c r="D412" s="142"/>
      <c r="E412" s="142"/>
      <c r="F412" s="142"/>
      <c r="G412" s="142"/>
      <c r="H412" s="142"/>
      <c r="I412" s="142"/>
    </row>
    <row r="413" spans="1:9" ht="15.6">
      <c r="A413" s="142"/>
      <c r="B413" s="142"/>
      <c r="C413" s="142"/>
      <c r="D413" s="142"/>
      <c r="E413" s="142"/>
      <c r="F413" s="142"/>
      <c r="G413" s="142"/>
      <c r="H413" s="142"/>
      <c r="I413" s="142"/>
    </row>
    <row r="414" spans="1:9" ht="15.6">
      <c r="A414" s="142"/>
      <c r="B414" s="142"/>
      <c r="C414" s="142"/>
      <c r="D414" s="142"/>
      <c r="E414" s="142"/>
      <c r="F414" s="142"/>
      <c r="G414" s="142"/>
      <c r="H414" s="142"/>
      <c r="I414" s="142"/>
    </row>
    <row r="415" spans="1:9" ht="15.6">
      <c r="A415" s="142"/>
      <c r="B415" s="142"/>
      <c r="C415" s="142"/>
      <c r="D415" s="142"/>
      <c r="E415" s="142"/>
      <c r="F415" s="142"/>
      <c r="G415" s="142"/>
      <c r="H415" s="142"/>
      <c r="I415" s="142"/>
    </row>
    <row r="416" spans="1:9" ht="15.6">
      <c r="A416" s="142"/>
      <c r="B416" s="142"/>
      <c r="C416" s="142"/>
      <c r="D416" s="142"/>
      <c r="E416" s="142"/>
      <c r="F416" s="142"/>
      <c r="G416" s="142"/>
      <c r="H416" s="142"/>
      <c r="I416" s="142"/>
    </row>
    <row r="417" spans="1:9" ht="15.6">
      <c r="A417" s="142"/>
      <c r="B417" s="142"/>
      <c r="C417" s="142"/>
      <c r="D417" s="142"/>
      <c r="E417" s="142"/>
      <c r="F417" s="142"/>
      <c r="G417" s="142"/>
      <c r="H417" s="142"/>
      <c r="I417" s="142"/>
    </row>
    <row r="418" spans="1:9" ht="15.6">
      <c r="A418" s="142"/>
      <c r="B418" s="142"/>
      <c r="C418" s="142"/>
      <c r="D418" s="142"/>
      <c r="E418" s="142"/>
      <c r="F418" s="142"/>
      <c r="G418" s="142"/>
      <c r="H418" s="142"/>
      <c r="I418" s="142"/>
    </row>
    <row r="419" spans="1:9" ht="15.6">
      <c r="A419" s="142"/>
      <c r="B419" s="142"/>
      <c r="C419" s="142"/>
      <c r="D419" s="142"/>
      <c r="E419" s="142"/>
      <c r="F419" s="142"/>
      <c r="G419" s="142"/>
      <c r="H419" s="142"/>
      <c r="I419" s="142"/>
    </row>
    <row r="420" spans="1:9" ht="15.6">
      <c r="A420" s="142"/>
      <c r="B420" s="142"/>
      <c r="C420" s="142"/>
      <c r="D420" s="142"/>
      <c r="E420" s="142"/>
      <c r="F420" s="142"/>
      <c r="G420" s="142"/>
      <c r="H420" s="142"/>
      <c r="I420" s="142"/>
    </row>
    <row r="421" spans="1:9" ht="15.6">
      <c r="A421" s="142"/>
      <c r="B421" s="142"/>
      <c r="C421" s="142"/>
      <c r="D421" s="142"/>
      <c r="E421" s="142"/>
      <c r="F421" s="142"/>
      <c r="G421" s="142"/>
      <c r="H421" s="142"/>
      <c r="I421" s="142"/>
    </row>
    <row r="422" spans="1:9" ht="15.6">
      <c r="A422" s="142"/>
      <c r="B422" s="142"/>
      <c r="C422" s="142"/>
      <c r="D422" s="142"/>
      <c r="E422" s="142"/>
      <c r="F422" s="142"/>
      <c r="G422" s="142"/>
      <c r="H422" s="142"/>
      <c r="I422" s="142"/>
    </row>
    <row r="423" spans="1:9" ht="15.6">
      <c r="A423" s="142"/>
      <c r="B423" s="142"/>
      <c r="C423" s="142"/>
      <c r="D423" s="142"/>
      <c r="E423" s="142"/>
      <c r="F423" s="142"/>
      <c r="G423" s="142"/>
      <c r="H423" s="142"/>
      <c r="I423" s="142"/>
    </row>
    <row r="424" spans="1:9" ht="15.6">
      <c r="A424" s="142"/>
      <c r="B424" s="142"/>
      <c r="C424" s="142"/>
      <c r="D424" s="142"/>
      <c r="E424" s="142"/>
      <c r="F424" s="142"/>
      <c r="G424" s="142"/>
      <c r="H424" s="142"/>
      <c r="I424" s="142"/>
    </row>
    <row r="425" spans="1:9" ht="15.6">
      <c r="A425" s="142"/>
      <c r="B425" s="142"/>
      <c r="C425" s="142"/>
      <c r="D425" s="142"/>
      <c r="E425" s="142"/>
      <c r="F425" s="142"/>
      <c r="G425" s="142"/>
      <c r="H425" s="142"/>
      <c r="I425" s="142"/>
    </row>
    <row r="426" spans="1:9" ht="15.6">
      <c r="A426" s="142"/>
      <c r="B426" s="142"/>
      <c r="C426" s="142"/>
      <c r="D426" s="142"/>
      <c r="E426" s="142"/>
      <c r="F426" s="142"/>
      <c r="G426" s="142"/>
      <c r="H426" s="142"/>
      <c r="I426" s="142"/>
    </row>
    <row r="427" spans="1:9" ht="15.6">
      <c r="A427" s="142"/>
      <c r="B427" s="142"/>
      <c r="C427" s="142"/>
      <c r="D427" s="142"/>
      <c r="E427" s="142"/>
      <c r="F427" s="142"/>
      <c r="G427" s="142"/>
      <c r="H427" s="142"/>
      <c r="I427" s="142"/>
    </row>
    <row r="428" spans="1:9" ht="15.6">
      <c r="A428" s="142"/>
      <c r="B428" s="142"/>
      <c r="C428" s="142"/>
      <c r="D428" s="142"/>
      <c r="E428" s="142"/>
      <c r="F428" s="142"/>
      <c r="G428" s="142"/>
      <c r="H428" s="142"/>
      <c r="I428" s="142"/>
    </row>
    <row r="429" spans="1:9" ht="15.6">
      <c r="A429" s="142"/>
      <c r="B429" s="142"/>
      <c r="C429" s="142"/>
      <c r="D429" s="142"/>
      <c r="E429" s="142"/>
      <c r="F429" s="142"/>
      <c r="G429" s="142"/>
      <c r="H429" s="142"/>
      <c r="I429" s="142"/>
    </row>
    <row r="430" spans="1:9" ht="15.6">
      <c r="A430" s="142"/>
      <c r="B430" s="142"/>
      <c r="C430" s="142"/>
      <c r="D430" s="142"/>
      <c r="E430" s="142"/>
      <c r="F430" s="142"/>
      <c r="G430" s="142"/>
      <c r="H430" s="142"/>
      <c r="I430" s="142"/>
    </row>
    <row r="431" spans="1:9" ht="15.6">
      <c r="A431" s="142"/>
      <c r="B431" s="142"/>
      <c r="C431" s="142"/>
      <c r="D431" s="142"/>
      <c r="E431" s="142"/>
      <c r="F431" s="142"/>
      <c r="G431" s="142"/>
      <c r="H431" s="142"/>
      <c r="I431" s="142"/>
    </row>
    <row r="432" spans="1:9" ht="15.6">
      <c r="A432" s="142"/>
      <c r="B432" s="142"/>
      <c r="C432" s="142"/>
      <c r="D432" s="142"/>
      <c r="E432" s="142"/>
      <c r="F432" s="142"/>
      <c r="G432" s="142"/>
      <c r="H432" s="142"/>
      <c r="I432" s="142"/>
    </row>
    <row r="433" spans="1:9" ht="15.6">
      <c r="A433" s="142"/>
      <c r="B433" s="142"/>
      <c r="C433" s="142"/>
      <c r="D433" s="142"/>
      <c r="E433" s="142"/>
      <c r="F433" s="142"/>
      <c r="G433" s="142"/>
      <c r="H433" s="142"/>
      <c r="I433" s="142"/>
    </row>
    <row r="434" spans="1:9" ht="15.6">
      <c r="A434" s="142"/>
      <c r="B434" s="142"/>
      <c r="C434" s="142"/>
      <c r="D434" s="142"/>
      <c r="E434" s="142"/>
      <c r="F434" s="142"/>
      <c r="G434" s="142"/>
      <c r="H434" s="142"/>
      <c r="I434" s="142"/>
    </row>
    <row r="435" spans="1:9" ht="15.6">
      <c r="A435" s="142"/>
      <c r="B435" s="142"/>
      <c r="C435" s="142"/>
      <c r="D435" s="142"/>
      <c r="E435" s="142"/>
      <c r="F435" s="142"/>
      <c r="G435" s="142"/>
      <c r="H435" s="142"/>
      <c r="I435" s="142"/>
    </row>
    <row r="436" spans="1:9" ht="15.6">
      <c r="A436" s="142"/>
      <c r="B436" s="142"/>
      <c r="C436" s="142"/>
      <c r="D436" s="142"/>
      <c r="E436" s="142"/>
      <c r="F436" s="142"/>
      <c r="G436" s="142"/>
      <c r="H436" s="142"/>
      <c r="I436" s="142"/>
    </row>
    <row r="437" spans="1:9" ht="15.6">
      <c r="A437" s="142"/>
      <c r="B437" s="142"/>
      <c r="C437" s="142"/>
      <c r="D437" s="142"/>
      <c r="E437" s="142"/>
      <c r="F437" s="142"/>
      <c r="G437" s="142"/>
      <c r="H437" s="142"/>
      <c r="I437" s="142"/>
    </row>
    <row r="438" spans="1:9" ht="15.6">
      <c r="A438" s="142"/>
      <c r="B438" s="142"/>
      <c r="C438" s="142"/>
      <c r="D438" s="142"/>
      <c r="E438" s="142"/>
      <c r="F438" s="142"/>
      <c r="G438" s="142"/>
      <c r="H438" s="142"/>
      <c r="I438" s="142"/>
    </row>
    <row r="439" spans="1:9" ht="15.6">
      <c r="A439" s="142"/>
      <c r="B439" s="142"/>
      <c r="C439" s="142"/>
      <c r="D439" s="142"/>
      <c r="E439" s="142"/>
      <c r="F439" s="142"/>
      <c r="G439" s="142"/>
      <c r="H439" s="142"/>
      <c r="I439" s="142"/>
    </row>
    <row r="440" spans="1:9" ht="15.6">
      <c r="A440" s="142"/>
      <c r="B440" s="142"/>
      <c r="C440" s="142"/>
      <c r="D440" s="142"/>
      <c r="E440" s="142"/>
      <c r="F440" s="142"/>
      <c r="G440" s="142"/>
      <c r="H440" s="142"/>
      <c r="I440" s="142"/>
    </row>
    <row r="441" spans="1:9" ht="15.6">
      <c r="A441" s="142"/>
      <c r="B441" s="142"/>
      <c r="C441" s="142"/>
      <c r="D441" s="142"/>
      <c r="E441" s="142"/>
      <c r="F441" s="142"/>
      <c r="G441" s="142"/>
      <c r="H441" s="142"/>
      <c r="I441" s="142"/>
    </row>
    <row r="442" spans="1:9" ht="15.6">
      <c r="A442" s="142"/>
      <c r="B442" s="142"/>
      <c r="C442" s="142"/>
      <c r="D442" s="142"/>
      <c r="E442" s="142"/>
      <c r="F442" s="142"/>
      <c r="G442" s="142"/>
      <c r="H442" s="142"/>
      <c r="I442" s="142"/>
    </row>
    <row r="443" spans="1:9" ht="15.6">
      <c r="A443" s="142"/>
      <c r="B443" s="142"/>
      <c r="C443" s="142"/>
      <c r="D443" s="142"/>
      <c r="E443" s="142"/>
      <c r="F443" s="142"/>
      <c r="G443" s="142"/>
      <c r="H443" s="142"/>
      <c r="I443" s="142"/>
    </row>
    <row r="444" spans="1:9" ht="15.6">
      <c r="A444" s="142"/>
      <c r="B444" s="142"/>
      <c r="C444" s="142"/>
      <c r="D444" s="142"/>
      <c r="E444" s="142"/>
      <c r="F444" s="142"/>
      <c r="G444" s="142"/>
      <c r="H444" s="142"/>
      <c r="I444" s="142"/>
    </row>
    <row r="445" spans="1:9" ht="15.6">
      <c r="A445" s="142"/>
      <c r="B445" s="142"/>
      <c r="C445" s="142"/>
      <c r="D445" s="142"/>
      <c r="E445" s="142"/>
      <c r="F445" s="142"/>
      <c r="G445" s="142"/>
      <c r="H445" s="142"/>
      <c r="I445" s="142"/>
    </row>
    <row r="446" spans="1:9" ht="15.6">
      <c r="A446" s="142"/>
      <c r="B446" s="142"/>
      <c r="C446" s="142"/>
      <c r="D446" s="142"/>
      <c r="E446" s="142"/>
      <c r="F446" s="142"/>
      <c r="G446" s="142"/>
      <c r="H446" s="142"/>
      <c r="I446" s="142"/>
    </row>
    <row r="447" spans="1:9" ht="15.6">
      <c r="A447" s="142"/>
      <c r="B447" s="142"/>
      <c r="C447" s="142"/>
      <c r="D447" s="142"/>
      <c r="E447" s="142"/>
      <c r="F447" s="142"/>
      <c r="G447" s="142"/>
      <c r="H447" s="142"/>
      <c r="I447" s="142"/>
    </row>
    <row r="448" spans="1:9" ht="15.6">
      <c r="A448" s="142"/>
      <c r="B448" s="142"/>
      <c r="C448" s="142"/>
      <c r="D448" s="142"/>
      <c r="E448" s="142"/>
      <c r="F448" s="142"/>
      <c r="G448" s="142"/>
      <c r="H448" s="142"/>
      <c r="I448" s="142"/>
    </row>
    <row r="449" spans="1:9" ht="15.6">
      <c r="A449" s="142"/>
      <c r="B449" s="142"/>
      <c r="C449" s="142"/>
      <c r="D449" s="142"/>
      <c r="E449" s="142"/>
      <c r="F449" s="142"/>
      <c r="G449" s="142"/>
      <c r="H449" s="142"/>
      <c r="I449" s="142"/>
    </row>
    <row r="450" spans="1:9" ht="15.6">
      <c r="A450" s="142"/>
      <c r="B450" s="142"/>
      <c r="C450" s="142"/>
      <c r="D450" s="142"/>
      <c r="E450" s="142"/>
      <c r="F450" s="142"/>
      <c r="G450" s="142"/>
      <c r="H450" s="142"/>
      <c r="I450" s="142"/>
    </row>
    <row r="451" spans="1:9" ht="15.6">
      <c r="A451" s="142"/>
      <c r="B451" s="142"/>
      <c r="C451" s="142"/>
      <c r="D451" s="142"/>
      <c r="E451" s="142"/>
      <c r="F451" s="142"/>
      <c r="G451" s="142"/>
      <c r="H451" s="142"/>
      <c r="I451" s="142"/>
    </row>
    <row r="452" spans="1:9" ht="15.6">
      <c r="A452" s="142"/>
      <c r="B452" s="142"/>
      <c r="C452" s="142"/>
      <c r="D452" s="142"/>
      <c r="E452" s="142"/>
      <c r="F452" s="142"/>
      <c r="G452" s="142"/>
      <c r="H452" s="142"/>
      <c r="I452" s="142"/>
    </row>
    <row r="453" spans="1:9" ht="15.6">
      <c r="A453" s="142"/>
      <c r="B453" s="142"/>
      <c r="C453" s="142"/>
      <c r="D453" s="142"/>
      <c r="E453" s="142"/>
      <c r="F453" s="142"/>
      <c r="G453" s="142"/>
      <c r="H453" s="142"/>
      <c r="I453" s="142"/>
    </row>
    <row r="454" spans="1:9" ht="15.6">
      <c r="A454" s="142"/>
      <c r="B454" s="142"/>
      <c r="C454" s="142"/>
      <c r="D454" s="142"/>
      <c r="E454" s="142"/>
      <c r="F454" s="142"/>
      <c r="G454" s="142"/>
      <c r="H454" s="142"/>
      <c r="I454" s="142"/>
    </row>
    <row r="455" spans="1:9" ht="15.6">
      <c r="A455" s="142"/>
      <c r="B455" s="142"/>
      <c r="C455" s="142"/>
      <c r="D455" s="142"/>
      <c r="E455" s="142"/>
      <c r="F455" s="142"/>
      <c r="G455" s="142"/>
      <c r="H455" s="142"/>
      <c r="I455" s="142"/>
    </row>
    <row r="456" spans="1:9" ht="15.6">
      <c r="A456" s="142"/>
      <c r="B456" s="142"/>
      <c r="C456" s="142"/>
      <c r="D456" s="142"/>
      <c r="E456" s="142"/>
      <c r="F456" s="142"/>
      <c r="G456" s="142"/>
      <c r="H456" s="142"/>
      <c r="I456" s="142"/>
    </row>
    <row r="457" spans="1:9" ht="15.6">
      <c r="A457" s="142"/>
      <c r="B457" s="142"/>
      <c r="C457" s="142"/>
      <c r="D457" s="142"/>
      <c r="E457" s="142"/>
      <c r="F457" s="142"/>
      <c r="G457" s="142"/>
      <c r="H457" s="142"/>
      <c r="I457" s="142"/>
    </row>
    <row r="458" spans="1:9" ht="15.6">
      <c r="A458" s="142"/>
      <c r="B458" s="142"/>
      <c r="C458" s="142"/>
      <c r="D458" s="142"/>
      <c r="E458" s="142"/>
      <c r="F458" s="142"/>
      <c r="G458" s="142"/>
      <c r="H458" s="142"/>
      <c r="I458" s="142"/>
    </row>
    <row r="459" spans="1:9" ht="15.6">
      <c r="A459" s="142"/>
      <c r="B459" s="142"/>
      <c r="C459" s="142"/>
      <c r="D459" s="142"/>
      <c r="E459" s="142"/>
      <c r="F459" s="142"/>
      <c r="G459" s="142"/>
      <c r="H459" s="142"/>
      <c r="I459" s="142"/>
    </row>
    <row r="460" spans="1:9" ht="15.6">
      <c r="A460" s="142"/>
      <c r="B460" s="142"/>
      <c r="C460" s="142"/>
      <c r="D460" s="142"/>
      <c r="E460" s="142"/>
      <c r="F460" s="142"/>
      <c r="G460" s="142"/>
      <c r="H460" s="142"/>
      <c r="I460" s="142"/>
    </row>
    <row r="461" spans="1:9" ht="15.6">
      <c r="A461" s="142"/>
      <c r="B461" s="142"/>
      <c r="C461" s="142"/>
      <c r="D461" s="142"/>
      <c r="E461" s="142"/>
      <c r="F461" s="142"/>
      <c r="G461" s="142"/>
      <c r="H461" s="142"/>
      <c r="I461" s="142"/>
    </row>
    <row r="462" spans="1:9" ht="15.6">
      <c r="A462" s="142"/>
      <c r="B462" s="142"/>
      <c r="C462" s="142"/>
      <c r="D462" s="142"/>
      <c r="E462" s="142"/>
      <c r="F462" s="142"/>
      <c r="G462" s="142"/>
      <c r="H462" s="142"/>
      <c r="I462" s="142"/>
    </row>
    <row r="463" spans="1:9" ht="15.6">
      <c r="A463" s="142"/>
      <c r="B463" s="142"/>
      <c r="C463" s="142"/>
      <c r="D463" s="142"/>
      <c r="E463" s="142"/>
      <c r="F463" s="142"/>
      <c r="G463" s="142"/>
      <c r="H463" s="142"/>
      <c r="I463" s="142"/>
    </row>
    <row r="464" spans="1:9" ht="15.6">
      <c r="A464" s="142"/>
      <c r="B464" s="142"/>
      <c r="C464" s="142"/>
      <c r="D464" s="142"/>
      <c r="E464" s="142"/>
      <c r="F464" s="142"/>
      <c r="G464" s="142"/>
      <c r="H464" s="142"/>
      <c r="I464" s="142"/>
    </row>
    <row r="465" spans="1:9" ht="15.6">
      <c r="A465" s="142"/>
      <c r="B465" s="142"/>
      <c r="C465" s="142"/>
      <c r="D465" s="142"/>
      <c r="E465" s="142"/>
      <c r="F465" s="142"/>
      <c r="G465" s="142"/>
      <c r="H465" s="142"/>
      <c r="I465" s="142"/>
    </row>
    <row r="466" spans="1:9" ht="15.6">
      <c r="A466" s="142"/>
      <c r="B466" s="142"/>
      <c r="C466" s="142"/>
      <c r="D466" s="142"/>
      <c r="E466" s="142"/>
      <c r="F466" s="142"/>
      <c r="G466" s="142"/>
      <c r="H466" s="142"/>
      <c r="I466" s="142"/>
    </row>
    <row r="467" spans="1:9" ht="15.6">
      <c r="A467" s="142"/>
      <c r="B467" s="142"/>
      <c r="C467" s="142"/>
      <c r="D467" s="142"/>
      <c r="E467" s="142"/>
      <c r="F467" s="142"/>
      <c r="G467" s="142"/>
      <c r="H467" s="142"/>
      <c r="I467" s="142"/>
    </row>
    <row r="468" spans="1:9" ht="15.6">
      <c r="A468" s="142"/>
      <c r="B468" s="142"/>
      <c r="C468" s="142"/>
      <c r="D468" s="142"/>
      <c r="E468" s="142"/>
      <c r="F468" s="142"/>
      <c r="G468" s="142"/>
      <c r="H468" s="142"/>
      <c r="I468" s="142"/>
    </row>
    <row r="469" spans="1:9" ht="15.6">
      <c r="A469" s="142"/>
      <c r="B469" s="142"/>
      <c r="C469" s="142"/>
      <c r="D469" s="142"/>
      <c r="E469" s="142"/>
      <c r="F469" s="142"/>
      <c r="G469" s="142"/>
      <c r="H469" s="142"/>
      <c r="I469" s="142"/>
    </row>
    <row r="470" spans="1:9" ht="15.6">
      <c r="A470" s="142"/>
      <c r="B470" s="142"/>
      <c r="C470" s="142"/>
      <c r="D470" s="142"/>
      <c r="E470" s="142"/>
      <c r="F470" s="142"/>
      <c r="G470" s="142"/>
      <c r="H470" s="142"/>
      <c r="I470" s="142"/>
    </row>
    <row r="471" spans="1:9" ht="15.6">
      <c r="A471" s="142"/>
      <c r="B471" s="142"/>
      <c r="C471" s="142"/>
      <c r="D471" s="142"/>
      <c r="E471" s="142"/>
      <c r="F471" s="142"/>
      <c r="G471" s="142"/>
      <c r="H471" s="142"/>
      <c r="I471" s="142"/>
    </row>
    <row r="472" spans="1:9" ht="15.6">
      <c r="A472" s="142"/>
      <c r="B472" s="142"/>
      <c r="C472" s="142"/>
      <c r="D472" s="142"/>
      <c r="E472" s="142"/>
      <c r="F472" s="142"/>
      <c r="G472" s="142"/>
      <c r="H472" s="142"/>
      <c r="I472" s="142"/>
    </row>
    <row r="473" spans="1:9" ht="15.6">
      <c r="A473" s="142"/>
      <c r="B473" s="142"/>
      <c r="C473" s="142"/>
      <c r="D473" s="142"/>
      <c r="E473" s="142"/>
      <c r="F473" s="142"/>
      <c r="G473" s="142"/>
      <c r="H473" s="142"/>
      <c r="I473" s="142"/>
    </row>
    <row r="474" spans="1:9" ht="15.6">
      <c r="A474" s="142"/>
      <c r="B474" s="142"/>
      <c r="C474" s="142"/>
      <c r="D474" s="142"/>
      <c r="E474" s="142"/>
      <c r="F474" s="142"/>
      <c r="G474" s="142"/>
      <c r="H474" s="142"/>
      <c r="I474" s="142"/>
    </row>
    <row r="475" spans="1:9" ht="15.6">
      <c r="A475" s="142"/>
      <c r="B475" s="142"/>
      <c r="C475" s="142"/>
      <c r="D475" s="142"/>
      <c r="E475" s="142"/>
      <c r="F475" s="142"/>
      <c r="G475" s="142"/>
      <c r="H475" s="142"/>
      <c r="I475" s="142"/>
    </row>
    <row r="476" spans="1:9" ht="15.6">
      <c r="A476" s="142"/>
      <c r="B476" s="142"/>
      <c r="C476" s="142"/>
      <c r="D476" s="142"/>
      <c r="E476" s="142"/>
      <c r="F476" s="142"/>
      <c r="G476" s="142"/>
      <c r="H476" s="142"/>
      <c r="I476" s="142"/>
    </row>
    <row r="477" spans="1:9" ht="15.6">
      <c r="A477" s="142"/>
      <c r="B477" s="142"/>
      <c r="C477" s="142"/>
      <c r="D477" s="142"/>
      <c r="E477" s="142"/>
      <c r="F477" s="142"/>
      <c r="G477" s="142"/>
      <c r="H477" s="142"/>
      <c r="I477" s="142"/>
    </row>
    <row r="478" spans="1:9" ht="15.6">
      <c r="A478" s="142"/>
      <c r="B478" s="142"/>
      <c r="C478" s="142"/>
      <c r="D478" s="142"/>
      <c r="E478" s="142"/>
      <c r="F478" s="142"/>
      <c r="G478" s="142"/>
      <c r="H478" s="142"/>
      <c r="I478" s="142"/>
    </row>
    <row r="479" spans="1:9" ht="15.6">
      <c r="A479" s="142"/>
      <c r="B479" s="142"/>
      <c r="C479" s="142"/>
      <c r="D479" s="142"/>
      <c r="E479" s="142"/>
      <c r="F479" s="142"/>
      <c r="G479" s="142"/>
      <c r="H479" s="142"/>
      <c r="I479" s="142"/>
    </row>
    <row r="480" spans="1:9" ht="15.6">
      <c r="A480" s="142"/>
      <c r="B480" s="142"/>
      <c r="C480" s="142"/>
      <c r="D480" s="142"/>
      <c r="E480" s="142"/>
      <c r="F480" s="142"/>
      <c r="G480" s="142"/>
      <c r="H480" s="142"/>
      <c r="I480" s="142"/>
    </row>
    <row r="481" spans="1:9" ht="15.6">
      <c r="A481" s="142"/>
      <c r="B481" s="142"/>
      <c r="C481" s="142"/>
      <c r="D481" s="142"/>
      <c r="E481" s="142"/>
      <c r="F481" s="142"/>
      <c r="G481" s="142"/>
      <c r="H481" s="142"/>
      <c r="I481" s="142"/>
    </row>
    <row r="482" spans="1:9" ht="15.6">
      <c r="A482" s="142"/>
      <c r="B482" s="142"/>
      <c r="C482" s="142"/>
      <c r="D482" s="142"/>
      <c r="E482" s="142"/>
      <c r="F482" s="142"/>
      <c r="G482" s="142"/>
      <c r="H482" s="142"/>
      <c r="I482" s="142"/>
    </row>
    <row r="483" spans="1:9" ht="15.6">
      <c r="A483" s="142"/>
      <c r="B483" s="142"/>
      <c r="C483" s="142"/>
      <c r="D483" s="142"/>
      <c r="E483" s="142"/>
      <c r="F483" s="142"/>
      <c r="G483" s="142"/>
      <c r="H483" s="142"/>
      <c r="I483" s="142"/>
    </row>
    <row r="484" spans="1:9" ht="15.6">
      <c r="A484" s="142"/>
      <c r="B484" s="142"/>
      <c r="C484" s="142"/>
      <c r="D484" s="142"/>
      <c r="E484" s="142"/>
      <c r="F484" s="142"/>
      <c r="G484" s="142"/>
      <c r="H484" s="142"/>
      <c r="I484" s="142"/>
    </row>
    <row r="485" spans="1:9" ht="15.6">
      <c r="A485" s="142"/>
      <c r="B485" s="142"/>
      <c r="C485" s="142"/>
      <c r="D485" s="142"/>
      <c r="E485" s="142"/>
      <c r="F485" s="142"/>
      <c r="G485" s="142"/>
      <c r="H485" s="142"/>
      <c r="I485" s="142"/>
    </row>
    <row r="486" spans="1:9" ht="15.6">
      <c r="A486" s="142"/>
      <c r="B486" s="142"/>
      <c r="C486" s="142"/>
      <c r="D486" s="142"/>
      <c r="E486" s="142"/>
      <c r="F486" s="142"/>
      <c r="G486" s="142"/>
      <c r="H486" s="142"/>
      <c r="I486" s="142"/>
    </row>
    <row r="487" spans="1:9" ht="15.6">
      <c r="A487" s="142"/>
      <c r="B487" s="142"/>
      <c r="C487" s="142"/>
      <c r="D487" s="142"/>
      <c r="E487" s="142"/>
      <c r="F487" s="142"/>
      <c r="G487" s="142"/>
      <c r="H487" s="142"/>
      <c r="I487" s="142"/>
    </row>
    <row r="488" spans="1:9" ht="15.6">
      <c r="A488" s="142"/>
      <c r="B488" s="142"/>
      <c r="C488" s="142"/>
      <c r="D488" s="142"/>
      <c r="E488" s="142"/>
      <c r="F488" s="142"/>
      <c r="G488" s="142"/>
      <c r="H488" s="142"/>
      <c r="I488" s="142"/>
    </row>
    <row r="489" spans="1:9" ht="15.6">
      <c r="A489" s="142"/>
      <c r="B489" s="142"/>
      <c r="C489" s="142"/>
      <c r="D489" s="142"/>
      <c r="E489" s="142"/>
      <c r="F489" s="142"/>
      <c r="G489" s="142"/>
      <c r="H489" s="142"/>
      <c r="I489" s="142"/>
    </row>
    <row r="490" spans="1:9" ht="15.6">
      <c r="A490" s="142"/>
      <c r="B490" s="142"/>
      <c r="C490" s="142"/>
      <c r="D490" s="142"/>
      <c r="E490" s="142"/>
      <c r="F490" s="142"/>
      <c r="G490" s="142"/>
      <c r="H490" s="142"/>
      <c r="I490" s="142"/>
    </row>
    <row r="491" spans="1:9" ht="15.6">
      <c r="A491" s="142"/>
      <c r="B491" s="142"/>
      <c r="C491" s="142"/>
      <c r="D491" s="142"/>
      <c r="E491" s="142"/>
      <c r="F491" s="142"/>
      <c r="G491" s="142"/>
      <c r="H491" s="142"/>
      <c r="I491" s="142"/>
    </row>
    <row r="492" spans="1:9" ht="15.6">
      <c r="A492" s="142"/>
      <c r="B492" s="142"/>
      <c r="C492" s="142"/>
      <c r="D492" s="142"/>
      <c r="E492" s="142"/>
      <c r="F492" s="142"/>
      <c r="G492" s="142"/>
      <c r="H492" s="142"/>
      <c r="I492" s="142"/>
    </row>
    <row r="493" spans="1:9" ht="15.6">
      <c r="A493" s="142"/>
      <c r="B493" s="142"/>
      <c r="C493" s="142"/>
      <c r="D493" s="142"/>
      <c r="E493" s="142"/>
      <c r="F493" s="142"/>
      <c r="G493" s="142"/>
      <c r="H493" s="142"/>
      <c r="I493" s="142"/>
    </row>
    <row r="494" spans="1:9" ht="15.6">
      <c r="A494" s="142"/>
      <c r="B494" s="142"/>
      <c r="C494" s="142"/>
      <c r="D494" s="142"/>
      <c r="E494" s="142"/>
      <c r="F494" s="142"/>
      <c r="G494" s="142"/>
      <c r="H494" s="142"/>
      <c r="I494" s="142"/>
    </row>
    <row r="495" spans="1:9" ht="15.6">
      <c r="A495" s="142"/>
      <c r="B495" s="142"/>
      <c r="C495" s="142"/>
      <c r="D495" s="142"/>
      <c r="E495" s="142"/>
      <c r="F495" s="142"/>
      <c r="G495" s="142"/>
      <c r="H495" s="142"/>
      <c r="I495" s="142"/>
    </row>
    <row r="496" spans="1:9" ht="15.6">
      <c r="A496" s="142"/>
      <c r="B496" s="142"/>
      <c r="C496" s="142"/>
      <c r="D496" s="142"/>
      <c r="E496" s="142"/>
      <c r="F496" s="142"/>
      <c r="G496" s="142"/>
      <c r="H496" s="142"/>
      <c r="I496" s="142"/>
    </row>
    <row r="497" spans="1:9" ht="15.6">
      <c r="A497" s="142"/>
      <c r="B497" s="142"/>
      <c r="C497" s="142"/>
      <c r="D497" s="142"/>
      <c r="E497" s="142"/>
      <c r="F497" s="142"/>
      <c r="G497" s="142"/>
      <c r="H497" s="142"/>
      <c r="I497" s="142"/>
    </row>
    <row r="498" spans="1:9" ht="15.6">
      <c r="A498" s="142"/>
      <c r="B498" s="142"/>
      <c r="C498" s="142"/>
      <c r="D498" s="142"/>
      <c r="E498" s="142"/>
      <c r="F498" s="142"/>
      <c r="G498" s="142"/>
      <c r="H498" s="142"/>
      <c r="I498" s="142"/>
    </row>
    <row r="499" spans="1:9" ht="15.6">
      <c r="A499" s="142"/>
      <c r="B499" s="142"/>
      <c r="C499" s="142"/>
      <c r="D499" s="142"/>
      <c r="E499" s="142"/>
      <c r="F499" s="142"/>
      <c r="G499" s="142"/>
      <c r="H499" s="142"/>
      <c r="I499" s="142"/>
    </row>
    <row r="500" spans="1:9" ht="15.6">
      <c r="A500" s="142"/>
      <c r="B500" s="142"/>
      <c r="C500" s="142"/>
      <c r="D500" s="142"/>
      <c r="E500" s="142"/>
      <c r="F500" s="142"/>
      <c r="G500" s="142"/>
      <c r="H500" s="142"/>
      <c r="I500" s="142"/>
    </row>
    <row r="501" spans="1:9" ht="15.6">
      <c r="A501" s="142"/>
      <c r="B501" s="142"/>
      <c r="C501" s="142"/>
      <c r="D501" s="142"/>
      <c r="E501" s="142"/>
      <c r="F501" s="142"/>
      <c r="G501" s="142"/>
      <c r="H501" s="142"/>
      <c r="I501" s="142"/>
    </row>
    <row r="502" spans="1:9" ht="15.6">
      <c r="A502" s="142"/>
      <c r="B502" s="142"/>
      <c r="C502" s="142"/>
      <c r="D502" s="142"/>
      <c r="E502" s="142"/>
      <c r="F502" s="142"/>
      <c r="G502" s="142"/>
      <c r="H502" s="142"/>
      <c r="I502" s="142"/>
    </row>
    <row r="503" spans="1:9" ht="15.6">
      <c r="A503" s="142"/>
      <c r="B503" s="142"/>
      <c r="C503" s="142"/>
      <c r="D503" s="142"/>
      <c r="E503" s="142"/>
      <c r="F503" s="142"/>
      <c r="G503" s="142"/>
      <c r="H503" s="142"/>
      <c r="I503" s="142"/>
    </row>
    <row r="504" spans="1:9" ht="15.6">
      <c r="A504" s="142"/>
      <c r="B504" s="142"/>
      <c r="C504" s="142"/>
      <c r="D504" s="142"/>
      <c r="E504" s="142"/>
      <c r="F504" s="142"/>
      <c r="G504" s="142"/>
      <c r="H504" s="142"/>
      <c r="I504" s="142"/>
    </row>
    <row r="505" spans="1:9" ht="15.6">
      <c r="A505" s="142"/>
      <c r="B505" s="142"/>
      <c r="C505" s="142"/>
      <c r="D505" s="142"/>
      <c r="E505" s="142"/>
      <c r="F505" s="142"/>
      <c r="G505" s="142"/>
      <c r="H505" s="142"/>
      <c r="I505" s="142"/>
    </row>
    <row r="506" spans="1:9" ht="15.6">
      <c r="A506" s="142"/>
      <c r="B506" s="142"/>
      <c r="C506" s="142"/>
      <c r="D506" s="142"/>
      <c r="E506" s="142"/>
      <c r="F506" s="142"/>
      <c r="G506" s="142"/>
      <c r="H506" s="142"/>
      <c r="I506" s="142"/>
    </row>
    <row r="507" spans="1:9" ht="15.6">
      <c r="A507" s="142"/>
      <c r="B507" s="142"/>
      <c r="C507" s="142"/>
      <c r="D507" s="142"/>
      <c r="E507" s="142"/>
      <c r="F507" s="142"/>
      <c r="G507" s="142"/>
      <c r="H507" s="142"/>
      <c r="I507" s="142"/>
    </row>
    <row r="508" spans="1:9" ht="15.6">
      <c r="A508" s="142"/>
      <c r="B508" s="142"/>
      <c r="C508" s="142"/>
      <c r="D508" s="142"/>
      <c r="E508" s="142"/>
      <c r="F508" s="142"/>
      <c r="G508" s="142"/>
      <c r="H508" s="142"/>
      <c r="I508" s="142"/>
    </row>
    <row r="509" spans="1:9" ht="15.6">
      <c r="A509" s="142"/>
      <c r="B509" s="142"/>
      <c r="C509" s="142"/>
      <c r="D509" s="142"/>
      <c r="E509" s="142"/>
      <c r="F509" s="142"/>
      <c r="G509" s="142"/>
      <c r="H509" s="142"/>
      <c r="I509" s="142"/>
    </row>
    <row r="510" spans="1:9" ht="15.6">
      <c r="A510" s="142"/>
      <c r="B510" s="142"/>
      <c r="C510" s="142"/>
      <c r="D510" s="142"/>
      <c r="E510" s="142"/>
      <c r="F510" s="142"/>
      <c r="G510" s="142"/>
      <c r="H510" s="142"/>
      <c r="I510" s="142"/>
    </row>
    <row r="511" spans="1:9" ht="15.6">
      <c r="A511" s="142"/>
      <c r="B511" s="142"/>
      <c r="C511" s="142"/>
      <c r="D511" s="142"/>
      <c r="E511" s="142"/>
      <c r="F511" s="142"/>
      <c r="G511" s="142"/>
      <c r="H511" s="142"/>
      <c r="I511" s="142"/>
    </row>
    <row r="512" spans="1:9" ht="15.6">
      <c r="A512" s="142"/>
      <c r="B512" s="142"/>
      <c r="C512" s="142"/>
      <c r="D512" s="142"/>
      <c r="E512" s="142"/>
      <c r="F512" s="142"/>
      <c r="G512" s="142"/>
      <c r="H512" s="142"/>
      <c r="I512" s="142"/>
    </row>
    <row r="513" spans="1:9" ht="15.6">
      <c r="A513" s="142"/>
      <c r="B513" s="142"/>
      <c r="C513" s="142"/>
      <c r="D513" s="142"/>
      <c r="E513" s="142"/>
      <c r="F513" s="142"/>
      <c r="G513" s="142"/>
      <c r="H513" s="142"/>
      <c r="I513" s="142"/>
    </row>
    <row r="514" spans="1:9" ht="15.6">
      <c r="A514" s="142"/>
      <c r="B514" s="142"/>
      <c r="C514" s="142"/>
      <c r="D514" s="142"/>
      <c r="E514" s="142"/>
      <c r="F514" s="142"/>
      <c r="G514" s="142"/>
      <c r="H514" s="142"/>
      <c r="I514" s="142"/>
    </row>
    <row r="515" spans="1:9" ht="15.6">
      <c r="A515" s="142"/>
      <c r="B515" s="142"/>
      <c r="C515" s="142"/>
      <c r="D515" s="142"/>
      <c r="E515" s="142"/>
      <c r="F515" s="142"/>
      <c r="G515" s="142"/>
      <c r="H515" s="142"/>
      <c r="I515" s="142"/>
    </row>
    <row r="516" spans="1:9" ht="15.6">
      <c r="A516" s="142"/>
      <c r="B516" s="142"/>
      <c r="C516" s="142"/>
      <c r="D516" s="142"/>
      <c r="E516" s="142"/>
      <c r="F516" s="142"/>
      <c r="G516" s="142"/>
      <c r="H516" s="142"/>
      <c r="I516" s="142"/>
    </row>
    <row r="517" spans="1:9" ht="15.6">
      <c r="A517" s="142"/>
      <c r="B517" s="142"/>
      <c r="C517" s="142"/>
      <c r="D517" s="142"/>
      <c r="E517" s="142"/>
      <c r="F517" s="142"/>
      <c r="G517" s="142"/>
      <c r="H517" s="142"/>
      <c r="I517" s="142"/>
    </row>
    <row r="518" spans="1:9" ht="15.6">
      <c r="A518" s="142"/>
      <c r="B518" s="142"/>
      <c r="C518" s="142"/>
      <c r="D518" s="142"/>
      <c r="E518" s="142"/>
      <c r="F518" s="142"/>
      <c r="G518" s="142"/>
      <c r="H518" s="142"/>
      <c r="I518" s="142"/>
    </row>
    <row r="519" spans="1:9" ht="15.6">
      <c r="A519" s="142"/>
      <c r="B519" s="142"/>
      <c r="C519" s="142"/>
      <c r="D519" s="142"/>
      <c r="E519" s="142"/>
      <c r="F519" s="142"/>
      <c r="G519" s="142"/>
      <c r="H519" s="142"/>
      <c r="I519" s="142"/>
    </row>
    <row r="520" spans="1:9" ht="15.6">
      <c r="A520" s="142"/>
      <c r="B520" s="142"/>
      <c r="C520" s="142"/>
      <c r="D520" s="142"/>
      <c r="E520" s="142"/>
      <c r="F520" s="142"/>
      <c r="G520" s="142"/>
      <c r="H520" s="142"/>
      <c r="I520" s="142"/>
    </row>
    <row r="521" spans="1:9" ht="15.6">
      <c r="A521" s="142"/>
      <c r="B521" s="142"/>
      <c r="C521" s="142"/>
      <c r="D521" s="142"/>
      <c r="E521" s="142"/>
      <c r="F521" s="142"/>
      <c r="G521" s="142"/>
      <c r="H521" s="142"/>
      <c r="I521" s="142"/>
    </row>
    <row r="522" spans="1:9" ht="15.6">
      <c r="A522" s="142"/>
      <c r="B522" s="142"/>
      <c r="C522" s="142"/>
      <c r="D522" s="142"/>
      <c r="E522" s="142"/>
      <c r="F522" s="142"/>
      <c r="G522" s="142"/>
      <c r="H522" s="142"/>
      <c r="I522" s="142"/>
    </row>
    <row r="523" spans="1:9" ht="15.6">
      <c r="A523" s="142"/>
      <c r="B523" s="142"/>
      <c r="C523" s="142"/>
      <c r="D523" s="142"/>
      <c r="E523" s="142"/>
      <c r="F523" s="142"/>
      <c r="G523" s="142"/>
      <c r="H523" s="142"/>
      <c r="I523" s="142"/>
    </row>
    <row r="524" spans="1:9" ht="15.6">
      <c r="A524" s="142"/>
      <c r="B524" s="142"/>
      <c r="C524" s="142"/>
      <c r="D524" s="142"/>
      <c r="E524" s="142"/>
      <c r="F524" s="142"/>
      <c r="G524" s="142"/>
      <c r="H524" s="142"/>
      <c r="I524" s="142"/>
    </row>
    <row r="525" spans="1:9" ht="15.6">
      <c r="A525" s="142"/>
      <c r="B525" s="142"/>
      <c r="C525" s="142"/>
      <c r="D525" s="142"/>
      <c r="E525" s="142"/>
      <c r="F525" s="142"/>
      <c r="G525" s="142"/>
      <c r="H525" s="142"/>
      <c r="I525" s="142"/>
    </row>
    <row r="526" spans="1:9" ht="15.6">
      <c r="A526" s="142"/>
      <c r="B526" s="142"/>
      <c r="C526" s="142"/>
      <c r="D526" s="142"/>
      <c r="E526" s="142"/>
      <c r="F526" s="142"/>
      <c r="G526" s="142"/>
      <c r="H526" s="142"/>
      <c r="I526" s="142"/>
    </row>
    <row r="527" spans="1:9" ht="15.6">
      <c r="A527" s="142"/>
      <c r="B527" s="142"/>
      <c r="C527" s="142"/>
      <c r="D527" s="142"/>
      <c r="E527" s="142"/>
      <c r="F527" s="142"/>
      <c r="G527" s="142"/>
      <c r="H527" s="142"/>
      <c r="I527" s="142"/>
    </row>
    <row r="528" spans="1:9" ht="15.6">
      <c r="A528" s="142"/>
      <c r="B528" s="142"/>
      <c r="C528" s="142"/>
      <c r="D528" s="142"/>
      <c r="E528" s="142"/>
      <c r="F528" s="142"/>
      <c r="G528" s="142"/>
      <c r="H528" s="142"/>
      <c r="I528" s="142"/>
    </row>
    <row r="529" spans="1:9" ht="15.6">
      <c r="A529" s="142"/>
      <c r="B529" s="142"/>
      <c r="C529" s="142"/>
      <c r="D529" s="142"/>
      <c r="E529" s="142"/>
      <c r="F529" s="142"/>
      <c r="G529" s="142"/>
      <c r="H529" s="142"/>
      <c r="I529" s="142"/>
    </row>
    <row r="530" spans="1:9" ht="15.6">
      <c r="A530" s="142"/>
      <c r="B530" s="142"/>
      <c r="C530" s="142"/>
      <c r="D530" s="142"/>
      <c r="E530" s="142"/>
      <c r="F530" s="142"/>
      <c r="G530" s="142"/>
      <c r="H530" s="142"/>
      <c r="I530" s="142"/>
    </row>
    <row r="531" spans="1:9" ht="15.6">
      <c r="A531" s="142"/>
      <c r="B531" s="142"/>
      <c r="C531" s="142"/>
      <c r="D531" s="142"/>
      <c r="E531" s="142"/>
      <c r="F531" s="142"/>
      <c r="G531" s="142"/>
      <c r="H531" s="142"/>
      <c r="I531" s="142"/>
    </row>
    <row r="532" spans="1:9" ht="15.6">
      <c r="A532" s="142"/>
      <c r="B532" s="142"/>
      <c r="C532" s="142"/>
      <c r="D532" s="142"/>
      <c r="E532" s="142"/>
      <c r="F532" s="142"/>
      <c r="G532" s="142"/>
      <c r="H532" s="142"/>
      <c r="I532" s="142"/>
    </row>
    <row r="533" spans="1:9" ht="15.6">
      <c r="A533" s="142"/>
      <c r="B533" s="142"/>
      <c r="C533" s="142"/>
      <c r="D533" s="142"/>
      <c r="E533" s="142"/>
      <c r="F533" s="142"/>
      <c r="G533" s="142"/>
      <c r="H533" s="142"/>
      <c r="I533" s="142"/>
    </row>
    <row r="534" spans="1:9" ht="15.6">
      <c r="A534" s="142"/>
      <c r="B534" s="142"/>
      <c r="C534" s="142"/>
      <c r="D534" s="142"/>
      <c r="E534" s="142"/>
      <c r="F534" s="142"/>
      <c r="G534" s="142"/>
      <c r="H534" s="142"/>
      <c r="I534" s="142"/>
    </row>
    <row r="535" spans="1:9" ht="15.6">
      <c r="A535" s="142"/>
      <c r="B535" s="142"/>
      <c r="C535" s="142"/>
      <c r="D535" s="142"/>
      <c r="E535" s="142"/>
      <c r="F535" s="142"/>
      <c r="G535" s="142"/>
      <c r="H535" s="142"/>
      <c r="I535" s="142"/>
    </row>
    <row r="536" spans="1:9" ht="15.6">
      <c r="A536" s="142"/>
      <c r="B536" s="142"/>
      <c r="C536" s="142"/>
      <c r="D536" s="142"/>
      <c r="E536" s="142"/>
      <c r="F536" s="142"/>
      <c r="G536" s="142"/>
      <c r="H536" s="142"/>
      <c r="I536" s="142"/>
    </row>
    <row r="537" spans="1:9" ht="15.6">
      <c r="A537" s="142"/>
      <c r="B537" s="142"/>
      <c r="C537" s="142"/>
      <c r="D537" s="142"/>
      <c r="E537" s="142"/>
      <c r="F537" s="142"/>
      <c r="G537" s="142"/>
      <c r="H537" s="142"/>
      <c r="I537" s="142"/>
    </row>
    <row r="538" spans="1:9" ht="15.6">
      <c r="A538" s="142"/>
      <c r="B538" s="142"/>
      <c r="C538" s="142"/>
      <c r="D538" s="142"/>
      <c r="E538" s="142"/>
      <c r="F538" s="142"/>
      <c r="G538" s="142"/>
      <c r="H538" s="142"/>
      <c r="I538" s="142"/>
    </row>
    <row r="539" spans="1:9" ht="15.6">
      <c r="A539" s="142"/>
      <c r="B539" s="142"/>
      <c r="C539" s="142"/>
      <c r="D539" s="142"/>
      <c r="E539" s="142"/>
      <c r="F539" s="142"/>
      <c r="G539" s="142"/>
      <c r="H539" s="142"/>
      <c r="I539" s="142"/>
    </row>
    <row r="540" spans="1:9" ht="15.6">
      <c r="A540" s="142"/>
      <c r="B540" s="142"/>
      <c r="C540" s="142"/>
      <c r="D540" s="142"/>
      <c r="E540" s="142"/>
      <c r="F540" s="142"/>
      <c r="G540" s="142"/>
      <c r="H540" s="142"/>
      <c r="I540" s="142"/>
    </row>
    <row r="541" spans="1:9" ht="15.6">
      <c r="A541" s="142"/>
      <c r="B541" s="142"/>
      <c r="C541" s="142"/>
      <c r="D541" s="142"/>
      <c r="E541" s="142"/>
      <c r="F541" s="142"/>
      <c r="G541" s="142"/>
      <c r="H541" s="142"/>
      <c r="I541" s="142"/>
    </row>
    <row r="542" spans="1:9" ht="15.6">
      <c r="A542" s="142"/>
      <c r="B542" s="142"/>
      <c r="C542" s="142"/>
      <c r="D542" s="142"/>
      <c r="E542" s="142"/>
      <c r="F542" s="142"/>
      <c r="G542" s="142"/>
      <c r="H542" s="142"/>
      <c r="I542" s="142"/>
    </row>
    <row r="543" spans="1:9" ht="15.6">
      <c r="A543" s="142"/>
      <c r="B543" s="142"/>
      <c r="C543" s="142"/>
      <c r="D543" s="142"/>
      <c r="E543" s="142"/>
      <c r="F543" s="142"/>
      <c r="G543" s="142"/>
      <c r="H543" s="142"/>
      <c r="I543" s="142"/>
    </row>
    <row r="544" spans="1:9" ht="15.6">
      <c r="A544" s="142"/>
      <c r="B544" s="142"/>
      <c r="C544" s="142"/>
      <c r="D544" s="142"/>
      <c r="E544" s="142"/>
      <c r="F544" s="142"/>
      <c r="G544" s="142"/>
      <c r="H544" s="142"/>
      <c r="I544" s="142"/>
    </row>
    <row r="545" spans="1:9" ht="15.6">
      <c r="A545" s="142"/>
      <c r="B545" s="142"/>
      <c r="C545" s="142"/>
      <c r="D545" s="142"/>
      <c r="E545" s="142"/>
      <c r="F545" s="142"/>
      <c r="G545" s="142"/>
      <c r="H545" s="142"/>
      <c r="I545" s="142"/>
    </row>
    <row r="546" spans="1:9" ht="15.6">
      <c r="A546" s="142"/>
      <c r="B546" s="142"/>
      <c r="C546" s="142"/>
      <c r="D546" s="142"/>
      <c r="E546" s="142"/>
      <c r="F546" s="142"/>
      <c r="G546" s="142"/>
      <c r="H546" s="142"/>
      <c r="I546" s="142"/>
    </row>
    <row r="547" spans="1:9" ht="15.6">
      <c r="A547" s="142"/>
      <c r="B547" s="142"/>
      <c r="C547" s="142"/>
      <c r="D547" s="142"/>
      <c r="E547" s="142"/>
      <c r="F547" s="142"/>
      <c r="G547" s="142"/>
      <c r="H547" s="142"/>
      <c r="I547" s="142"/>
    </row>
    <row r="548" spans="1:9" ht="15.6">
      <c r="A548" s="142"/>
      <c r="B548" s="142"/>
      <c r="C548" s="142"/>
      <c r="D548" s="142"/>
      <c r="E548" s="142"/>
      <c r="F548" s="142"/>
      <c r="G548" s="142"/>
      <c r="H548" s="142"/>
      <c r="I548" s="142"/>
    </row>
    <row r="549" spans="1:9" ht="15.6">
      <c r="A549" s="142"/>
      <c r="B549" s="142"/>
      <c r="C549" s="142"/>
      <c r="D549" s="142"/>
      <c r="E549" s="142"/>
      <c r="F549" s="142"/>
      <c r="G549" s="142"/>
      <c r="H549" s="142"/>
      <c r="I549" s="142"/>
    </row>
    <row r="550" spans="1:9" ht="15.6">
      <c r="A550" s="142"/>
      <c r="B550" s="142"/>
      <c r="C550" s="142"/>
      <c r="D550" s="142"/>
      <c r="E550" s="142"/>
      <c r="F550" s="142"/>
      <c r="G550" s="142"/>
      <c r="H550" s="142"/>
      <c r="I550" s="142"/>
    </row>
    <row r="551" spans="1:9" ht="15.6">
      <c r="A551" s="142"/>
      <c r="B551" s="142"/>
      <c r="C551" s="142"/>
      <c r="D551" s="142"/>
      <c r="E551" s="142"/>
      <c r="F551" s="142"/>
      <c r="G551" s="142"/>
      <c r="H551" s="142"/>
      <c r="I551" s="142"/>
    </row>
    <row r="552" spans="1:9" ht="15.6">
      <c r="A552" s="142"/>
      <c r="B552" s="142"/>
      <c r="C552" s="142"/>
      <c r="D552" s="142"/>
      <c r="E552" s="142"/>
      <c r="F552" s="142"/>
      <c r="G552" s="142"/>
      <c r="H552" s="142"/>
      <c r="I552" s="142"/>
    </row>
    <row r="553" spans="1:9" ht="15.6">
      <c r="A553" s="142"/>
      <c r="B553" s="142"/>
      <c r="C553" s="142"/>
      <c r="D553" s="142"/>
      <c r="E553" s="142"/>
      <c r="F553" s="142"/>
      <c r="G553" s="142"/>
      <c r="H553" s="142"/>
      <c r="I553" s="142"/>
    </row>
    <row r="554" spans="1:9" ht="15.6">
      <c r="A554" s="142"/>
      <c r="B554" s="142"/>
      <c r="C554" s="142"/>
      <c r="D554" s="142"/>
      <c r="E554" s="142"/>
      <c r="F554" s="142"/>
      <c r="G554" s="142"/>
      <c r="H554" s="142"/>
      <c r="I554" s="142"/>
    </row>
    <row r="555" spans="1:9" ht="15.6">
      <c r="A555" s="142"/>
      <c r="B555" s="142"/>
      <c r="C555" s="142"/>
      <c r="D555" s="142"/>
      <c r="E555" s="142"/>
      <c r="F555" s="142"/>
      <c r="G555" s="142"/>
      <c r="H555" s="142"/>
      <c r="I555" s="142"/>
    </row>
    <row r="556" spans="1:9" ht="15.6">
      <c r="A556" s="142"/>
      <c r="B556" s="142"/>
      <c r="C556" s="142"/>
      <c r="D556" s="142"/>
      <c r="E556" s="142"/>
      <c r="F556" s="142"/>
      <c r="G556" s="142"/>
      <c r="H556" s="142"/>
      <c r="I556" s="142"/>
    </row>
    <row r="557" spans="1:9" ht="15.6">
      <c r="A557" s="142"/>
      <c r="B557" s="142"/>
      <c r="C557" s="142"/>
      <c r="D557" s="142"/>
      <c r="E557" s="142"/>
      <c r="F557" s="142"/>
      <c r="G557" s="142"/>
      <c r="H557" s="142"/>
      <c r="I557" s="142"/>
    </row>
    <row r="558" spans="1:9" ht="15.6">
      <c r="A558" s="142"/>
      <c r="B558" s="142"/>
      <c r="C558" s="142"/>
      <c r="D558" s="142"/>
      <c r="E558" s="142"/>
      <c r="F558" s="142"/>
      <c r="G558" s="142"/>
      <c r="H558" s="142"/>
      <c r="I558" s="142"/>
    </row>
    <row r="559" spans="1:9" ht="15.6">
      <c r="A559" s="142"/>
      <c r="B559" s="142"/>
      <c r="C559" s="142"/>
      <c r="D559" s="142"/>
      <c r="E559" s="142"/>
      <c r="F559" s="142"/>
      <c r="G559" s="142"/>
      <c r="H559" s="142"/>
      <c r="I559" s="142"/>
    </row>
    <row r="560" spans="1:9" ht="15.6">
      <c r="A560" s="142"/>
      <c r="B560" s="142"/>
      <c r="C560" s="142"/>
      <c r="D560" s="142"/>
      <c r="E560" s="142"/>
      <c r="F560" s="142"/>
      <c r="G560" s="142"/>
      <c r="H560" s="142"/>
      <c r="I560" s="142"/>
    </row>
    <row r="561" spans="1:9" ht="15.6">
      <c r="A561" s="142"/>
      <c r="B561" s="142"/>
      <c r="C561" s="142"/>
      <c r="D561" s="142"/>
      <c r="E561" s="142"/>
      <c r="F561" s="142"/>
      <c r="G561" s="142"/>
      <c r="H561" s="142"/>
      <c r="I561" s="142"/>
    </row>
    <row r="562" spans="1:9" ht="15.6">
      <c r="A562" s="142"/>
      <c r="B562" s="142"/>
      <c r="C562" s="142"/>
      <c r="D562" s="142"/>
      <c r="E562" s="142"/>
      <c r="F562" s="142"/>
      <c r="G562" s="142"/>
      <c r="H562" s="142"/>
      <c r="I562" s="142"/>
    </row>
    <row r="563" spans="1:9" ht="15.6">
      <c r="A563" s="142"/>
      <c r="B563" s="142"/>
      <c r="C563" s="142"/>
      <c r="D563" s="142"/>
      <c r="E563" s="142"/>
      <c r="F563" s="142"/>
      <c r="G563" s="142"/>
      <c r="H563" s="142"/>
      <c r="I563" s="142"/>
    </row>
    <row r="564" spans="1:9" ht="15.6">
      <c r="A564" s="142"/>
      <c r="B564" s="142"/>
      <c r="C564" s="142"/>
      <c r="D564" s="142"/>
      <c r="E564" s="142"/>
      <c r="F564" s="142"/>
      <c r="G564" s="142"/>
      <c r="H564" s="142"/>
      <c r="I564" s="142"/>
    </row>
    <row r="565" spans="1:9" ht="15.6">
      <c r="A565" s="142"/>
      <c r="B565" s="142"/>
      <c r="C565" s="142"/>
      <c r="D565" s="142"/>
      <c r="E565" s="142"/>
      <c r="F565" s="142"/>
      <c r="G565" s="142"/>
      <c r="H565" s="142"/>
      <c r="I565" s="142"/>
    </row>
    <row r="566" spans="1:9" ht="15.6">
      <c r="A566" s="142"/>
      <c r="B566" s="142"/>
      <c r="C566" s="142"/>
      <c r="D566" s="142"/>
      <c r="E566" s="142"/>
      <c r="F566" s="142"/>
      <c r="G566" s="142"/>
      <c r="H566" s="142"/>
      <c r="I566" s="142"/>
    </row>
    <row r="567" spans="1:9" ht="15.6">
      <c r="A567" s="142"/>
      <c r="B567" s="142"/>
      <c r="C567" s="142"/>
      <c r="D567" s="142"/>
      <c r="E567" s="142"/>
      <c r="F567" s="142"/>
      <c r="G567" s="142"/>
      <c r="H567" s="142"/>
      <c r="I567" s="142"/>
    </row>
    <row r="568" spans="1:9" ht="15.6">
      <c r="A568" s="142"/>
      <c r="B568" s="142"/>
      <c r="C568" s="142"/>
      <c r="D568" s="142"/>
      <c r="E568" s="142"/>
      <c r="F568" s="142"/>
      <c r="G568" s="142"/>
      <c r="H568" s="142"/>
      <c r="I568" s="142"/>
    </row>
    <row r="569" spans="1:9" ht="15.6">
      <c r="A569" s="142"/>
      <c r="B569" s="142"/>
      <c r="C569" s="142"/>
      <c r="D569" s="142"/>
      <c r="E569" s="142"/>
      <c r="F569" s="142"/>
      <c r="G569" s="142"/>
      <c r="H569" s="142"/>
      <c r="I569" s="142"/>
    </row>
    <row r="570" spans="1:9" ht="15.6">
      <c r="A570" s="142"/>
      <c r="B570" s="142"/>
      <c r="C570" s="142"/>
      <c r="D570" s="142"/>
      <c r="E570" s="142"/>
      <c r="F570" s="142"/>
      <c r="G570" s="142"/>
      <c r="H570" s="142"/>
      <c r="I570" s="142"/>
    </row>
    <row r="571" spans="1:9" ht="15.6">
      <c r="A571" s="142"/>
      <c r="B571" s="142"/>
      <c r="C571" s="142"/>
      <c r="D571" s="142"/>
      <c r="E571" s="142"/>
      <c r="F571" s="142"/>
      <c r="G571" s="142"/>
      <c r="H571" s="142"/>
      <c r="I571" s="142"/>
    </row>
    <row r="572" spans="1:9" ht="15.6">
      <c r="A572" s="142"/>
      <c r="B572" s="142"/>
      <c r="C572" s="142"/>
      <c r="D572" s="142"/>
      <c r="E572" s="142"/>
      <c r="F572" s="142"/>
      <c r="G572" s="142"/>
      <c r="H572" s="142"/>
      <c r="I572" s="142"/>
    </row>
    <row r="573" spans="1:9" ht="15.6">
      <c r="A573" s="142"/>
      <c r="B573" s="142"/>
      <c r="C573" s="142"/>
      <c r="D573" s="142"/>
      <c r="E573" s="142"/>
      <c r="F573" s="142"/>
      <c r="G573" s="142"/>
      <c r="H573" s="142"/>
      <c r="I573" s="142"/>
    </row>
    <row r="574" spans="1:9" ht="15.6">
      <c r="A574" s="142"/>
      <c r="B574" s="142"/>
      <c r="C574" s="142"/>
      <c r="D574" s="142"/>
      <c r="E574" s="142"/>
      <c r="F574" s="142"/>
      <c r="G574" s="142"/>
      <c r="H574" s="142"/>
      <c r="I574" s="142"/>
    </row>
    <row r="575" spans="1:9" ht="15.6">
      <c r="A575" s="142"/>
      <c r="B575" s="142"/>
      <c r="C575" s="142"/>
      <c r="D575" s="142"/>
      <c r="E575" s="142"/>
      <c r="F575" s="142"/>
      <c r="G575" s="142"/>
      <c r="H575" s="142"/>
      <c r="I575" s="142"/>
    </row>
    <row r="576" spans="1:9" ht="15.6">
      <c r="A576" s="142"/>
      <c r="B576" s="142"/>
      <c r="C576" s="142"/>
      <c r="D576" s="142"/>
      <c r="E576" s="142"/>
      <c r="F576" s="142"/>
      <c r="G576" s="142"/>
      <c r="H576" s="142"/>
      <c r="I576" s="142"/>
    </row>
    <row r="577" spans="1:9" ht="15.6">
      <c r="A577" s="142"/>
      <c r="B577" s="142"/>
      <c r="C577" s="142"/>
      <c r="D577" s="142"/>
      <c r="E577" s="142"/>
      <c r="F577" s="142"/>
      <c r="G577" s="142"/>
      <c r="H577" s="142"/>
      <c r="I577" s="142"/>
    </row>
    <row r="578" spans="1:9" ht="15.6">
      <c r="A578" s="142"/>
      <c r="B578" s="142"/>
      <c r="C578" s="142"/>
      <c r="D578" s="142"/>
      <c r="E578" s="142"/>
      <c r="F578" s="142"/>
      <c r="G578" s="142"/>
      <c r="H578" s="142"/>
      <c r="I578" s="142"/>
    </row>
    <row r="579" spans="1:9" ht="15.6">
      <c r="A579" s="142"/>
      <c r="B579" s="142"/>
      <c r="C579" s="142"/>
      <c r="D579" s="142"/>
      <c r="E579" s="142"/>
      <c r="F579" s="142"/>
      <c r="G579" s="142"/>
      <c r="H579" s="142"/>
      <c r="I579" s="142"/>
    </row>
    <row r="580" spans="1:9" ht="15.6">
      <c r="A580" s="142"/>
      <c r="B580" s="142"/>
      <c r="C580" s="142"/>
      <c r="D580" s="142"/>
      <c r="E580" s="142"/>
      <c r="F580" s="142"/>
      <c r="G580" s="142"/>
      <c r="H580" s="142"/>
      <c r="I580" s="142"/>
    </row>
    <row r="581" spans="1:9" ht="15.6">
      <c r="A581" s="142"/>
      <c r="B581" s="142"/>
      <c r="C581" s="142"/>
      <c r="D581" s="142"/>
      <c r="E581" s="142"/>
      <c r="F581" s="142"/>
      <c r="G581" s="142"/>
      <c r="H581" s="142"/>
      <c r="I581" s="142"/>
    </row>
    <row r="582" spans="1:9" ht="15.6">
      <c r="A582" s="142"/>
      <c r="B582" s="142"/>
      <c r="C582" s="142"/>
      <c r="D582" s="142"/>
      <c r="E582" s="142"/>
      <c r="F582" s="142"/>
      <c r="G582" s="142"/>
      <c r="H582" s="142"/>
      <c r="I582" s="142"/>
    </row>
    <row r="583" spans="1:9" ht="15.6">
      <c r="A583" s="142"/>
      <c r="B583" s="142"/>
      <c r="C583" s="142"/>
      <c r="D583" s="142"/>
      <c r="E583" s="142"/>
      <c r="F583" s="142"/>
      <c r="G583" s="142"/>
      <c r="H583" s="142"/>
      <c r="I583" s="142"/>
    </row>
    <row r="584" spans="1:9" ht="15.6">
      <c r="A584" s="142"/>
      <c r="B584" s="142"/>
      <c r="C584" s="142"/>
      <c r="D584" s="142"/>
      <c r="E584" s="142"/>
      <c r="F584" s="142"/>
      <c r="G584" s="142"/>
      <c r="H584" s="142"/>
      <c r="I584" s="142"/>
    </row>
    <row r="585" spans="1:9" ht="15.6">
      <c r="A585" s="142"/>
      <c r="B585" s="142"/>
      <c r="C585" s="142"/>
      <c r="D585" s="142"/>
      <c r="E585" s="142"/>
      <c r="F585" s="142"/>
      <c r="G585" s="142"/>
      <c r="H585" s="142"/>
      <c r="I585" s="142"/>
    </row>
    <row r="586" spans="1:9" ht="15.6">
      <c r="A586" s="142"/>
      <c r="B586" s="142"/>
      <c r="C586" s="142"/>
      <c r="D586" s="142"/>
      <c r="E586" s="142"/>
      <c r="F586" s="142"/>
      <c r="G586" s="142"/>
      <c r="H586" s="142"/>
      <c r="I586" s="142"/>
    </row>
    <row r="587" spans="1:9" ht="15.6">
      <c r="A587" s="142"/>
      <c r="B587" s="142"/>
      <c r="C587" s="142"/>
      <c r="D587" s="142"/>
      <c r="E587" s="142"/>
      <c r="F587" s="142"/>
      <c r="G587" s="142"/>
      <c r="H587" s="142"/>
      <c r="I587" s="142"/>
    </row>
    <row r="588" spans="1:9" ht="15.6">
      <c r="A588" s="142"/>
      <c r="B588" s="142"/>
      <c r="C588" s="142"/>
      <c r="D588" s="142"/>
      <c r="E588" s="142"/>
      <c r="F588" s="142"/>
      <c r="G588" s="142"/>
      <c r="H588" s="142"/>
      <c r="I588" s="142"/>
    </row>
    <row r="589" spans="1:9" ht="15.6">
      <c r="A589" s="142"/>
      <c r="B589" s="142"/>
      <c r="C589" s="142"/>
      <c r="D589" s="142"/>
      <c r="E589" s="142"/>
      <c r="F589" s="142"/>
      <c r="G589" s="142"/>
      <c r="H589" s="142"/>
      <c r="I589" s="142"/>
    </row>
    <row r="590" spans="1:9" ht="15.6">
      <c r="A590" s="142"/>
      <c r="B590" s="142"/>
      <c r="C590" s="142"/>
      <c r="D590" s="142"/>
      <c r="E590" s="142"/>
      <c r="F590" s="142"/>
      <c r="G590" s="142"/>
      <c r="H590" s="142"/>
      <c r="I590" s="142"/>
    </row>
    <row r="591" spans="1:9" ht="15.6">
      <c r="A591" s="142"/>
      <c r="B591" s="142"/>
      <c r="C591" s="142"/>
      <c r="D591" s="142"/>
      <c r="E591" s="142"/>
      <c r="F591" s="142"/>
      <c r="G591" s="142"/>
      <c r="H591" s="142"/>
      <c r="I591" s="142"/>
    </row>
    <row r="592" spans="1:9" ht="15.6">
      <c r="A592" s="142"/>
      <c r="B592" s="142"/>
      <c r="C592" s="142"/>
      <c r="D592" s="142"/>
      <c r="E592" s="142"/>
      <c r="F592" s="142"/>
      <c r="G592" s="142"/>
      <c r="H592" s="142"/>
      <c r="I592" s="142"/>
    </row>
    <row r="593" spans="1:9" ht="15.6">
      <c r="A593" s="142"/>
      <c r="B593" s="142"/>
      <c r="C593" s="142"/>
      <c r="D593" s="142"/>
      <c r="E593" s="142"/>
      <c r="F593" s="142"/>
      <c r="G593" s="142"/>
      <c r="H593" s="142"/>
      <c r="I593" s="142"/>
    </row>
    <row r="594" spans="1:9" ht="15.6">
      <c r="A594" s="142"/>
      <c r="B594" s="142"/>
      <c r="C594" s="142"/>
      <c r="D594" s="142"/>
      <c r="E594" s="142"/>
      <c r="F594" s="142"/>
      <c r="G594" s="142"/>
      <c r="H594" s="142"/>
      <c r="I594" s="142"/>
    </row>
    <row r="595" spans="1:9" ht="15.6">
      <c r="A595" s="142"/>
      <c r="B595" s="142"/>
      <c r="C595" s="142"/>
      <c r="D595" s="142"/>
      <c r="E595" s="142"/>
      <c r="F595" s="142"/>
      <c r="G595" s="142"/>
      <c r="H595" s="142"/>
      <c r="I595" s="142"/>
    </row>
    <row r="596" spans="1:9" ht="15.6">
      <c r="A596" s="142"/>
      <c r="B596" s="142"/>
      <c r="C596" s="142"/>
      <c r="D596" s="142"/>
      <c r="E596" s="142"/>
      <c r="F596" s="142"/>
      <c r="G596" s="142"/>
      <c r="H596" s="142"/>
      <c r="I596" s="142"/>
    </row>
    <row r="597" spans="1:9" ht="15.6">
      <c r="A597" s="142"/>
      <c r="B597" s="142"/>
      <c r="C597" s="142"/>
      <c r="D597" s="142"/>
      <c r="E597" s="142"/>
      <c r="F597" s="142"/>
      <c r="G597" s="142"/>
      <c r="H597" s="142"/>
      <c r="I597" s="142"/>
    </row>
    <row r="598" spans="1:9" ht="15.6">
      <c r="A598" s="142"/>
      <c r="B598" s="142"/>
      <c r="C598" s="142"/>
      <c r="D598" s="142"/>
      <c r="E598" s="142"/>
      <c r="F598" s="142"/>
      <c r="G598" s="142"/>
      <c r="H598" s="142"/>
      <c r="I598" s="142"/>
    </row>
    <row r="599" spans="1:9" ht="15.6">
      <c r="A599" s="142"/>
      <c r="B599" s="142"/>
      <c r="C599" s="142"/>
      <c r="D599" s="142"/>
      <c r="E599" s="142"/>
      <c r="F599" s="142"/>
      <c r="G599" s="142"/>
      <c r="H599" s="142"/>
      <c r="I599" s="142"/>
    </row>
    <row r="600" spans="1:9" ht="15.6">
      <c r="A600" s="142"/>
      <c r="B600" s="142"/>
      <c r="C600" s="142"/>
      <c r="D600" s="142"/>
      <c r="E600" s="142"/>
      <c r="F600" s="142"/>
      <c r="G600" s="142"/>
      <c r="H600" s="142"/>
      <c r="I600" s="142"/>
    </row>
    <row r="601" spans="1:9" ht="15.6">
      <c r="A601" s="142"/>
      <c r="B601" s="142"/>
      <c r="C601" s="142"/>
      <c r="D601" s="142"/>
      <c r="E601" s="142"/>
      <c r="F601" s="142"/>
      <c r="G601" s="142"/>
      <c r="H601" s="142"/>
      <c r="I601" s="142"/>
    </row>
    <row r="602" spans="1:9" ht="15.6">
      <c r="A602" s="142"/>
      <c r="B602" s="142"/>
      <c r="C602" s="142"/>
      <c r="D602" s="142"/>
      <c r="E602" s="142"/>
      <c r="F602" s="142"/>
      <c r="G602" s="142"/>
      <c r="H602" s="142"/>
      <c r="I602" s="142"/>
    </row>
    <row r="603" spans="1:9" ht="15.6">
      <c r="A603" s="142"/>
      <c r="B603" s="142"/>
      <c r="C603" s="142"/>
      <c r="D603" s="142"/>
      <c r="E603" s="142"/>
      <c r="F603" s="142"/>
      <c r="G603" s="142"/>
      <c r="H603" s="142"/>
      <c r="I603" s="142"/>
    </row>
    <row r="604" spans="1:9" ht="15.6">
      <c r="A604" s="142"/>
      <c r="B604" s="142"/>
      <c r="C604" s="142"/>
      <c r="D604" s="142"/>
      <c r="E604" s="142"/>
      <c r="F604" s="142"/>
      <c r="G604" s="142"/>
      <c r="H604" s="142"/>
      <c r="I604" s="142"/>
    </row>
    <row r="605" spans="1:9" ht="15.6">
      <c r="A605" s="142"/>
      <c r="B605" s="142"/>
      <c r="C605" s="142"/>
      <c r="D605" s="142"/>
      <c r="E605" s="142"/>
      <c r="F605" s="142"/>
      <c r="G605" s="142"/>
      <c r="H605" s="142"/>
      <c r="I605" s="142"/>
    </row>
    <row r="606" spans="1:9" ht="15.6">
      <c r="A606" s="142"/>
      <c r="B606" s="142"/>
      <c r="C606" s="142"/>
      <c r="D606" s="142"/>
      <c r="E606" s="142"/>
      <c r="F606" s="142"/>
      <c r="G606" s="142"/>
      <c r="H606" s="142"/>
      <c r="I606" s="142"/>
    </row>
    <row r="607" spans="1:9" ht="15.6">
      <c r="A607" s="142"/>
      <c r="B607" s="142"/>
      <c r="C607" s="142"/>
      <c r="D607" s="142"/>
      <c r="E607" s="142"/>
      <c r="F607" s="142"/>
      <c r="G607" s="142"/>
      <c r="H607" s="142"/>
      <c r="I607" s="142"/>
    </row>
    <row r="608" spans="1:9" ht="15.6">
      <c r="A608" s="142"/>
      <c r="B608" s="142"/>
      <c r="C608" s="142"/>
      <c r="D608" s="142"/>
      <c r="E608" s="142"/>
      <c r="F608" s="142"/>
      <c r="G608" s="142"/>
      <c r="H608" s="142"/>
      <c r="I608" s="142"/>
    </row>
    <row r="609" spans="1:9" ht="15.6">
      <c r="A609" s="142"/>
      <c r="B609" s="142"/>
      <c r="C609" s="142"/>
      <c r="D609" s="142"/>
      <c r="E609" s="142"/>
      <c r="F609" s="142"/>
      <c r="G609" s="142"/>
      <c r="H609" s="142"/>
      <c r="I609" s="142"/>
    </row>
    <row r="610" spans="1:9" ht="15.6">
      <c r="A610" s="142"/>
      <c r="B610" s="142"/>
      <c r="C610" s="142"/>
      <c r="D610" s="142"/>
      <c r="E610" s="142"/>
      <c r="F610" s="142"/>
      <c r="G610" s="142"/>
      <c r="H610" s="142"/>
      <c r="I610" s="142"/>
    </row>
    <row r="611" spans="1:9" ht="15.6">
      <c r="A611" s="142"/>
      <c r="B611" s="142"/>
      <c r="C611" s="142"/>
      <c r="D611" s="142"/>
      <c r="E611" s="142"/>
      <c r="F611" s="142"/>
      <c r="G611" s="142"/>
      <c r="H611" s="142"/>
      <c r="I611" s="142"/>
    </row>
    <row r="612" spans="1:9" ht="15.6">
      <c r="A612" s="142"/>
      <c r="B612" s="142"/>
      <c r="C612" s="142"/>
      <c r="D612" s="142"/>
      <c r="E612" s="142"/>
      <c r="F612" s="142"/>
      <c r="G612" s="142"/>
      <c r="H612" s="142"/>
      <c r="I612" s="142"/>
    </row>
    <row r="613" spans="1:9" ht="15.6">
      <c r="A613" s="142"/>
      <c r="B613" s="142"/>
      <c r="C613" s="142"/>
      <c r="D613" s="142"/>
      <c r="E613" s="142"/>
      <c r="F613" s="142"/>
      <c r="G613" s="142"/>
      <c r="H613" s="142"/>
      <c r="I613" s="142"/>
    </row>
    <row r="614" spans="1:9" ht="15.6">
      <c r="A614" s="142"/>
      <c r="B614" s="142"/>
      <c r="C614" s="142"/>
      <c r="D614" s="142"/>
      <c r="E614" s="142"/>
      <c r="F614" s="142"/>
      <c r="G614" s="142"/>
      <c r="H614" s="142"/>
      <c r="I614" s="142"/>
    </row>
    <row r="615" spans="1:9" ht="15.6">
      <c r="A615" s="142"/>
      <c r="B615" s="142"/>
      <c r="C615" s="142"/>
      <c r="D615" s="142"/>
      <c r="E615" s="142"/>
      <c r="F615" s="142"/>
      <c r="G615" s="142"/>
      <c r="H615" s="142"/>
      <c r="I615" s="142"/>
    </row>
    <row r="616" spans="1:9" ht="15.6">
      <c r="A616" s="142"/>
      <c r="B616" s="142"/>
      <c r="C616" s="142"/>
      <c r="D616" s="142"/>
      <c r="E616" s="142"/>
      <c r="F616" s="142"/>
      <c r="G616" s="142"/>
      <c r="H616" s="142"/>
      <c r="I616" s="142"/>
    </row>
    <row r="617" spans="1:9" ht="15.6">
      <c r="A617" s="142"/>
      <c r="B617" s="142"/>
      <c r="C617" s="142"/>
      <c r="D617" s="142"/>
      <c r="E617" s="142"/>
      <c r="F617" s="142"/>
      <c r="G617" s="142"/>
      <c r="H617" s="142"/>
      <c r="I617" s="142"/>
    </row>
    <row r="618" spans="1:9" ht="15.6">
      <c r="A618" s="142"/>
      <c r="B618" s="142"/>
      <c r="C618" s="142"/>
      <c r="D618" s="142"/>
      <c r="E618" s="142"/>
      <c r="F618" s="142"/>
      <c r="G618" s="142"/>
      <c r="H618" s="142"/>
      <c r="I618" s="142"/>
    </row>
    <row r="619" spans="1:9" ht="15.6">
      <c r="A619" s="142"/>
      <c r="B619" s="142"/>
      <c r="C619" s="142"/>
      <c r="D619" s="142"/>
      <c r="E619" s="142"/>
      <c r="F619" s="142"/>
      <c r="G619" s="142"/>
      <c r="H619" s="142"/>
      <c r="I619" s="142"/>
    </row>
    <row r="620" spans="1:9" ht="15.6">
      <c r="A620" s="142"/>
      <c r="B620" s="142"/>
      <c r="C620" s="142"/>
      <c r="D620" s="142"/>
      <c r="E620" s="142"/>
      <c r="F620" s="142"/>
      <c r="G620" s="142"/>
      <c r="H620" s="142"/>
      <c r="I620" s="142"/>
    </row>
    <row r="621" spans="1:9" ht="15.6">
      <c r="A621" s="142"/>
      <c r="B621" s="142"/>
      <c r="C621" s="142"/>
      <c r="D621" s="142"/>
      <c r="E621" s="142"/>
      <c r="F621" s="142"/>
      <c r="G621" s="142"/>
      <c r="H621" s="142"/>
      <c r="I621" s="142"/>
    </row>
    <row r="622" spans="1:9" ht="15.6">
      <c r="A622" s="142"/>
      <c r="B622" s="142"/>
      <c r="C622" s="142"/>
      <c r="D622" s="142"/>
      <c r="E622" s="142"/>
      <c r="F622" s="142"/>
      <c r="G622" s="142"/>
      <c r="H622" s="142"/>
      <c r="I622" s="142"/>
    </row>
    <row r="623" spans="1:9" ht="15.6">
      <c r="A623" s="142"/>
      <c r="B623" s="142"/>
      <c r="C623" s="142"/>
      <c r="D623" s="142"/>
      <c r="E623" s="142"/>
      <c r="F623" s="142"/>
      <c r="G623" s="142"/>
      <c r="H623" s="142"/>
      <c r="I623" s="142"/>
    </row>
    <row r="624" spans="1:9" ht="15.6">
      <c r="A624" s="142"/>
      <c r="B624" s="142"/>
      <c r="C624" s="142"/>
      <c r="D624" s="142"/>
      <c r="E624" s="142"/>
      <c r="F624" s="142"/>
      <c r="G624" s="142"/>
      <c r="H624" s="142"/>
      <c r="I624" s="142"/>
    </row>
    <row r="625" spans="1:9" ht="15.6">
      <c r="A625" s="142"/>
      <c r="B625" s="142"/>
      <c r="C625" s="142"/>
      <c r="D625" s="142"/>
      <c r="E625" s="142"/>
      <c r="F625" s="142"/>
      <c r="G625" s="142"/>
      <c r="H625" s="142"/>
      <c r="I625" s="142"/>
    </row>
    <row r="626" spans="1:9" ht="15.6">
      <c r="A626" s="142"/>
      <c r="B626" s="142"/>
      <c r="C626" s="142"/>
      <c r="D626" s="142"/>
      <c r="E626" s="142"/>
      <c r="F626" s="142"/>
      <c r="G626" s="142"/>
      <c r="H626" s="142"/>
      <c r="I626" s="142"/>
    </row>
    <row r="627" spans="1:9" ht="15.6">
      <c r="A627" s="142"/>
      <c r="B627" s="142"/>
      <c r="C627" s="142"/>
      <c r="D627" s="142"/>
      <c r="E627" s="142"/>
      <c r="F627" s="142"/>
      <c r="G627" s="142"/>
      <c r="H627" s="142"/>
      <c r="I627" s="142"/>
    </row>
    <row r="628" spans="1:9" ht="15.6">
      <c r="A628" s="142"/>
      <c r="B628" s="142"/>
      <c r="C628" s="142"/>
      <c r="D628" s="142"/>
      <c r="E628" s="142"/>
      <c r="F628" s="142"/>
      <c r="G628" s="142"/>
      <c r="H628" s="142"/>
      <c r="I628" s="142"/>
    </row>
    <row r="629" spans="1:9" ht="15.6">
      <c r="A629" s="142"/>
      <c r="B629" s="142"/>
      <c r="C629" s="142"/>
      <c r="D629" s="142"/>
      <c r="E629" s="142"/>
      <c r="F629" s="142"/>
      <c r="G629" s="142"/>
      <c r="H629" s="142"/>
      <c r="I629" s="142"/>
    </row>
    <row r="630" spans="1:9" ht="15.6">
      <c r="A630" s="142"/>
      <c r="B630" s="142"/>
      <c r="C630" s="142"/>
      <c r="D630" s="142"/>
      <c r="E630" s="142"/>
      <c r="F630" s="142"/>
      <c r="G630" s="142"/>
      <c r="H630" s="142"/>
      <c r="I630" s="142"/>
    </row>
    <row r="631" spans="1:9" ht="15.6">
      <c r="A631" s="142"/>
      <c r="B631" s="142"/>
      <c r="C631" s="142"/>
      <c r="D631" s="142"/>
      <c r="E631" s="142"/>
      <c r="F631" s="142"/>
      <c r="G631" s="142"/>
      <c r="H631" s="142"/>
      <c r="I631" s="142"/>
    </row>
    <row r="632" spans="1:9" ht="15.6">
      <c r="A632" s="142"/>
      <c r="B632" s="142"/>
      <c r="C632" s="142"/>
      <c r="D632" s="142"/>
      <c r="E632" s="142"/>
      <c r="F632" s="142"/>
      <c r="G632" s="142"/>
      <c r="H632" s="142"/>
      <c r="I632" s="142"/>
    </row>
    <row r="633" spans="1:9" ht="15.6">
      <c r="A633" s="142"/>
      <c r="B633" s="142"/>
      <c r="C633" s="142"/>
      <c r="D633" s="142"/>
      <c r="E633" s="142"/>
      <c r="F633" s="142"/>
      <c r="G633" s="142"/>
      <c r="H633" s="142"/>
      <c r="I633" s="142"/>
    </row>
    <row r="634" spans="1:9" ht="15.6">
      <c r="A634" s="142"/>
      <c r="B634" s="142"/>
      <c r="C634" s="142"/>
      <c r="D634" s="142"/>
      <c r="E634" s="142"/>
      <c r="F634" s="142"/>
      <c r="G634" s="142"/>
      <c r="H634" s="142"/>
      <c r="I634" s="142"/>
    </row>
    <row r="635" spans="1:9" ht="15.6">
      <c r="A635" s="142"/>
      <c r="B635" s="142"/>
      <c r="C635" s="142"/>
      <c r="D635" s="142"/>
      <c r="E635" s="142"/>
      <c r="F635" s="142"/>
      <c r="G635" s="142"/>
      <c r="H635" s="142"/>
      <c r="I635" s="142"/>
    </row>
    <row r="636" spans="1:9" ht="15.6">
      <c r="A636" s="142"/>
      <c r="B636" s="142"/>
      <c r="C636" s="142"/>
      <c r="D636" s="142"/>
      <c r="E636" s="142"/>
      <c r="F636" s="142"/>
      <c r="G636" s="142"/>
      <c r="H636" s="142"/>
      <c r="I636" s="142"/>
    </row>
    <row r="637" spans="1:9" ht="15.6">
      <c r="A637" s="142"/>
      <c r="B637" s="142"/>
      <c r="C637" s="142"/>
      <c r="D637" s="142"/>
      <c r="E637" s="142"/>
      <c r="F637" s="142"/>
      <c r="G637" s="142"/>
      <c r="H637" s="142"/>
      <c r="I637" s="142"/>
    </row>
    <row r="638" spans="1:9" ht="15.6">
      <c r="A638" s="142"/>
      <c r="B638" s="142"/>
      <c r="C638" s="142"/>
      <c r="D638" s="142"/>
      <c r="E638" s="142"/>
      <c r="F638" s="142"/>
      <c r="G638" s="142"/>
      <c r="H638" s="142"/>
      <c r="I638" s="142"/>
    </row>
    <row r="639" spans="1:9" ht="15.6">
      <c r="A639" s="142"/>
      <c r="B639" s="142"/>
      <c r="C639" s="142"/>
      <c r="D639" s="142"/>
      <c r="E639" s="142"/>
      <c r="F639" s="142"/>
      <c r="G639" s="142"/>
      <c r="H639" s="142"/>
      <c r="I639" s="142"/>
    </row>
    <row r="640" spans="1:9" ht="15.6">
      <c r="A640" s="142"/>
      <c r="B640" s="142"/>
      <c r="C640" s="142"/>
      <c r="D640" s="142"/>
      <c r="E640" s="142"/>
      <c r="F640" s="142"/>
      <c r="G640" s="142"/>
      <c r="H640" s="142"/>
      <c r="I640" s="142"/>
    </row>
    <row r="641" spans="1:9" ht="15.6">
      <c r="A641" s="142"/>
      <c r="B641" s="142"/>
      <c r="C641" s="142"/>
      <c r="D641" s="142"/>
      <c r="E641" s="142"/>
      <c r="F641" s="142"/>
      <c r="G641" s="142"/>
      <c r="H641" s="142"/>
      <c r="I641" s="142"/>
    </row>
    <row r="642" spans="1:9" ht="15.6">
      <c r="A642" s="142"/>
      <c r="B642" s="142"/>
      <c r="C642" s="142"/>
      <c r="D642" s="142"/>
      <c r="E642" s="142"/>
      <c r="F642" s="142"/>
      <c r="G642" s="142"/>
      <c r="H642" s="142"/>
      <c r="I642" s="142"/>
    </row>
    <row r="643" spans="1:9" ht="15.6">
      <c r="A643" s="142"/>
      <c r="B643" s="142"/>
      <c r="C643" s="142"/>
      <c r="D643" s="142"/>
      <c r="E643" s="142"/>
      <c r="F643" s="142"/>
      <c r="G643" s="142"/>
      <c r="H643" s="142"/>
      <c r="I643" s="142"/>
    </row>
    <row r="644" spans="1:9" ht="15.6">
      <c r="A644" s="142"/>
      <c r="B644" s="142"/>
      <c r="C644" s="142"/>
      <c r="D644" s="142"/>
      <c r="E644" s="142"/>
      <c r="F644" s="142"/>
      <c r="G644" s="142"/>
      <c r="H644" s="142"/>
      <c r="I644" s="142"/>
    </row>
    <row r="645" spans="1:9" ht="15.6">
      <c r="A645" s="142"/>
      <c r="B645" s="142"/>
      <c r="C645" s="142"/>
      <c r="D645" s="142"/>
      <c r="E645" s="142"/>
      <c r="F645" s="142"/>
      <c r="G645" s="142"/>
      <c r="H645" s="142"/>
      <c r="I645" s="142"/>
    </row>
    <row r="646" spans="1:9" ht="15.6">
      <c r="A646" s="142"/>
      <c r="B646" s="142"/>
      <c r="C646" s="142"/>
      <c r="D646" s="142"/>
      <c r="E646" s="142"/>
      <c r="F646" s="142"/>
      <c r="G646" s="142"/>
      <c r="H646" s="142"/>
      <c r="I646" s="142"/>
    </row>
    <row r="647" spans="1:9" ht="15.6">
      <c r="A647" s="142"/>
      <c r="B647" s="142"/>
      <c r="C647" s="142"/>
      <c r="D647" s="142"/>
      <c r="E647" s="142"/>
      <c r="F647" s="142"/>
      <c r="G647" s="142"/>
      <c r="H647" s="142"/>
      <c r="I647" s="142"/>
    </row>
    <row r="648" spans="1:9" ht="15.6">
      <c r="A648" s="142"/>
      <c r="B648" s="142"/>
      <c r="C648" s="142"/>
      <c r="D648" s="142"/>
      <c r="E648" s="142"/>
      <c r="F648" s="142"/>
      <c r="G648" s="142"/>
      <c r="H648" s="142"/>
      <c r="I648" s="142"/>
    </row>
    <row r="649" spans="1:9" ht="15.6">
      <c r="A649" s="142"/>
      <c r="B649" s="142"/>
      <c r="C649" s="142"/>
      <c r="D649" s="142"/>
      <c r="E649" s="142"/>
      <c r="F649" s="142"/>
      <c r="G649" s="142"/>
      <c r="H649" s="142"/>
      <c r="I649" s="142"/>
    </row>
    <row r="650" spans="1:9" ht="15.6">
      <c r="A650" s="142"/>
      <c r="B650" s="142"/>
      <c r="C650" s="142"/>
      <c r="D650" s="142"/>
      <c r="E650" s="142"/>
      <c r="F650" s="142"/>
      <c r="G650" s="142"/>
      <c r="H650" s="142"/>
      <c r="I650" s="142"/>
    </row>
    <row r="651" spans="1:9" ht="15.6">
      <c r="A651" s="142"/>
      <c r="B651" s="142"/>
      <c r="C651" s="142"/>
      <c r="D651" s="142"/>
      <c r="E651" s="142"/>
      <c r="F651" s="142"/>
      <c r="G651" s="142"/>
      <c r="H651" s="142"/>
      <c r="I651" s="142"/>
    </row>
    <row r="652" spans="1:9" ht="15.6">
      <c r="A652" s="142"/>
      <c r="B652" s="142"/>
      <c r="C652" s="142"/>
      <c r="D652" s="142"/>
      <c r="E652" s="142"/>
      <c r="F652" s="142"/>
      <c r="G652" s="142"/>
      <c r="H652" s="142"/>
      <c r="I652" s="142"/>
    </row>
    <row r="653" spans="1:9" ht="15.6">
      <c r="A653" s="142"/>
      <c r="B653" s="142"/>
      <c r="C653" s="142"/>
      <c r="D653" s="142"/>
      <c r="E653" s="142"/>
      <c r="F653" s="142"/>
      <c r="G653" s="142"/>
      <c r="H653" s="142"/>
      <c r="I653" s="142"/>
    </row>
    <row r="654" spans="1:9" ht="15.6">
      <c r="A654" s="142"/>
      <c r="B654" s="142"/>
      <c r="C654" s="142"/>
      <c r="D654" s="142"/>
      <c r="E654" s="142"/>
      <c r="F654" s="142"/>
      <c r="G654" s="142"/>
      <c r="H654" s="142"/>
      <c r="I654" s="142"/>
    </row>
    <row r="655" spans="1:9" ht="15.6">
      <c r="A655" s="142"/>
      <c r="B655" s="142"/>
      <c r="C655" s="142"/>
      <c r="D655" s="142"/>
      <c r="E655" s="142"/>
      <c r="F655" s="142"/>
      <c r="G655" s="142"/>
      <c r="H655" s="142"/>
      <c r="I655" s="142"/>
    </row>
    <row r="656" spans="1:9" ht="15.6">
      <c r="A656" s="142"/>
      <c r="B656" s="142"/>
      <c r="C656" s="142"/>
      <c r="D656" s="142"/>
      <c r="E656" s="142"/>
      <c r="F656" s="142"/>
      <c r="G656" s="142"/>
      <c r="H656" s="142"/>
      <c r="I656" s="142"/>
    </row>
    <row r="657" spans="1:9" ht="15.6">
      <c r="A657" s="142"/>
      <c r="B657" s="142"/>
      <c r="C657" s="142"/>
      <c r="D657" s="142"/>
      <c r="E657" s="142"/>
      <c r="F657" s="142"/>
      <c r="G657" s="142"/>
      <c r="H657" s="142"/>
      <c r="I657" s="142"/>
    </row>
    <row r="658" spans="1:9" ht="15.6">
      <c r="A658" s="142"/>
      <c r="B658" s="142"/>
      <c r="C658" s="142"/>
      <c r="D658" s="142"/>
      <c r="E658" s="142"/>
      <c r="F658" s="142"/>
      <c r="G658" s="142"/>
      <c r="H658" s="142"/>
      <c r="I658" s="142"/>
    </row>
    <row r="659" spans="1:9" ht="15.6">
      <c r="A659" s="142"/>
      <c r="B659" s="142"/>
      <c r="C659" s="142"/>
      <c r="D659" s="142"/>
      <c r="E659" s="142"/>
      <c r="F659" s="142"/>
      <c r="G659" s="142"/>
      <c r="H659" s="142"/>
      <c r="I659" s="142"/>
    </row>
    <row r="660" spans="1:9" ht="15.6">
      <c r="A660" s="142"/>
      <c r="B660" s="142"/>
      <c r="C660" s="142"/>
      <c r="D660" s="142"/>
      <c r="E660" s="142"/>
      <c r="F660" s="142"/>
      <c r="G660" s="142"/>
      <c r="H660" s="142"/>
      <c r="I660" s="142"/>
    </row>
    <row r="661" spans="1:9" ht="15.6">
      <c r="A661" s="142"/>
      <c r="B661" s="142"/>
      <c r="C661" s="142"/>
      <c r="D661" s="142"/>
      <c r="E661" s="142"/>
      <c r="F661" s="142"/>
      <c r="G661" s="142"/>
      <c r="H661" s="142"/>
      <c r="I661" s="142"/>
    </row>
    <row r="662" spans="1:9" ht="15.6">
      <c r="A662" s="142"/>
      <c r="B662" s="142"/>
      <c r="C662" s="142"/>
      <c r="D662" s="142"/>
      <c r="E662" s="142"/>
      <c r="F662" s="142"/>
      <c r="G662" s="142"/>
      <c r="H662" s="142"/>
      <c r="I662" s="142"/>
    </row>
    <row r="663" spans="1:9" ht="15.6">
      <c r="A663" s="142"/>
      <c r="B663" s="142"/>
      <c r="C663" s="142"/>
      <c r="D663" s="142"/>
      <c r="E663" s="142"/>
      <c r="F663" s="142"/>
      <c r="G663" s="142"/>
      <c r="H663" s="142"/>
      <c r="I663" s="142"/>
    </row>
    <row r="664" spans="1:9" ht="15.6">
      <c r="A664" s="142"/>
      <c r="B664" s="142"/>
      <c r="C664" s="142"/>
      <c r="D664" s="142"/>
      <c r="E664" s="142"/>
      <c r="F664" s="142"/>
      <c r="G664" s="142"/>
      <c r="H664" s="142"/>
      <c r="I664" s="142"/>
    </row>
    <row r="665" spans="1:9" ht="15.6">
      <c r="A665" s="142"/>
      <c r="B665" s="142"/>
      <c r="C665" s="142"/>
      <c r="D665" s="142"/>
      <c r="E665" s="142"/>
      <c r="F665" s="142"/>
      <c r="G665" s="142"/>
      <c r="H665" s="142"/>
      <c r="I665" s="142"/>
    </row>
    <row r="666" spans="1:9" ht="15.6">
      <c r="A666" s="142"/>
      <c r="B666" s="142"/>
      <c r="C666" s="142"/>
      <c r="D666" s="142"/>
      <c r="E666" s="142"/>
      <c r="F666" s="142"/>
      <c r="G666" s="142"/>
      <c r="H666" s="142"/>
      <c r="I666" s="142"/>
    </row>
    <row r="667" spans="1:9" ht="15.6">
      <c r="A667" s="142"/>
      <c r="B667" s="142"/>
      <c r="C667" s="142"/>
      <c r="D667" s="142"/>
      <c r="E667" s="142"/>
      <c r="F667" s="142"/>
      <c r="G667" s="142"/>
      <c r="H667" s="142"/>
      <c r="I667" s="142"/>
    </row>
    <row r="668" spans="1:9" ht="15.6">
      <c r="A668" s="142"/>
      <c r="B668" s="142"/>
      <c r="C668" s="142"/>
      <c r="D668" s="142"/>
      <c r="E668" s="142"/>
      <c r="F668" s="142"/>
      <c r="G668" s="142"/>
      <c r="H668" s="142"/>
      <c r="I668" s="142"/>
    </row>
    <row r="669" spans="1:9" ht="15.6">
      <c r="A669" s="142"/>
      <c r="B669" s="142"/>
      <c r="C669" s="142"/>
      <c r="D669" s="142"/>
      <c r="E669" s="142"/>
      <c r="F669" s="142"/>
      <c r="G669" s="142"/>
      <c r="H669" s="142"/>
      <c r="I669" s="142"/>
    </row>
    <row r="670" spans="1:9" ht="15.6">
      <c r="A670" s="142"/>
      <c r="B670" s="142"/>
      <c r="C670" s="142"/>
      <c r="D670" s="142"/>
      <c r="E670" s="142"/>
      <c r="F670" s="142"/>
      <c r="G670" s="142"/>
      <c r="H670" s="142"/>
      <c r="I670" s="142"/>
    </row>
    <row r="671" spans="1:9" ht="15.6">
      <c r="A671" s="142"/>
      <c r="B671" s="142"/>
      <c r="C671" s="142"/>
      <c r="D671" s="142"/>
      <c r="E671" s="142"/>
      <c r="F671" s="142"/>
      <c r="G671" s="142"/>
      <c r="H671" s="142"/>
      <c r="I671" s="142"/>
    </row>
    <row r="672" spans="1:9" ht="15.6">
      <c r="A672" s="142"/>
      <c r="B672" s="142"/>
      <c r="C672" s="142"/>
      <c r="D672" s="142"/>
      <c r="E672" s="142"/>
      <c r="F672" s="142"/>
      <c r="G672" s="142"/>
      <c r="H672" s="142"/>
      <c r="I672" s="142"/>
    </row>
    <row r="673" spans="1:9" ht="15.6">
      <c r="A673" s="142"/>
      <c r="B673" s="142"/>
      <c r="C673" s="142"/>
      <c r="D673" s="142"/>
      <c r="E673" s="142"/>
      <c r="F673" s="142"/>
      <c r="G673" s="142"/>
      <c r="H673" s="142"/>
      <c r="I673" s="142"/>
    </row>
    <row r="674" spans="1:9" ht="15.6">
      <c r="A674" s="142"/>
      <c r="B674" s="142"/>
      <c r="C674" s="142"/>
      <c r="D674" s="142"/>
      <c r="E674" s="142"/>
      <c r="F674" s="142"/>
      <c r="G674" s="142"/>
      <c r="H674" s="142"/>
      <c r="I674" s="142"/>
    </row>
    <row r="675" spans="1:9" ht="15.6">
      <c r="A675" s="142"/>
      <c r="B675" s="142"/>
      <c r="C675" s="142"/>
      <c r="D675" s="142"/>
      <c r="E675" s="142"/>
      <c r="F675" s="142"/>
      <c r="G675" s="142"/>
      <c r="H675" s="142"/>
      <c r="I675" s="142"/>
    </row>
    <row r="676" spans="1:9" ht="15.6">
      <c r="A676" s="142"/>
      <c r="B676" s="142"/>
      <c r="C676" s="142"/>
      <c r="D676" s="142"/>
      <c r="E676" s="142"/>
      <c r="F676" s="142"/>
      <c r="G676" s="142"/>
      <c r="H676" s="142"/>
      <c r="I676" s="142"/>
    </row>
    <row r="677" spans="1:9" ht="15.6">
      <c r="A677" s="142"/>
      <c r="B677" s="142"/>
      <c r="C677" s="142"/>
      <c r="D677" s="142"/>
      <c r="E677" s="142"/>
      <c r="F677" s="142"/>
      <c r="G677" s="142"/>
      <c r="H677" s="142"/>
      <c r="I677" s="142"/>
    </row>
    <row r="678" spans="1:9" ht="15.6">
      <c r="A678" s="142"/>
      <c r="B678" s="142"/>
      <c r="C678" s="142"/>
      <c r="D678" s="142"/>
      <c r="E678" s="142"/>
      <c r="F678" s="142"/>
      <c r="G678" s="142"/>
      <c r="H678" s="142"/>
      <c r="I678" s="142"/>
    </row>
    <row r="679" spans="1:9" ht="15.6">
      <c r="A679" s="142"/>
      <c r="B679" s="142"/>
      <c r="C679" s="142"/>
      <c r="D679" s="142"/>
      <c r="E679" s="142"/>
      <c r="F679" s="142"/>
      <c r="G679" s="142"/>
      <c r="H679" s="142"/>
      <c r="I679" s="142"/>
    </row>
    <row r="680" spans="1:9" ht="15.6">
      <c r="A680" s="142"/>
      <c r="B680" s="142"/>
      <c r="C680" s="142"/>
      <c r="D680" s="142"/>
      <c r="E680" s="142"/>
      <c r="F680" s="142"/>
      <c r="G680" s="142"/>
      <c r="H680" s="142"/>
      <c r="I680" s="142"/>
    </row>
    <row r="681" spans="1:9" ht="15.6">
      <c r="A681" s="142"/>
      <c r="B681" s="142"/>
      <c r="C681" s="142"/>
      <c r="D681" s="142"/>
      <c r="E681" s="142"/>
      <c r="F681" s="142"/>
      <c r="G681" s="142"/>
      <c r="H681" s="142"/>
      <c r="I681" s="142"/>
    </row>
    <row r="682" spans="1:9" ht="15.6">
      <c r="A682" s="142"/>
      <c r="B682" s="142"/>
      <c r="C682" s="142"/>
      <c r="D682" s="142"/>
      <c r="E682" s="142"/>
      <c r="F682" s="142"/>
      <c r="G682" s="142"/>
      <c r="H682" s="142"/>
      <c r="I682" s="142"/>
    </row>
    <row r="683" spans="1:9" ht="15.6">
      <c r="A683" s="142"/>
      <c r="B683" s="142"/>
      <c r="C683" s="142"/>
      <c r="D683" s="142"/>
      <c r="E683" s="142"/>
      <c r="F683" s="142"/>
      <c r="G683" s="142"/>
      <c r="H683" s="142"/>
      <c r="I683" s="142"/>
    </row>
    <row r="684" spans="1:9" ht="15.6">
      <c r="A684" s="142"/>
      <c r="B684" s="142"/>
      <c r="C684" s="142"/>
      <c r="D684" s="142"/>
      <c r="E684" s="142"/>
      <c r="F684" s="142"/>
      <c r="G684" s="142"/>
      <c r="H684" s="142"/>
      <c r="I684" s="142"/>
    </row>
    <row r="685" spans="1:9" ht="15.6">
      <c r="A685" s="142"/>
      <c r="B685" s="142"/>
      <c r="C685" s="142"/>
      <c r="D685" s="142"/>
      <c r="E685" s="142"/>
      <c r="F685" s="142"/>
      <c r="G685" s="142"/>
      <c r="H685" s="142"/>
      <c r="I685" s="142"/>
    </row>
    <row r="686" spans="1:9" ht="15.6">
      <c r="A686" s="142"/>
      <c r="B686" s="142"/>
      <c r="C686" s="142"/>
      <c r="D686" s="142"/>
      <c r="E686" s="142"/>
      <c r="F686" s="142"/>
      <c r="G686" s="142"/>
      <c r="H686" s="142"/>
      <c r="I686" s="142"/>
    </row>
    <row r="687" spans="1:9" ht="15.6">
      <c r="A687" s="142"/>
      <c r="B687" s="142"/>
      <c r="C687" s="142"/>
      <c r="D687" s="142"/>
      <c r="E687" s="142"/>
      <c r="F687" s="142"/>
      <c r="G687" s="142"/>
      <c r="H687" s="142"/>
      <c r="I687" s="142"/>
    </row>
    <row r="688" spans="1:9" ht="15.6">
      <c r="A688" s="142"/>
      <c r="B688" s="142"/>
      <c r="C688" s="142"/>
      <c r="D688" s="142"/>
      <c r="E688" s="142"/>
      <c r="F688" s="142"/>
      <c r="G688" s="142"/>
      <c r="H688" s="142"/>
      <c r="I688" s="142"/>
    </row>
    <row r="689" spans="1:9" ht="15.6">
      <c r="A689" s="142"/>
      <c r="B689" s="142"/>
      <c r="C689" s="142"/>
      <c r="D689" s="142"/>
      <c r="E689" s="142"/>
      <c r="F689" s="142"/>
      <c r="G689" s="142"/>
      <c r="H689" s="142"/>
      <c r="I689" s="142"/>
    </row>
    <row r="690" spans="1:9" ht="15.6">
      <c r="A690" s="142"/>
      <c r="B690" s="142"/>
      <c r="C690" s="142"/>
      <c r="D690" s="142"/>
      <c r="E690" s="142"/>
      <c r="F690" s="142"/>
      <c r="G690" s="142"/>
      <c r="H690" s="142"/>
      <c r="I690" s="142"/>
    </row>
    <row r="691" spans="1:9" ht="15.6">
      <c r="A691" s="142"/>
      <c r="B691" s="142"/>
      <c r="C691" s="142"/>
      <c r="D691" s="142"/>
      <c r="E691" s="142"/>
      <c r="F691" s="142"/>
      <c r="G691" s="142"/>
      <c r="H691" s="142"/>
      <c r="I691" s="142"/>
    </row>
    <row r="692" spans="1:9" ht="15.6">
      <c r="A692" s="142"/>
      <c r="B692" s="142"/>
      <c r="C692" s="142"/>
      <c r="D692" s="142"/>
      <c r="E692" s="142"/>
      <c r="F692" s="142"/>
      <c r="G692" s="142"/>
      <c r="H692" s="142"/>
      <c r="I692" s="142"/>
    </row>
    <row r="693" spans="1:9" ht="15.6">
      <c r="A693" s="142"/>
      <c r="B693" s="142"/>
      <c r="C693" s="142"/>
      <c r="D693" s="142"/>
      <c r="E693" s="142"/>
      <c r="F693" s="142"/>
      <c r="G693" s="142"/>
      <c r="H693" s="142"/>
      <c r="I693" s="142"/>
    </row>
    <row r="694" spans="1:9" ht="15.6">
      <c r="A694" s="142"/>
      <c r="B694" s="142"/>
      <c r="C694" s="142"/>
      <c r="D694" s="142"/>
      <c r="E694" s="142"/>
      <c r="F694" s="142"/>
      <c r="G694" s="142"/>
      <c r="H694" s="142"/>
      <c r="I694" s="142"/>
    </row>
    <row r="695" spans="1:9" ht="15.6">
      <c r="A695" s="142"/>
      <c r="B695" s="142"/>
      <c r="C695" s="142"/>
      <c r="D695" s="142"/>
      <c r="E695" s="142"/>
      <c r="F695" s="142"/>
      <c r="G695" s="142"/>
      <c r="H695" s="142"/>
      <c r="I695" s="142"/>
    </row>
    <row r="696" spans="1:9" ht="15.6">
      <c r="A696" s="142"/>
      <c r="B696" s="142"/>
      <c r="C696" s="142"/>
      <c r="D696" s="142"/>
      <c r="E696" s="142"/>
      <c r="F696" s="142"/>
      <c r="G696" s="142"/>
      <c r="H696" s="142"/>
      <c r="I696" s="142"/>
    </row>
    <row r="697" spans="1:9" ht="15.6">
      <c r="A697" s="142"/>
      <c r="B697" s="142"/>
      <c r="C697" s="142"/>
      <c r="D697" s="142"/>
      <c r="E697" s="142"/>
      <c r="F697" s="142"/>
      <c r="G697" s="142"/>
      <c r="H697" s="142"/>
      <c r="I697" s="142"/>
    </row>
    <row r="698" spans="1:9" ht="15.6">
      <c r="A698" s="142"/>
      <c r="B698" s="142"/>
      <c r="C698" s="142"/>
      <c r="D698" s="142"/>
      <c r="E698" s="142"/>
      <c r="F698" s="142"/>
      <c r="G698" s="142"/>
      <c r="H698" s="142"/>
      <c r="I698" s="142"/>
    </row>
    <row r="699" spans="1:9" ht="15.6">
      <c r="A699" s="142"/>
      <c r="B699" s="142"/>
      <c r="C699" s="142"/>
      <c r="D699" s="142"/>
      <c r="E699" s="142"/>
      <c r="F699" s="142"/>
      <c r="G699" s="142"/>
      <c r="H699" s="142"/>
      <c r="I699" s="142"/>
    </row>
    <row r="700" spans="1:9" ht="15.6">
      <c r="A700" s="142"/>
      <c r="B700" s="142"/>
      <c r="C700" s="142"/>
      <c r="D700" s="142"/>
      <c r="E700" s="142"/>
      <c r="F700" s="142"/>
      <c r="G700" s="142"/>
      <c r="H700" s="142"/>
      <c r="I700" s="142"/>
    </row>
    <row r="701" spans="1:9" ht="15.6">
      <c r="A701" s="142"/>
      <c r="B701" s="142"/>
      <c r="C701" s="142"/>
      <c r="D701" s="142"/>
      <c r="E701" s="142"/>
      <c r="F701" s="142"/>
      <c r="G701" s="142"/>
      <c r="H701" s="142"/>
      <c r="I701" s="142"/>
    </row>
    <row r="702" spans="1:9" ht="15.6">
      <c r="A702" s="142"/>
      <c r="B702" s="142"/>
      <c r="C702" s="142"/>
      <c r="D702" s="142"/>
      <c r="E702" s="142"/>
      <c r="F702" s="142"/>
      <c r="G702" s="142"/>
      <c r="H702" s="142"/>
      <c r="I702" s="142"/>
    </row>
    <row r="703" spans="1:9" ht="15.6">
      <c r="A703" s="142"/>
      <c r="B703" s="142"/>
      <c r="C703" s="142"/>
      <c r="D703" s="142"/>
      <c r="E703" s="142"/>
      <c r="F703" s="142"/>
      <c r="G703" s="142"/>
      <c r="H703" s="142"/>
      <c r="I703" s="142"/>
    </row>
    <row r="704" spans="1:9" ht="15.6">
      <c r="A704" s="142"/>
      <c r="B704" s="142"/>
      <c r="C704" s="142"/>
      <c r="D704" s="142"/>
      <c r="E704" s="142"/>
      <c r="F704" s="142"/>
      <c r="G704" s="142"/>
      <c r="H704" s="142"/>
      <c r="I704" s="142"/>
    </row>
    <row r="705" spans="1:9" ht="15.6">
      <c r="A705" s="142"/>
      <c r="B705" s="142"/>
      <c r="C705" s="142"/>
      <c r="D705" s="142"/>
      <c r="E705" s="142"/>
      <c r="F705" s="142"/>
      <c r="G705" s="142"/>
      <c r="H705" s="142"/>
      <c r="I705" s="142"/>
    </row>
    <row r="706" spans="1:9" ht="15.6">
      <c r="A706" s="142"/>
      <c r="B706" s="142"/>
      <c r="C706" s="142"/>
      <c r="D706" s="142"/>
      <c r="E706" s="142"/>
      <c r="F706" s="142"/>
      <c r="G706" s="142"/>
      <c r="H706" s="142"/>
      <c r="I706" s="142"/>
    </row>
    <row r="707" spans="1:9" ht="15.6">
      <c r="A707" s="142"/>
      <c r="B707" s="142"/>
      <c r="C707" s="142"/>
      <c r="D707" s="142"/>
      <c r="E707" s="142"/>
      <c r="F707" s="142"/>
      <c r="G707" s="142"/>
      <c r="H707" s="142"/>
      <c r="I707" s="142"/>
    </row>
    <row r="708" spans="1:9" ht="15.6">
      <c r="A708" s="142"/>
      <c r="B708" s="142"/>
      <c r="C708" s="142"/>
      <c r="D708" s="142"/>
      <c r="E708" s="142"/>
      <c r="F708" s="142"/>
      <c r="G708" s="142"/>
      <c r="H708" s="142"/>
      <c r="I708" s="142"/>
    </row>
    <row r="709" spans="1:9" ht="15.6">
      <c r="A709" s="142"/>
      <c r="B709" s="142"/>
      <c r="C709" s="142"/>
      <c r="D709" s="142"/>
      <c r="E709" s="142"/>
      <c r="F709" s="142"/>
      <c r="G709" s="142"/>
      <c r="H709" s="142"/>
      <c r="I709" s="142"/>
    </row>
    <row r="710" spans="1:9" ht="15.6">
      <c r="A710" s="142"/>
      <c r="B710" s="142"/>
      <c r="C710" s="142"/>
      <c r="D710" s="142"/>
      <c r="E710" s="142"/>
      <c r="F710" s="142"/>
      <c r="G710" s="142"/>
      <c r="H710" s="142"/>
      <c r="I710" s="142"/>
    </row>
    <row r="711" spans="1:9" ht="15.6">
      <c r="A711" s="142"/>
      <c r="B711" s="142"/>
      <c r="C711" s="142"/>
      <c r="D711" s="142"/>
      <c r="E711" s="142"/>
      <c r="F711" s="142"/>
      <c r="G711" s="142"/>
      <c r="H711" s="142"/>
      <c r="I711" s="142"/>
    </row>
    <row r="712" spans="1:9" ht="15.6">
      <c r="A712" s="142"/>
      <c r="B712" s="142"/>
      <c r="C712" s="142"/>
      <c r="D712" s="142"/>
      <c r="E712" s="142"/>
      <c r="F712" s="142"/>
      <c r="G712" s="142"/>
      <c r="H712" s="142"/>
      <c r="I712" s="142"/>
    </row>
    <row r="713" spans="1:9" ht="15.6">
      <c r="A713" s="142"/>
      <c r="B713" s="142"/>
      <c r="C713" s="142"/>
      <c r="D713" s="142"/>
      <c r="E713" s="142"/>
      <c r="F713" s="142"/>
      <c r="G713" s="142"/>
      <c r="H713" s="142"/>
      <c r="I713" s="142"/>
    </row>
    <row r="714" spans="1:9" ht="15.6">
      <c r="A714" s="142"/>
      <c r="B714" s="142"/>
      <c r="C714" s="142"/>
      <c r="D714" s="142"/>
      <c r="E714" s="142"/>
      <c r="F714" s="142"/>
      <c r="G714" s="142"/>
      <c r="H714" s="142"/>
      <c r="I714" s="142"/>
    </row>
    <row r="715" spans="1:9" ht="15.6">
      <c r="A715" s="142"/>
      <c r="B715" s="142"/>
      <c r="C715" s="142"/>
      <c r="D715" s="142"/>
      <c r="E715" s="142"/>
      <c r="F715" s="142"/>
      <c r="G715" s="142"/>
      <c r="H715" s="142"/>
      <c r="I715" s="142"/>
    </row>
    <row r="716" spans="1:9" ht="15.6">
      <c r="A716" s="142"/>
      <c r="B716" s="142"/>
      <c r="C716" s="142"/>
      <c r="D716" s="142"/>
      <c r="E716" s="142"/>
      <c r="F716" s="142"/>
      <c r="G716" s="142"/>
      <c r="H716" s="142"/>
      <c r="I716" s="142"/>
    </row>
    <row r="717" spans="1:9" ht="15.6">
      <c r="A717" s="142"/>
      <c r="B717" s="142"/>
      <c r="C717" s="142"/>
      <c r="D717" s="142"/>
      <c r="E717" s="142"/>
      <c r="F717" s="142"/>
      <c r="G717" s="142"/>
      <c r="H717" s="142"/>
      <c r="I717" s="142"/>
    </row>
    <row r="718" spans="1:9" ht="15.6">
      <c r="A718" s="142"/>
      <c r="B718" s="142"/>
      <c r="C718" s="142"/>
      <c r="D718" s="142"/>
      <c r="E718" s="142"/>
      <c r="F718" s="142"/>
      <c r="G718" s="142"/>
      <c r="H718" s="142"/>
      <c r="I718" s="142"/>
    </row>
    <row r="719" spans="1:9" ht="15.6">
      <c r="A719" s="142"/>
      <c r="B719" s="142"/>
      <c r="C719" s="142"/>
      <c r="D719" s="142"/>
      <c r="E719" s="142"/>
      <c r="F719" s="142"/>
      <c r="G719" s="142"/>
      <c r="H719" s="142"/>
      <c r="I719" s="142"/>
    </row>
    <row r="720" spans="1:9" ht="15.6">
      <c r="A720" s="142"/>
      <c r="B720" s="142"/>
      <c r="C720" s="142"/>
      <c r="D720" s="142"/>
      <c r="E720" s="142"/>
      <c r="F720" s="142"/>
      <c r="G720" s="142"/>
      <c r="H720" s="142"/>
      <c r="I720" s="142"/>
    </row>
    <row r="721" spans="1:9" ht="15.6">
      <c r="A721" s="142"/>
      <c r="B721" s="142"/>
      <c r="C721" s="142"/>
      <c r="D721" s="142"/>
      <c r="E721" s="142"/>
      <c r="F721" s="142"/>
      <c r="G721" s="142"/>
      <c r="H721" s="142"/>
      <c r="I721" s="142"/>
    </row>
    <row r="722" spans="1:9" ht="15.6">
      <c r="A722" s="142"/>
      <c r="B722" s="142"/>
      <c r="C722" s="142"/>
      <c r="D722" s="142"/>
      <c r="E722" s="142"/>
      <c r="F722" s="142"/>
      <c r="G722" s="142"/>
      <c r="H722" s="142"/>
      <c r="I722" s="142"/>
    </row>
    <row r="723" spans="1:9" ht="15.6">
      <c r="A723" s="142"/>
      <c r="B723" s="142"/>
      <c r="C723" s="142"/>
      <c r="D723" s="142"/>
      <c r="E723" s="142"/>
      <c r="F723" s="142"/>
      <c r="G723" s="142"/>
      <c r="H723" s="142"/>
      <c r="I723" s="142"/>
    </row>
    <row r="724" spans="1:9" ht="15.6">
      <c r="A724" s="142"/>
      <c r="B724" s="142"/>
      <c r="C724" s="142"/>
      <c r="D724" s="142"/>
      <c r="E724" s="142"/>
      <c r="F724" s="142"/>
      <c r="G724" s="142"/>
      <c r="H724" s="142"/>
      <c r="I724" s="142"/>
    </row>
  </sheetData>
  <mergeCells count="35">
    <mergeCell ref="A118:G118"/>
    <mergeCell ref="A15:F15"/>
    <mergeCell ref="A14:F14"/>
    <mergeCell ref="A94:F94"/>
    <mergeCell ref="A95:F95"/>
    <mergeCell ref="A92:F92"/>
    <mergeCell ref="A114:F114"/>
    <mergeCell ref="A93:F93"/>
    <mergeCell ref="A116:F116"/>
    <mergeCell ref="A113:F113"/>
    <mergeCell ref="A112:F112"/>
    <mergeCell ref="A117:F117"/>
    <mergeCell ref="A115:F115"/>
    <mergeCell ref="A13:F13"/>
    <mergeCell ref="A10:F10"/>
    <mergeCell ref="A11:F11"/>
    <mergeCell ref="B8:F8"/>
    <mergeCell ref="B9:F9"/>
    <mergeCell ref="A12:F12"/>
    <mergeCell ref="A1:F1"/>
    <mergeCell ref="B2:F2"/>
    <mergeCell ref="B3:F3"/>
    <mergeCell ref="B5:F5"/>
    <mergeCell ref="B7:F7"/>
    <mergeCell ref="B6:F6"/>
    <mergeCell ref="B4:F4"/>
    <mergeCell ref="A131:F148"/>
    <mergeCell ref="A130:F130"/>
    <mergeCell ref="A129:G129"/>
    <mergeCell ref="A150:F154"/>
    <mergeCell ref="A119:G119"/>
    <mergeCell ref="A120:G120"/>
    <mergeCell ref="A149:F149"/>
    <mergeCell ref="A128:G128"/>
    <mergeCell ref="A127:G127"/>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25B6A-E76A-4B17-AB63-44D3A0816D02}">
  <dimension ref="A1:DF196"/>
  <sheetViews>
    <sheetView zoomScale="80" zoomScaleNormal="80" workbookViewId="0">
      <selection activeCell="CX123" sqref="CX123"/>
    </sheetView>
  </sheetViews>
  <sheetFormatPr defaultRowHeight="15.6"/>
  <cols>
    <col min="1" max="1" width="41.77734375" style="299" customWidth="1"/>
    <col min="2" max="88" width="0" style="299" hidden="1" customWidth="1"/>
    <col min="89" max="89" width="5.88671875" style="299" hidden="1" customWidth="1"/>
    <col min="90" max="90" width="11.109375" style="300" customWidth="1"/>
    <col min="91" max="91" width="3.44140625" style="2" customWidth="1"/>
    <col min="92" max="92" width="19.88671875" style="2" customWidth="1"/>
    <col min="93" max="93" width="32.44140625" style="2" customWidth="1"/>
    <col min="94" max="94" width="15.33203125" style="87" customWidth="1"/>
    <col min="95" max="95" width="25.88671875" style="2" customWidth="1"/>
    <col min="96" max="96" width="19.109375" style="2" customWidth="1"/>
    <col min="97" max="97" width="16.109375" style="1" bestFit="1" customWidth="1"/>
    <col min="98" max="98" width="25.77734375" style="65" bestFit="1" customWidth="1"/>
    <col min="99" max="99" width="34.77734375" style="2" bestFit="1" customWidth="1"/>
    <col min="100" max="100" width="30.77734375" style="2" bestFit="1" customWidth="1"/>
    <col min="101" max="101" width="24.88671875" style="2" bestFit="1" customWidth="1"/>
    <col min="102" max="102" width="21.21875" style="2" customWidth="1"/>
    <col min="103" max="103" width="13.6640625" style="2" bestFit="1" customWidth="1"/>
    <col min="104" max="104" width="16.5546875" style="2" customWidth="1"/>
    <col min="105" max="105" width="15.77734375" style="2" bestFit="1" customWidth="1"/>
    <col min="106" max="16384" width="8.88671875" style="2"/>
  </cols>
  <sheetData>
    <row r="1" spans="1:98" customFormat="1">
      <c r="A1" s="142"/>
      <c r="B1" s="142"/>
      <c r="C1" s="142"/>
      <c r="D1" s="142"/>
      <c r="E1" s="142"/>
      <c r="F1" s="142"/>
      <c r="G1" s="142"/>
      <c r="H1" s="142"/>
      <c r="I1" s="142"/>
      <c r="J1" s="142"/>
      <c r="K1" s="142"/>
      <c r="L1" s="142"/>
      <c r="M1" s="142"/>
      <c r="N1" s="142"/>
      <c r="O1" s="142"/>
      <c r="P1" s="142"/>
      <c r="Q1" s="142"/>
      <c r="R1" s="142"/>
      <c r="S1" s="142"/>
      <c r="T1" s="142"/>
      <c r="U1" s="142"/>
      <c r="V1" s="142"/>
      <c r="W1" s="142"/>
      <c r="X1" s="142"/>
      <c r="Y1" s="142"/>
      <c r="Z1" s="142"/>
      <c r="AA1" s="142"/>
      <c r="AB1" s="142"/>
      <c r="AC1" s="142"/>
      <c r="AD1" s="142"/>
      <c r="AE1" s="142"/>
      <c r="AF1" s="142"/>
      <c r="AG1" s="142"/>
      <c r="AH1" s="142"/>
      <c r="AI1" s="142"/>
      <c r="AJ1" s="142"/>
      <c r="AK1" s="142"/>
      <c r="AL1" s="142"/>
      <c r="AM1" s="142"/>
      <c r="AN1" s="142"/>
      <c r="AO1" s="142"/>
      <c r="AP1" s="142"/>
      <c r="AQ1" s="142"/>
      <c r="AR1" s="142"/>
      <c r="AS1" s="142"/>
      <c r="AT1" s="142"/>
      <c r="AU1" s="142"/>
      <c r="AV1" s="142"/>
      <c r="AW1" s="142"/>
      <c r="AX1" s="142"/>
      <c r="AY1" s="142"/>
      <c r="AZ1" s="142"/>
      <c r="BA1" s="142"/>
      <c r="BB1" s="142"/>
      <c r="BC1" s="142"/>
      <c r="BD1" s="142"/>
      <c r="BE1" s="142"/>
      <c r="BF1" s="142"/>
      <c r="BG1" s="142"/>
      <c r="BH1" s="142"/>
      <c r="BI1" s="142"/>
      <c r="BJ1" s="142"/>
      <c r="BK1" s="142"/>
      <c r="BL1" s="142"/>
      <c r="BM1" s="142"/>
      <c r="BN1" s="142"/>
      <c r="BO1" s="142"/>
      <c r="BP1" s="142"/>
      <c r="BQ1" s="142"/>
      <c r="BR1" s="142"/>
      <c r="BS1" s="142"/>
      <c r="BT1" s="142"/>
      <c r="BU1" s="142"/>
      <c r="BV1" s="142"/>
      <c r="BW1" s="142"/>
      <c r="BX1" s="142"/>
      <c r="BY1" s="142"/>
      <c r="BZ1" s="142"/>
      <c r="CA1" s="142"/>
      <c r="CB1" s="142"/>
      <c r="CC1" s="142"/>
      <c r="CD1" s="142"/>
      <c r="CE1" s="142"/>
      <c r="CF1" s="142"/>
      <c r="CG1" s="142"/>
      <c r="CH1" s="142"/>
      <c r="CI1" s="142"/>
      <c r="CJ1" s="142"/>
      <c r="CK1" s="142"/>
      <c r="CL1" s="287"/>
      <c r="CP1" s="10"/>
      <c r="CS1" s="8"/>
      <c r="CT1" s="65"/>
    </row>
    <row r="2" spans="1:98" customFormat="1">
      <c r="A2" s="420" t="s">
        <v>1106</v>
      </c>
      <c r="B2" s="421" t="s">
        <v>1107</v>
      </c>
      <c r="C2" s="421"/>
      <c r="D2" s="421"/>
      <c r="E2" s="421"/>
      <c r="F2" s="421"/>
      <c r="G2" s="421"/>
      <c r="H2" s="421"/>
      <c r="I2" s="421"/>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1"/>
      <c r="AJ2" s="421"/>
      <c r="AK2" s="421"/>
      <c r="AL2" s="421"/>
      <c r="AM2" s="421"/>
      <c r="AN2" s="421"/>
      <c r="AO2" s="421"/>
      <c r="AP2" s="421"/>
      <c r="AQ2" s="421"/>
      <c r="AR2" s="421"/>
      <c r="AS2" s="421"/>
      <c r="AT2" s="421"/>
      <c r="AU2" s="421"/>
      <c r="AV2" s="421"/>
      <c r="AW2" s="421"/>
      <c r="AX2" s="421"/>
      <c r="AY2" s="421"/>
      <c r="AZ2" s="421"/>
      <c r="BA2" s="421"/>
      <c r="BB2" s="421"/>
      <c r="BC2" s="421"/>
      <c r="BD2" s="421"/>
      <c r="BE2" s="421"/>
      <c r="BF2" s="421"/>
      <c r="BG2" s="421"/>
      <c r="BH2" s="421"/>
      <c r="BI2" s="421"/>
      <c r="BJ2" s="421"/>
      <c r="BK2" s="421"/>
      <c r="BL2" s="421"/>
      <c r="BM2" s="421"/>
      <c r="BN2" s="421"/>
      <c r="BO2" s="421"/>
      <c r="BP2" s="421"/>
      <c r="BQ2" s="421"/>
      <c r="BR2" s="421"/>
      <c r="BS2" s="421"/>
      <c r="BT2" s="421"/>
      <c r="BU2" s="421"/>
      <c r="BV2" s="421"/>
      <c r="BW2" s="421"/>
      <c r="BX2" s="421"/>
      <c r="BY2" s="421"/>
      <c r="BZ2" s="421"/>
      <c r="CA2" s="421"/>
      <c r="CB2" s="421"/>
      <c r="CC2" s="421"/>
      <c r="CD2" s="421"/>
      <c r="CE2" s="421"/>
      <c r="CF2" s="421"/>
      <c r="CG2" s="421"/>
      <c r="CH2" s="421"/>
      <c r="CI2" s="421"/>
      <c r="CJ2" s="421"/>
      <c r="CK2" s="421"/>
      <c r="CL2" s="422"/>
      <c r="CN2" s="473"/>
      <c r="CO2" s="473"/>
      <c r="CP2" s="473"/>
      <c r="CQ2" s="473"/>
      <c r="CR2" s="473"/>
      <c r="CS2" s="473"/>
      <c r="CT2" s="473"/>
    </row>
    <row r="3" spans="1:98" s="247" customFormat="1" ht="39" customHeight="1">
      <c r="A3" s="288" t="s">
        <v>1213</v>
      </c>
      <c r="B3" s="289" t="s">
        <v>1108</v>
      </c>
      <c r="C3" s="289" t="s">
        <v>1109</v>
      </c>
      <c r="D3" s="289" t="s">
        <v>1110</v>
      </c>
      <c r="E3" s="289" t="s">
        <v>1111</v>
      </c>
      <c r="F3" s="289" t="s">
        <v>1112</v>
      </c>
      <c r="G3" s="289" t="s">
        <v>1113</v>
      </c>
      <c r="H3" s="289" t="s">
        <v>1114</v>
      </c>
      <c r="I3" s="289" t="s">
        <v>1115</v>
      </c>
      <c r="J3" s="289" t="s">
        <v>1116</v>
      </c>
      <c r="K3" s="289" t="s">
        <v>1117</v>
      </c>
      <c r="L3" s="289" t="s">
        <v>1118</v>
      </c>
      <c r="M3" s="289" t="s">
        <v>1119</v>
      </c>
      <c r="N3" s="289" t="s">
        <v>1120</v>
      </c>
      <c r="O3" s="289" t="s">
        <v>1121</v>
      </c>
      <c r="P3" s="289" t="s">
        <v>1122</v>
      </c>
      <c r="Q3" s="289" t="s">
        <v>1123</v>
      </c>
      <c r="R3" s="289" t="s">
        <v>1124</v>
      </c>
      <c r="S3" s="289" t="s">
        <v>1125</v>
      </c>
      <c r="T3" s="289" t="s">
        <v>1126</v>
      </c>
      <c r="U3" s="289" t="s">
        <v>1127</v>
      </c>
      <c r="V3" s="289" t="s">
        <v>1128</v>
      </c>
      <c r="W3" s="289" t="s">
        <v>1129</v>
      </c>
      <c r="X3" s="289" t="s">
        <v>1130</v>
      </c>
      <c r="Y3" s="289" t="s">
        <v>1131</v>
      </c>
      <c r="Z3" s="289" t="s">
        <v>1132</v>
      </c>
      <c r="AA3" s="289" t="s">
        <v>1133</v>
      </c>
      <c r="AB3" s="289" t="s">
        <v>1134</v>
      </c>
      <c r="AC3" s="289" t="s">
        <v>1135</v>
      </c>
      <c r="AD3" s="289" t="s">
        <v>1136</v>
      </c>
      <c r="AE3" s="289" t="s">
        <v>1137</v>
      </c>
      <c r="AF3" s="289" t="s">
        <v>1138</v>
      </c>
      <c r="AG3" s="289" t="s">
        <v>1139</v>
      </c>
      <c r="AH3" s="289" t="s">
        <v>1140</v>
      </c>
      <c r="AI3" s="289" t="s">
        <v>1141</v>
      </c>
      <c r="AJ3" s="289" t="s">
        <v>1142</v>
      </c>
      <c r="AK3" s="289" t="s">
        <v>1143</v>
      </c>
      <c r="AL3" s="289" t="s">
        <v>1144</v>
      </c>
      <c r="AM3" s="289" t="s">
        <v>1145</v>
      </c>
      <c r="AN3" s="289" t="s">
        <v>1146</v>
      </c>
      <c r="AO3" s="289" t="s">
        <v>1147</v>
      </c>
      <c r="AP3" s="289" t="s">
        <v>1148</v>
      </c>
      <c r="AQ3" s="289" t="s">
        <v>1149</v>
      </c>
      <c r="AR3" s="289" t="s">
        <v>1150</v>
      </c>
      <c r="AS3" s="289" t="s">
        <v>1151</v>
      </c>
      <c r="AT3" s="289" t="s">
        <v>1152</v>
      </c>
      <c r="AU3" s="289" t="s">
        <v>1153</v>
      </c>
      <c r="AV3" s="289" t="s">
        <v>1154</v>
      </c>
      <c r="AW3" s="289" t="s">
        <v>1155</v>
      </c>
      <c r="AX3" s="289" t="s">
        <v>1156</v>
      </c>
      <c r="AY3" s="289" t="s">
        <v>1157</v>
      </c>
      <c r="AZ3" s="289" t="s">
        <v>1158</v>
      </c>
      <c r="BA3" s="289" t="s">
        <v>1159</v>
      </c>
      <c r="BB3" s="289" t="s">
        <v>1160</v>
      </c>
      <c r="BC3" s="289" t="s">
        <v>1161</v>
      </c>
      <c r="BD3" s="289" t="s">
        <v>1162</v>
      </c>
      <c r="BE3" s="289" t="s">
        <v>1163</v>
      </c>
      <c r="BF3" s="289" t="s">
        <v>1164</v>
      </c>
      <c r="BG3" s="289" t="s">
        <v>1165</v>
      </c>
      <c r="BH3" s="289" t="s">
        <v>1166</v>
      </c>
      <c r="BI3" s="289" t="s">
        <v>1167</v>
      </c>
      <c r="BJ3" s="289" t="s">
        <v>1168</v>
      </c>
      <c r="BK3" s="289" t="s">
        <v>1169</v>
      </c>
      <c r="BL3" s="289" t="s">
        <v>1170</v>
      </c>
      <c r="BM3" s="289" t="s">
        <v>1171</v>
      </c>
      <c r="BN3" s="289" t="s">
        <v>1172</v>
      </c>
      <c r="BO3" s="289" t="s">
        <v>1173</v>
      </c>
      <c r="BP3" s="289" t="s">
        <v>1174</v>
      </c>
      <c r="BQ3" s="289" t="s">
        <v>1175</v>
      </c>
      <c r="BR3" s="289" t="s">
        <v>1176</v>
      </c>
      <c r="BS3" s="289" t="s">
        <v>1177</v>
      </c>
      <c r="BT3" s="289" t="s">
        <v>1178</v>
      </c>
      <c r="BU3" s="289" t="s">
        <v>1179</v>
      </c>
      <c r="BV3" s="289" t="s">
        <v>1180</v>
      </c>
      <c r="BW3" s="289" t="s">
        <v>1181</v>
      </c>
      <c r="BX3" s="289" t="s">
        <v>1182</v>
      </c>
      <c r="BY3" s="289" t="s">
        <v>1183</v>
      </c>
      <c r="BZ3" s="289" t="s">
        <v>1184</v>
      </c>
      <c r="CA3" s="289" t="s">
        <v>1185</v>
      </c>
      <c r="CB3" s="289" t="s">
        <v>1186</v>
      </c>
      <c r="CC3" s="289" t="s">
        <v>1187</v>
      </c>
      <c r="CD3" s="289" t="s">
        <v>1188</v>
      </c>
      <c r="CE3" s="289" t="s">
        <v>1189</v>
      </c>
      <c r="CF3" s="289" t="s">
        <v>1190</v>
      </c>
      <c r="CG3" s="289" t="s">
        <v>1191</v>
      </c>
      <c r="CH3" s="289" t="s">
        <v>1192</v>
      </c>
      <c r="CI3" s="289" t="s">
        <v>1193</v>
      </c>
      <c r="CJ3" s="289" t="s">
        <v>1194</v>
      </c>
      <c r="CK3" s="289" t="s">
        <v>1195</v>
      </c>
      <c r="CL3" s="290" t="s">
        <v>1222</v>
      </c>
      <c r="CN3" s="720"/>
      <c r="CO3" s="720"/>
      <c r="CP3" s="720"/>
      <c r="CQ3" s="720"/>
      <c r="CR3" s="720"/>
      <c r="CS3" s="426" t="s">
        <v>1222</v>
      </c>
      <c r="CT3" s="427" t="s">
        <v>1223</v>
      </c>
    </row>
    <row r="4" spans="1:98" customFormat="1" ht="15" customHeight="1">
      <c r="A4" s="291" t="s">
        <v>1196</v>
      </c>
      <c r="B4" s="292" t="s">
        <v>1197</v>
      </c>
      <c r="C4" s="292" t="s">
        <v>1197</v>
      </c>
      <c r="D4" s="292" t="s">
        <v>1197</v>
      </c>
      <c r="E4" s="292" t="s">
        <v>1197</v>
      </c>
      <c r="F4" s="292" t="s">
        <v>1197</v>
      </c>
      <c r="G4" s="292" t="s">
        <v>1197</v>
      </c>
      <c r="H4" s="292" t="s">
        <v>1197</v>
      </c>
      <c r="I4" s="293">
        <v>1342</v>
      </c>
      <c r="J4" s="292" t="s">
        <v>1197</v>
      </c>
      <c r="K4" s="292" t="s">
        <v>1197</v>
      </c>
      <c r="L4" s="292" t="s">
        <v>1197</v>
      </c>
      <c r="M4" s="292" t="s">
        <v>1197</v>
      </c>
      <c r="N4" s="292" t="s">
        <v>1197</v>
      </c>
      <c r="O4" s="292" t="s">
        <v>1197</v>
      </c>
      <c r="P4" s="292" t="s">
        <v>1197</v>
      </c>
      <c r="Q4" s="292" t="s">
        <v>1197</v>
      </c>
      <c r="R4" s="292" t="s">
        <v>1198</v>
      </c>
      <c r="S4" s="292" t="s">
        <v>1197</v>
      </c>
      <c r="T4" s="293">
        <v>1314</v>
      </c>
      <c r="U4" s="293">
        <v>733</v>
      </c>
      <c r="V4" s="292" t="s">
        <v>1198</v>
      </c>
      <c r="W4" s="292" t="s">
        <v>1197</v>
      </c>
      <c r="X4" s="292" t="s">
        <v>1198</v>
      </c>
      <c r="Y4" s="292" t="s">
        <v>1198</v>
      </c>
      <c r="Z4" s="293">
        <v>2805</v>
      </c>
      <c r="AA4" s="292" t="s">
        <v>1198</v>
      </c>
      <c r="AB4" s="292" t="s">
        <v>1198</v>
      </c>
      <c r="AC4" s="293">
        <v>1082</v>
      </c>
      <c r="AD4" s="292" t="s">
        <v>1198</v>
      </c>
      <c r="AE4" s="292" t="s">
        <v>1197</v>
      </c>
      <c r="AF4" s="292" t="s">
        <v>1198</v>
      </c>
      <c r="AG4" s="293">
        <v>1389</v>
      </c>
      <c r="AH4" s="293">
        <v>2908</v>
      </c>
      <c r="AI4" s="292" t="s">
        <v>1198</v>
      </c>
      <c r="AJ4" s="292" t="s">
        <v>1197</v>
      </c>
      <c r="AK4" s="292" t="s">
        <v>1197</v>
      </c>
      <c r="AL4" s="292" t="s">
        <v>1197</v>
      </c>
      <c r="AM4" s="292" t="s">
        <v>1198</v>
      </c>
      <c r="AN4" s="293">
        <v>2619</v>
      </c>
      <c r="AO4" s="292" t="s">
        <v>1198</v>
      </c>
      <c r="AP4" s="292" t="s">
        <v>1198</v>
      </c>
      <c r="AQ4" s="293">
        <v>932</v>
      </c>
      <c r="AR4" s="293">
        <v>1207</v>
      </c>
      <c r="AS4" s="292" t="s">
        <v>1198</v>
      </c>
      <c r="AT4" s="292" t="s">
        <v>1197</v>
      </c>
      <c r="AU4" s="292" t="s">
        <v>1197</v>
      </c>
      <c r="AV4" s="293">
        <v>3849</v>
      </c>
      <c r="AW4" s="292" t="s">
        <v>1197</v>
      </c>
      <c r="AX4" s="292" t="s">
        <v>1197</v>
      </c>
      <c r="AY4" s="292" t="s">
        <v>1198</v>
      </c>
      <c r="AZ4" s="293">
        <v>1018</v>
      </c>
      <c r="BA4" s="292" t="s">
        <v>1197</v>
      </c>
      <c r="BB4" s="292" t="s">
        <v>1198</v>
      </c>
      <c r="BC4" s="293">
        <v>3416</v>
      </c>
      <c r="BD4" s="292">
        <v>44670</v>
      </c>
      <c r="BE4" s="292" t="s">
        <v>1198</v>
      </c>
      <c r="BF4" s="292">
        <v>11253</v>
      </c>
      <c r="BG4" s="293">
        <v>4053</v>
      </c>
      <c r="BH4" s="293">
        <v>9512</v>
      </c>
      <c r="BI4" s="292" t="s">
        <v>1197</v>
      </c>
      <c r="BJ4" s="292" t="s">
        <v>1198</v>
      </c>
      <c r="BK4" s="293">
        <v>3351</v>
      </c>
      <c r="BL4" s="293">
        <v>5555</v>
      </c>
      <c r="BM4" s="293">
        <v>1407</v>
      </c>
      <c r="BN4" s="293">
        <v>2167</v>
      </c>
      <c r="BO4" s="293">
        <v>2347</v>
      </c>
      <c r="BP4" s="292" t="s">
        <v>1197</v>
      </c>
      <c r="BQ4" s="293">
        <v>1090</v>
      </c>
      <c r="BR4" s="292" t="s">
        <v>1197</v>
      </c>
      <c r="BS4" s="292" t="s">
        <v>1197</v>
      </c>
      <c r="BT4" s="292" t="s">
        <v>1198</v>
      </c>
      <c r="BU4" s="292" t="s">
        <v>1198</v>
      </c>
      <c r="BV4" s="292" t="s">
        <v>1198</v>
      </c>
      <c r="BW4" s="292">
        <v>10766</v>
      </c>
      <c r="BX4" s="293">
        <v>4174</v>
      </c>
      <c r="BY4" s="293">
        <v>1857</v>
      </c>
      <c r="BZ4" s="292" t="s">
        <v>1197</v>
      </c>
      <c r="CA4" s="293">
        <v>2417</v>
      </c>
      <c r="CB4" s="292" t="s">
        <v>1197</v>
      </c>
      <c r="CC4" s="292" t="s">
        <v>1198</v>
      </c>
      <c r="CD4" s="292" t="s">
        <v>1198</v>
      </c>
      <c r="CE4" s="292" t="s">
        <v>1197</v>
      </c>
      <c r="CF4" s="293">
        <v>1722</v>
      </c>
      <c r="CG4" s="293">
        <v>2330</v>
      </c>
      <c r="CH4" s="292" t="s">
        <v>1198</v>
      </c>
      <c r="CI4" s="292" t="s">
        <v>1197</v>
      </c>
      <c r="CJ4" s="292" t="s">
        <v>1197</v>
      </c>
      <c r="CK4" s="292" t="s">
        <v>1198</v>
      </c>
      <c r="CL4" s="292">
        <v>144673</v>
      </c>
      <c r="CN4" s="719" t="s">
        <v>452</v>
      </c>
      <c r="CO4" s="22">
        <v>2134</v>
      </c>
      <c r="CP4" s="244" t="s">
        <v>453</v>
      </c>
      <c r="CQ4" s="22" t="s">
        <v>454</v>
      </c>
      <c r="CR4" s="22"/>
      <c r="CS4" s="306">
        <f>CL5</f>
        <v>452528</v>
      </c>
      <c r="CT4" s="711">
        <f>SUM(CS4:CS6)</f>
        <v>544841.14899999998</v>
      </c>
    </row>
    <row r="5" spans="1:98" customFormat="1" ht="15" customHeight="1">
      <c r="A5" s="291" t="s">
        <v>1199</v>
      </c>
      <c r="B5" s="292" t="s">
        <v>1197</v>
      </c>
      <c r="C5" s="292" t="s">
        <v>1197</v>
      </c>
      <c r="D5" s="292" t="s">
        <v>1197</v>
      </c>
      <c r="E5" s="292" t="s">
        <v>1197</v>
      </c>
      <c r="F5" s="292" t="s">
        <v>1197</v>
      </c>
      <c r="G5" s="292" t="s">
        <v>1197</v>
      </c>
      <c r="H5" s="292" t="s">
        <v>1197</v>
      </c>
      <c r="I5" s="293">
        <v>1609</v>
      </c>
      <c r="J5" s="292" t="s">
        <v>1198</v>
      </c>
      <c r="K5" s="292" t="s">
        <v>1197</v>
      </c>
      <c r="L5" s="292" t="s">
        <v>1197</v>
      </c>
      <c r="M5" s="292" t="s">
        <v>1198</v>
      </c>
      <c r="N5" s="292" t="s">
        <v>1198</v>
      </c>
      <c r="O5" s="292" t="s">
        <v>1197</v>
      </c>
      <c r="P5" s="292" t="s">
        <v>1198</v>
      </c>
      <c r="Q5" s="292" t="s">
        <v>1198</v>
      </c>
      <c r="R5" s="293">
        <v>1435</v>
      </c>
      <c r="S5" s="292" t="s">
        <v>1197</v>
      </c>
      <c r="T5" s="292" t="s">
        <v>1198</v>
      </c>
      <c r="U5" s="293">
        <v>1670</v>
      </c>
      <c r="V5" s="292" t="s">
        <v>1198</v>
      </c>
      <c r="W5" s="292" t="s">
        <v>1197</v>
      </c>
      <c r="X5" s="292" t="s">
        <v>1198</v>
      </c>
      <c r="Y5" s="293">
        <v>1093</v>
      </c>
      <c r="Z5" s="293">
        <v>9821</v>
      </c>
      <c r="AA5" s="292" t="s">
        <v>1198</v>
      </c>
      <c r="AB5" s="293">
        <v>959</v>
      </c>
      <c r="AC5" s="293">
        <v>3581</v>
      </c>
      <c r="AD5" s="293">
        <v>2931</v>
      </c>
      <c r="AE5" s="292" t="s">
        <v>1198</v>
      </c>
      <c r="AF5" s="293">
        <v>2212</v>
      </c>
      <c r="AG5" s="293">
        <v>2119</v>
      </c>
      <c r="AH5" s="293">
        <v>1272</v>
      </c>
      <c r="AI5" s="292" t="s">
        <v>1198</v>
      </c>
      <c r="AJ5" s="292" t="s">
        <v>1198</v>
      </c>
      <c r="AK5" s="292" t="s">
        <v>1197</v>
      </c>
      <c r="AL5" s="292" t="s">
        <v>1197</v>
      </c>
      <c r="AM5" s="293">
        <v>3039</v>
      </c>
      <c r="AN5" s="293">
        <v>2424</v>
      </c>
      <c r="AO5" s="293">
        <v>1656</v>
      </c>
      <c r="AP5" s="293">
        <v>2246</v>
      </c>
      <c r="AQ5" s="293">
        <v>2640</v>
      </c>
      <c r="AR5" s="293">
        <v>11017</v>
      </c>
      <c r="AS5" s="292" t="s">
        <v>1198</v>
      </c>
      <c r="AT5" s="292" t="s">
        <v>1198</v>
      </c>
      <c r="AU5" s="292" t="s">
        <v>1198</v>
      </c>
      <c r="AV5" s="293">
        <v>1319</v>
      </c>
      <c r="AW5" s="292" t="s">
        <v>1198</v>
      </c>
      <c r="AX5" s="292" t="s">
        <v>1198</v>
      </c>
      <c r="AY5" s="292" t="s">
        <v>1198</v>
      </c>
      <c r="AZ5" s="292">
        <v>13229</v>
      </c>
      <c r="BA5" s="293">
        <v>1508</v>
      </c>
      <c r="BB5" s="292" t="s">
        <v>1198</v>
      </c>
      <c r="BC5" s="293">
        <v>3956</v>
      </c>
      <c r="BD5" s="292">
        <v>235133</v>
      </c>
      <c r="BE5" s="293">
        <v>1704</v>
      </c>
      <c r="BF5" s="292">
        <v>17262</v>
      </c>
      <c r="BG5" s="293">
        <v>2987</v>
      </c>
      <c r="BH5" s="292">
        <v>13994</v>
      </c>
      <c r="BI5" s="293">
        <v>2323</v>
      </c>
      <c r="BJ5" s="293">
        <v>1601</v>
      </c>
      <c r="BK5" s="293">
        <v>6457</v>
      </c>
      <c r="BL5" s="292">
        <v>9849</v>
      </c>
      <c r="BM5" s="293">
        <v>8426</v>
      </c>
      <c r="BN5" s="293">
        <v>2758</v>
      </c>
      <c r="BO5" s="293">
        <v>2034</v>
      </c>
      <c r="BP5" s="292" t="s">
        <v>1197</v>
      </c>
      <c r="BQ5" s="293">
        <v>1636</v>
      </c>
      <c r="BR5" s="292" t="s">
        <v>1198</v>
      </c>
      <c r="BS5" s="292" t="s">
        <v>1198</v>
      </c>
      <c r="BT5" s="292" t="s">
        <v>1198</v>
      </c>
      <c r="BU5" s="293">
        <v>1525</v>
      </c>
      <c r="BV5" s="293">
        <v>3954</v>
      </c>
      <c r="BW5" s="292">
        <v>26300</v>
      </c>
      <c r="BX5" s="292">
        <v>12178</v>
      </c>
      <c r="BY5" s="293">
        <v>5082</v>
      </c>
      <c r="BZ5" s="292" t="s">
        <v>1198</v>
      </c>
      <c r="CA5" s="293">
        <v>2411</v>
      </c>
      <c r="CB5" s="292" t="s">
        <v>1197</v>
      </c>
      <c r="CC5" s="293">
        <v>3152</v>
      </c>
      <c r="CD5" s="293">
        <v>2321</v>
      </c>
      <c r="CE5" s="292" t="s">
        <v>1198</v>
      </c>
      <c r="CF5" s="293">
        <v>2762</v>
      </c>
      <c r="CG5" s="292" t="s">
        <v>1198</v>
      </c>
      <c r="CH5" s="292" t="s">
        <v>1198</v>
      </c>
      <c r="CI5" s="292" t="s">
        <v>1197</v>
      </c>
      <c r="CJ5" s="292" t="s">
        <v>1197</v>
      </c>
      <c r="CK5" s="292" t="s">
        <v>1198</v>
      </c>
      <c r="CL5" s="292">
        <v>452528</v>
      </c>
      <c r="CN5" s="719"/>
      <c r="CO5" s="22">
        <v>2136</v>
      </c>
      <c r="CP5" s="244" t="s">
        <v>82</v>
      </c>
      <c r="CQ5" s="22" t="s">
        <v>454</v>
      </c>
      <c r="CR5" s="22"/>
      <c r="CS5" s="306">
        <f>CL7</f>
        <v>27308</v>
      </c>
      <c r="CT5" s="712"/>
    </row>
    <row r="6" spans="1:98" customFormat="1" ht="15" customHeight="1">
      <c r="A6" s="291" t="s">
        <v>1200</v>
      </c>
      <c r="B6" s="292" t="s">
        <v>1197</v>
      </c>
      <c r="C6" s="292" t="s">
        <v>1197</v>
      </c>
      <c r="D6" s="292" t="s">
        <v>1197</v>
      </c>
      <c r="E6" s="292" t="s">
        <v>1197</v>
      </c>
      <c r="F6" s="292" t="s">
        <v>1197</v>
      </c>
      <c r="G6" s="292" t="s">
        <v>1197</v>
      </c>
      <c r="H6" s="292" t="s">
        <v>1197</v>
      </c>
      <c r="I6" s="292" t="s">
        <v>1198</v>
      </c>
      <c r="J6" s="292" t="s">
        <v>1197</v>
      </c>
      <c r="K6" s="292" t="s">
        <v>1197</v>
      </c>
      <c r="L6" s="292" t="s">
        <v>1197</v>
      </c>
      <c r="M6" s="292" t="s">
        <v>1197</v>
      </c>
      <c r="N6" s="292" t="s">
        <v>1197</v>
      </c>
      <c r="O6" s="292" t="s">
        <v>1197</v>
      </c>
      <c r="P6" s="292" t="s">
        <v>1197</v>
      </c>
      <c r="Q6" s="292" t="s">
        <v>1197</v>
      </c>
      <c r="R6" s="292" t="s">
        <v>1197</v>
      </c>
      <c r="S6" s="292" t="s">
        <v>1197</v>
      </c>
      <c r="T6" s="292" t="s">
        <v>1197</v>
      </c>
      <c r="U6" s="292" t="s">
        <v>1197</v>
      </c>
      <c r="V6" s="292" t="s">
        <v>1197</v>
      </c>
      <c r="W6" s="292" t="s">
        <v>1197</v>
      </c>
      <c r="X6" s="292" t="s">
        <v>1197</v>
      </c>
      <c r="Y6" s="292" t="s">
        <v>1198</v>
      </c>
      <c r="Z6" s="292" t="s">
        <v>1197</v>
      </c>
      <c r="AA6" s="292" t="s">
        <v>1197</v>
      </c>
      <c r="AB6" s="292" t="s">
        <v>1197</v>
      </c>
      <c r="AC6" s="292" t="s">
        <v>1197</v>
      </c>
      <c r="AD6" s="292" t="s">
        <v>1197</v>
      </c>
      <c r="AE6" s="292" t="s">
        <v>1197</v>
      </c>
      <c r="AF6" s="292" t="s">
        <v>1197</v>
      </c>
      <c r="AG6" s="292" t="s">
        <v>1197</v>
      </c>
      <c r="AH6" s="292" t="s">
        <v>1197</v>
      </c>
      <c r="AI6" s="292" t="s">
        <v>1198</v>
      </c>
      <c r="AJ6" s="292" t="s">
        <v>1197</v>
      </c>
      <c r="AK6" s="292" t="s">
        <v>1198</v>
      </c>
      <c r="AL6" s="292" t="s">
        <v>1198</v>
      </c>
      <c r="AM6" s="292" t="s">
        <v>1197</v>
      </c>
      <c r="AN6" s="292" t="s">
        <v>1197</v>
      </c>
      <c r="AO6" s="292" t="s">
        <v>1197</v>
      </c>
      <c r="AP6" s="292" t="s">
        <v>1197</v>
      </c>
      <c r="AQ6" s="292" t="s">
        <v>1197</v>
      </c>
      <c r="AR6" s="292" t="s">
        <v>1198</v>
      </c>
      <c r="AS6" s="292" t="s">
        <v>1197</v>
      </c>
      <c r="AT6" s="292" t="s">
        <v>1197</v>
      </c>
      <c r="AU6" s="292" t="s">
        <v>1197</v>
      </c>
      <c r="AV6" s="292" t="s">
        <v>1198</v>
      </c>
      <c r="AW6" s="292" t="s">
        <v>1197</v>
      </c>
      <c r="AX6" s="292" t="s">
        <v>1197</v>
      </c>
      <c r="AY6" s="292" t="s">
        <v>1198</v>
      </c>
      <c r="AZ6" s="292" t="s">
        <v>1198</v>
      </c>
      <c r="BA6" s="292" t="s">
        <v>1197</v>
      </c>
      <c r="BB6" s="292" t="s">
        <v>1197</v>
      </c>
      <c r="BC6" s="293">
        <v>1900</v>
      </c>
      <c r="BD6" s="293">
        <v>7175</v>
      </c>
      <c r="BE6" s="292" t="s">
        <v>1197</v>
      </c>
      <c r="BF6" s="293">
        <v>3980</v>
      </c>
      <c r="BG6" s="293">
        <v>447</v>
      </c>
      <c r="BH6" s="292" t="s">
        <v>1198</v>
      </c>
      <c r="BI6" s="292" t="s">
        <v>1197</v>
      </c>
      <c r="BJ6" s="292" t="s">
        <v>1198</v>
      </c>
      <c r="BK6" s="293">
        <v>1245</v>
      </c>
      <c r="BL6" s="292" t="s">
        <v>1198</v>
      </c>
      <c r="BM6" s="292" t="s">
        <v>1197</v>
      </c>
      <c r="BN6" s="292" t="s">
        <v>1198</v>
      </c>
      <c r="BO6" s="292" t="s">
        <v>1198</v>
      </c>
      <c r="BP6" s="292" t="s">
        <v>1197</v>
      </c>
      <c r="BQ6" s="292" t="s">
        <v>1197</v>
      </c>
      <c r="BR6" s="292" t="s">
        <v>1197</v>
      </c>
      <c r="BS6" s="292" t="s">
        <v>1197</v>
      </c>
      <c r="BT6" s="293">
        <v>1604</v>
      </c>
      <c r="BU6" s="292" t="s">
        <v>1198</v>
      </c>
      <c r="BV6" s="292" t="s">
        <v>1197</v>
      </c>
      <c r="BW6" s="293">
        <v>2152</v>
      </c>
      <c r="BX6" s="292" t="s">
        <v>1198</v>
      </c>
      <c r="BY6" s="293">
        <v>842</v>
      </c>
      <c r="BZ6" s="292" t="s">
        <v>1197</v>
      </c>
      <c r="CA6" s="292" t="s">
        <v>1197</v>
      </c>
      <c r="CB6" s="292" t="s">
        <v>1197</v>
      </c>
      <c r="CC6" s="292" t="s">
        <v>1198</v>
      </c>
      <c r="CD6" s="292" t="s">
        <v>1197</v>
      </c>
      <c r="CE6" s="292" t="s">
        <v>1197</v>
      </c>
      <c r="CF6" s="292" t="s">
        <v>1197</v>
      </c>
      <c r="CG6" s="292" t="s">
        <v>1197</v>
      </c>
      <c r="CH6" s="292" t="s">
        <v>1197</v>
      </c>
      <c r="CI6" s="292" t="s">
        <v>1197</v>
      </c>
      <c r="CJ6" s="292" t="s">
        <v>1197</v>
      </c>
      <c r="CK6" s="292" t="s">
        <v>1197</v>
      </c>
      <c r="CL6" s="292">
        <v>28494</v>
      </c>
      <c r="CN6" s="719"/>
      <c r="CO6" s="22" t="s">
        <v>441</v>
      </c>
      <c r="CP6" s="244" t="s">
        <v>442</v>
      </c>
      <c r="CQ6" s="22" t="s">
        <v>1214</v>
      </c>
      <c r="CR6" s="248">
        <v>0.46100000000000002</v>
      </c>
      <c r="CS6" s="306">
        <f>CL9*CR6</f>
        <v>65005.149000000005</v>
      </c>
      <c r="CT6" s="712"/>
    </row>
    <row r="7" spans="1:98" customFormat="1" ht="15" customHeight="1">
      <c r="A7" s="291" t="s">
        <v>1201</v>
      </c>
      <c r="B7" s="292" t="s">
        <v>1197</v>
      </c>
      <c r="C7" s="292" t="s">
        <v>1197</v>
      </c>
      <c r="D7" s="292" t="s">
        <v>1197</v>
      </c>
      <c r="E7" s="292" t="s">
        <v>1197</v>
      </c>
      <c r="F7" s="292" t="s">
        <v>1197</v>
      </c>
      <c r="G7" s="292" t="s">
        <v>1197</v>
      </c>
      <c r="H7" s="292" t="s">
        <v>1197</v>
      </c>
      <c r="I7" s="292" t="s">
        <v>1197</v>
      </c>
      <c r="J7" s="292" t="s">
        <v>1197</v>
      </c>
      <c r="K7" s="292" t="s">
        <v>1197</v>
      </c>
      <c r="L7" s="292" t="s">
        <v>1197</v>
      </c>
      <c r="M7" s="292" t="s">
        <v>1197</v>
      </c>
      <c r="N7" s="292" t="s">
        <v>1197</v>
      </c>
      <c r="O7" s="292" t="s">
        <v>1197</v>
      </c>
      <c r="P7" s="292" t="s">
        <v>1197</v>
      </c>
      <c r="Q7" s="292" t="s">
        <v>1197</v>
      </c>
      <c r="R7" s="292" t="s">
        <v>1197</v>
      </c>
      <c r="S7" s="292" t="s">
        <v>1197</v>
      </c>
      <c r="T7" s="292" t="s">
        <v>1197</v>
      </c>
      <c r="U7" s="292" t="s">
        <v>1197</v>
      </c>
      <c r="V7" s="292" t="s">
        <v>1197</v>
      </c>
      <c r="W7" s="292" t="s">
        <v>1197</v>
      </c>
      <c r="X7" s="292" t="s">
        <v>1197</v>
      </c>
      <c r="Y7" s="292" t="s">
        <v>1197</v>
      </c>
      <c r="Z7" s="292" t="s">
        <v>1198</v>
      </c>
      <c r="AA7" s="292" t="s">
        <v>1197</v>
      </c>
      <c r="AB7" s="292" t="s">
        <v>1197</v>
      </c>
      <c r="AC7" s="292" t="s">
        <v>1198</v>
      </c>
      <c r="AD7" s="292" t="s">
        <v>1197</v>
      </c>
      <c r="AE7" s="292" t="s">
        <v>1197</v>
      </c>
      <c r="AF7" s="292" t="s">
        <v>1197</v>
      </c>
      <c r="AG7" s="292" t="s">
        <v>1197</v>
      </c>
      <c r="AH7" s="292" t="s">
        <v>1198</v>
      </c>
      <c r="AI7" s="292" t="s">
        <v>1197</v>
      </c>
      <c r="AJ7" s="292" t="s">
        <v>1197</v>
      </c>
      <c r="AK7" s="292" t="s">
        <v>1197</v>
      </c>
      <c r="AL7" s="292" t="s">
        <v>1197</v>
      </c>
      <c r="AM7" s="292" t="s">
        <v>1197</v>
      </c>
      <c r="AN7" s="292" t="s">
        <v>1197</v>
      </c>
      <c r="AO7" s="292" t="s">
        <v>1197</v>
      </c>
      <c r="AP7" s="292" t="s">
        <v>1197</v>
      </c>
      <c r="AQ7" s="292" t="s">
        <v>1197</v>
      </c>
      <c r="AR7" s="292" t="s">
        <v>1198</v>
      </c>
      <c r="AS7" s="292" t="s">
        <v>1197</v>
      </c>
      <c r="AT7" s="292" t="s">
        <v>1198</v>
      </c>
      <c r="AU7" s="292" t="s">
        <v>1197</v>
      </c>
      <c r="AV7" s="292" t="s">
        <v>1197</v>
      </c>
      <c r="AW7" s="292" t="s">
        <v>1197</v>
      </c>
      <c r="AX7" s="292" t="s">
        <v>1197</v>
      </c>
      <c r="AY7" s="292" t="s">
        <v>1197</v>
      </c>
      <c r="AZ7" s="292" t="s">
        <v>1198</v>
      </c>
      <c r="BA7" s="292" t="s">
        <v>1197</v>
      </c>
      <c r="BB7" s="292" t="s">
        <v>1198</v>
      </c>
      <c r="BC7" s="292" t="s">
        <v>1197</v>
      </c>
      <c r="BD7" s="292">
        <v>15073</v>
      </c>
      <c r="BE7" s="292" t="s">
        <v>1197</v>
      </c>
      <c r="BF7" s="292" t="s">
        <v>1198</v>
      </c>
      <c r="BG7" s="293">
        <v>1847</v>
      </c>
      <c r="BH7" s="293">
        <v>681</v>
      </c>
      <c r="BI7" s="292" t="s">
        <v>1197</v>
      </c>
      <c r="BJ7" s="292" t="s">
        <v>1197</v>
      </c>
      <c r="BK7" s="292" t="s">
        <v>1198</v>
      </c>
      <c r="BL7" s="293">
        <v>694</v>
      </c>
      <c r="BM7" s="292" t="s">
        <v>1197</v>
      </c>
      <c r="BN7" s="292" t="s">
        <v>1197</v>
      </c>
      <c r="BO7" s="292" t="s">
        <v>1197</v>
      </c>
      <c r="BP7" s="292" t="s">
        <v>1197</v>
      </c>
      <c r="BQ7" s="292" t="s">
        <v>1198</v>
      </c>
      <c r="BR7" s="292" t="s">
        <v>1197</v>
      </c>
      <c r="BS7" s="292" t="s">
        <v>1197</v>
      </c>
      <c r="BT7" s="292" t="s">
        <v>1198</v>
      </c>
      <c r="BU7" s="292" t="s">
        <v>1198</v>
      </c>
      <c r="BV7" s="292" t="s">
        <v>1197</v>
      </c>
      <c r="BW7" s="293">
        <v>765</v>
      </c>
      <c r="BX7" s="292" t="s">
        <v>1198</v>
      </c>
      <c r="BY7" s="292" t="s">
        <v>1197</v>
      </c>
      <c r="BZ7" s="292" t="s">
        <v>1197</v>
      </c>
      <c r="CA7" s="292" t="s">
        <v>1197</v>
      </c>
      <c r="CB7" s="292" t="s">
        <v>1197</v>
      </c>
      <c r="CC7" s="292" t="s">
        <v>1197</v>
      </c>
      <c r="CD7" s="292" t="s">
        <v>1198</v>
      </c>
      <c r="CE7" s="292" t="s">
        <v>1197</v>
      </c>
      <c r="CF7" s="292" t="s">
        <v>1197</v>
      </c>
      <c r="CG7" s="292" t="s">
        <v>1198</v>
      </c>
      <c r="CH7" s="292" t="s">
        <v>1197</v>
      </c>
      <c r="CI7" s="292" t="s">
        <v>1197</v>
      </c>
      <c r="CJ7" s="292" t="s">
        <v>1197</v>
      </c>
      <c r="CK7" s="292" t="s">
        <v>1197</v>
      </c>
      <c r="CL7" s="292">
        <v>27308</v>
      </c>
      <c r="CN7" s="679" t="s">
        <v>456</v>
      </c>
      <c r="CO7" s="84">
        <v>3544</v>
      </c>
      <c r="CP7" s="249" t="s">
        <v>212</v>
      </c>
      <c r="CQ7" s="84" t="s">
        <v>454</v>
      </c>
      <c r="CR7" s="84"/>
      <c r="CS7" s="307">
        <f>CL14</f>
        <v>121377</v>
      </c>
      <c r="CT7" s="713">
        <f>SUM(CS7:CS9)</f>
        <v>283779.08500000002</v>
      </c>
    </row>
    <row r="8" spans="1:98" customFormat="1" ht="15" customHeight="1">
      <c r="A8" s="291" t="s">
        <v>1202</v>
      </c>
      <c r="B8" s="292" t="s">
        <v>1197</v>
      </c>
      <c r="C8" s="292" t="s">
        <v>1197</v>
      </c>
      <c r="D8" s="292" t="s">
        <v>1197</v>
      </c>
      <c r="E8" s="292" t="s">
        <v>1197</v>
      </c>
      <c r="F8" s="292" t="s">
        <v>1197</v>
      </c>
      <c r="G8" s="292" t="s">
        <v>1197</v>
      </c>
      <c r="H8" s="292" t="s">
        <v>1197</v>
      </c>
      <c r="I8" s="292" t="s">
        <v>1197</v>
      </c>
      <c r="J8" s="292" t="s">
        <v>1198</v>
      </c>
      <c r="K8" s="292" t="s">
        <v>1197</v>
      </c>
      <c r="L8" s="292" t="s">
        <v>1197</v>
      </c>
      <c r="M8" s="292" t="s">
        <v>1197</v>
      </c>
      <c r="N8" s="292" t="s">
        <v>1197</v>
      </c>
      <c r="O8" s="292" t="s">
        <v>1197</v>
      </c>
      <c r="P8" s="292" t="s">
        <v>1198</v>
      </c>
      <c r="Q8" s="292" t="s">
        <v>1197</v>
      </c>
      <c r="R8" s="292" t="s">
        <v>1197</v>
      </c>
      <c r="S8" s="292" t="s">
        <v>1197</v>
      </c>
      <c r="T8" s="292" t="s">
        <v>1197</v>
      </c>
      <c r="U8" s="292" t="s">
        <v>1197</v>
      </c>
      <c r="V8" s="292" t="s">
        <v>1197</v>
      </c>
      <c r="W8" s="292" t="s">
        <v>1197</v>
      </c>
      <c r="X8" s="292" t="s">
        <v>1197</v>
      </c>
      <c r="Y8" s="292" t="s">
        <v>1197</v>
      </c>
      <c r="Z8" s="293">
        <v>1358</v>
      </c>
      <c r="AA8" s="292" t="s">
        <v>1197</v>
      </c>
      <c r="AB8" s="292" t="s">
        <v>1198</v>
      </c>
      <c r="AC8" s="292" t="s">
        <v>1198</v>
      </c>
      <c r="AD8" s="292" t="s">
        <v>1198</v>
      </c>
      <c r="AE8" s="292" t="s">
        <v>1197</v>
      </c>
      <c r="AF8" s="292" t="s">
        <v>1197</v>
      </c>
      <c r="AG8" s="292" t="s">
        <v>1198</v>
      </c>
      <c r="AH8" s="292" t="s">
        <v>1198</v>
      </c>
      <c r="AI8" s="292" t="s">
        <v>1198</v>
      </c>
      <c r="AJ8" s="292" t="s">
        <v>1197</v>
      </c>
      <c r="AK8" s="292" t="s">
        <v>1197</v>
      </c>
      <c r="AL8" s="292" t="s">
        <v>1197</v>
      </c>
      <c r="AM8" s="292" t="s">
        <v>1197</v>
      </c>
      <c r="AN8" s="292" t="s">
        <v>1198</v>
      </c>
      <c r="AO8" s="293">
        <v>3481</v>
      </c>
      <c r="AP8" s="292" t="s">
        <v>1198</v>
      </c>
      <c r="AQ8" s="292" t="s">
        <v>1198</v>
      </c>
      <c r="AR8" s="293">
        <v>1158</v>
      </c>
      <c r="AS8" s="292" t="s">
        <v>1198</v>
      </c>
      <c r="AT8" s="292" t="s">
        <v>1197</v>
      </c>
      <c r="AU8" s="292" t="s">
        <v>1197</v>
      </c>
      <c r="AV8" s="292" t="s">
        <v>1198</v>
      </c>
      <c r="AW8" s="292" t="s">
        <v>1197</v>
      </c>
      <c r="AX8" s="292" t="s">
        <v>1197</v>
      </c>
      <c r="AY8" s="292" t="s">
        <v>1197</v>
      </c>
      <c r="AZ8" s="292" t="s">
        <v>1197</v>
      </c>
      <c r="BA8" s="292" t="s">
        <v>1197</v>
      </c>
      <c r="BB8" s="292" t="s">
        <v>1198</v>
      </c>
      <c r="BC8" s="293">
        <v>4741</v>
      </c>
      <c r="BD8" s="293">
        <v>6329</v>
      </c>
      <c r="BE8" s="292" t="s">
        <v>1197</v>
      </c>
      <c r="BF8" s="292" t="s">
        <v>1198</v>
      </c>
      <c r="BG8" s="292" t="s">
        <v>1197</v>
      </c>
      <c r="BH8" s="292" t="s">
        <v>1198</v>
      </c>
      <c r="BI8" s="292" t="s">
        <v>1198</v>
      </c>
      <c r="BJ8" s="292" t="s">
        <v>1198</v>
      </c>
      <c r="BK8" s="292" t="s">
        <v>1197</v>
      </c>
      <c r="BL8" s="293">
        <v>900</v>
      </c>
      <c r="BM8" s="292" t="s">
        <v>1197</v>
      </c>
      <c r="BN8" s="292" t="s">
        <v>1197</v>
      </c>
      <c r="BO8" s="292" t="s">
        <v>1197</v>
      </c>
      <c r="BP8" s="292" t="s">
        <v>1197</v>
      </c>
      <c r="BQ8" s="292" t="s">
        <v>1197</v>
      </c>
      <c r="BR8" s="292" t="s">
        <v>1197</v>
      </c>
      <c r="BS8" s="292" t="s">
        <v>1197</v>
      </c>
      <c r="BT8" s="292" t="s">
        <v>1198</v>
      </c>
      <c r="BU8" s="292" t="s">
        <v>1197</v>
      </c>
      <c r="BV8" s="292" t="s">
        <v>1198</v>
      </c>
      <c r="BW8" s="293">
        <v>2619</v>
      </c>
      <c r="BX8" s="292" t="s">
        <v>1198</v>
      </c>
      <c r="BY8" s="292" t="s">
        <v>1198</v>
      </c>
      <c r="BZ8" s="292" t="s">
        <v>1197</v>
      </c>
      <c r="CA8" s="292" t="s">
        <v>1197</v>
      </c>
      <c r="CB8" s="292" t="s">
        <v>1197</v>
      </c>
      <c r="CC8" s="292" t="s">
        <v>1197</v>
      </c>
      <c r="CD8" s="292" t="s">
        <v>1197</v>
      </c>
      <c r="CE8" s="292" t="s">
        <v>1197</v>
      </c>
      <c r="CF8" s="292" t="s">
        <v>1197</v>
      </c>
      <c r="CG8" s="292" t="s">
        <v>1197</v>
      </c>
      <c r="CH8" s="292" t="s">
        <v>1197</v>
      </c>
      <c r="CI8" s="292" t="s">
        <v>1197</v>
      </c>
      <c r="CJ8" s="292" t="s">
        <v>1197</v>
      </c>
      <c r="CK8" s="292" t="s">
        <v>1197</v>
      </c>
      <c r="CL8" s="292">
        <v>31052</v>
      </c>
      <c r="CN8" s="679"/>
      <c r="CO8" s="84">
        <v>3133</v>
      </c>
      <c r="CP8" s="249" t="s">
        <v>170</v>
      </c>
      <c r="CQ8" s="84" t="s">
        <v>454</v>
      </c>
      <c r="CR8" s="84"/>
      <c r="CS8" s="307">
        <f>CL13</f>
        <v>69088</v>
      </c>
      <c r="CT8" s="714"/>
    </row>
    <row r="9" spans="1:98" customFormat="1" ht="15" customHeight="1">
      <c r="A9" s="291" t="s">
        <v>1203</v>
      </c>
      <c r="B9" s="292" t="s">
        <v>1197</v>
      </c>
      <c r="C9" s="292" t="s">
        <v>1197</v>
      </c>
      <c r="D9" s="292" t="s">
        <v>1197</v>
      </c>
      <c r="E9" s="292" t="s">
        <v>1197</v>
      </c>
      <c r="F9" s="292" t="s">
        <v>1197</v>
      </c>
      <c r="G9" s="292" t="s">
        <v>1197</v>
      </c>
      <c r="H9" s="292" t="s">
        <v>1198</v>
      </c>
      <c r="I9" s="292" t="s">
        <v>1197</v>
      </c>
      <c r="J9" s="292" t="s">
        <v>1197</v>
      </c>
      <c r="K9" s="292" t="s">
        <v>1197</v>
      </c>
      <c r="L9" s="292" t="s">
        <v>1197</v>
      </c>
      <c r="M9" s="292" t="s">
        <v>1197</v>
      </c>
      <c r="N9" s="292" t="s">
        <v>1197</v>
      </c>
      <c r="O9" s="292" t="s">
        <v>1197</v>
      </c>
      <c r="P9" s="292" t="s">
        <v>1197</v>
      </c>
      <c r="Q9" s="292" t="s">
        <v>1197</v>
      </c>
      <c r="R9" s="292" t="s">
        <v>1198</v>
      </c>
      <c r="S9" s="292" t="s">
        <v>1197</v>
      </c>
      <c r="T9" s="292" t="s">
        <v>1198</v>
      </c>
      <c r="U9" s="293">
        <v>2084</v>
      </c>
      <c r="V9" s="292" t="s">
        <v>1197</v>
      </c>
      <c r="W9" s="292" t="s">
        <v>1198</v>
      </c>
      <c r="X9" s="292" t="s">
        <v>1197</v>
      </c>
      <c r="Y9" s="292" t="s">
        <v>1197</v>
      </c>
      <c r="Z9" s="293">
        <v>1886</v>
      </c>
      <c r="AA9" s="292" t="s">
        <v>1197</v>
      </c>
      <c r="AB9" s="292" t="s">
        <v>1197</v>
      </c>
      <c r="AC9" s="292" t="s">
        <v>1197</v>
      </c>
      <c r="AD9" s="292" t="s">
        <v>1198</v>
      </c>
      <c r="AE9" s="292" t="s">
        <v>1197</v>
      </c>
      <c r="AF9" s="292" t="s">
        <v>1198</v>
      </c>
      <c r="AG9" s="293">
        <v>365</v>
      </c>
      <c r="AH9" s="292" t="s">
        <v>1198</v>
      </c>
      <c r="AI9" s="292" t="s">
        <v>1197</v>
      </c>
      <c r="AJ9" s="292" t="s">
        <v>1197</v>
      </c>
      <c r="AK9" s="292" t="s">
        <v>1198</v>
      </c>
      <c r="AL9" s="292" t="s">
        <v>1197</v>
      </c>
      <c r="AM9" s="292" t="s">
        <v>1198</v>
      </c>
      <c r="AN9" s="292" t="s">
        <v>1198</v>
      </c>
      <c r="AO9" s="293">
        <v>1519</v>
      </c>
      <c r="AP9" s="292" t="s">
        <v>1198</v>
      </c>
      <c r="AQ9" s="293">
        <v>1416</v>
      </c>
      <c r="AR9" s="293">
        <v>1498</v>
      </c>
      <c r="AS9" s="292" t="s">
        <v>1198</v>
      </c>
      <c r="AT9" s="292" t="s">
        <v>1197</v>
      </c>
      <c r="AU9" s="292" t="s">
        <v>1197</v>
      </c>
      <c r="AV9" s="292" t="s">
        <v>1197</v>
      </c>
      <c r="AW9" s="292" t="s">
        <v>1197</v>
      </c>
      <c r="AX9" s="292" t="s">
        <v>1197</v>
      </c>
      <c r="AY9" s="292" t="s">
        <v>1197</v>
      </c>
      <c r="AZ9" s="293">
        <v>855</v>
      </c>
      <c r="BA9" s="292" t="s">
        <v>1197</v>
      </c>
      <c r="BB9" s="292" t="s">
        <v>1198</v>
      </c>
      <c r="BC9" s="293">
        <v>3640</v>
      </c>
      <c r="BD9" s="292">
        <v>70457</v>
      </c>
      <c r="BE9" s="292" t="s">
        <v>1197</v>
      </c>
      <c r="BF9" s="293">
        <v>3313</v>
      </c>
      <c r="BG9" s="292" t="s">
        <v>1198</v>
      </c>
      <c r="BH9" s="293">
        <v>3757</v>
      </c>
      <c r="BI9" s="293">
        <v>989</v>
      </c>
      <c r="BJ9" s="293">
        <v>2258</v>
      </c>
      <c r="BK9" s="293">
        <v>13518</v>
      </c>
      <c r="BL9" s="293">
        <v>3648</v>
      </c>
      <c r="BM9" s="292" t="s">
        <v>1197</v>
      </c>
      <c r="BN9" s="292" t="s">
        <v>1198</v>
      </c>
      <c r="BO9" s="292" t="s">
        <v>1198</v>
      </c>
      <c r="BP9" s="292" t="s">
        <v>1197</v>
      </c>
      <c r="BQ9" s="292" t="s">
        <v>1197</v>
      </c>
      <c r="BR9" s="292" t="s">
        <v>1197</v>
      </c>
      <c r="BS9" s="293">
        <v>1766</v>
      </c>
      <c r="BT9" s="292" t="s">
        <v>1197</v>
      </c>
      <c r="BU9" s="292" t="s">
        <v>1197</v>
      </c>
      <c r="BV9" s="293">
        <v>1550</v>
      </c>
      <c r="BW9" s="293">
        <v>7477</v>
      </c>
      <c r="BX9" s="293">
        <v>1316</v>
      </c>
      <c r="BY9" s="293">
        <v>1708</v>
      </c>
      <c r="BZ9" s="292" t="s">
        <v>1197</v>
      </c>
      <c r="CA9" s="292" t="s">
        <v>1198</v>
      </c>
      <c r="CB9" s="292" t="s">
        <v>1197</v>
      </c>
      <c r="CC9" s="293">
        <v>929</v>
      </c>
      <c r="CD9" s="292" t="s">
        <v>1197</v>
      </c>
      <c r="CE9" s="292" t="s">
        <v>1197</v>
      </c>
      <c r="CF9" s="292" t="s">
        <v>1198</v>
      </c>
      <c r="CG9" s="292" t="s">
        <v>1198</v>
      </c>
      <c r="CH9" s="292" t="s">
        <v>1197</v>
      </c>
      <c r="CI9" s="292" t="s">
        <v>1197</v>
      </c>
      <c r="CJ9" s="292" t="s">
        <v>1197</v>
      </c>
      <c r="CK9" s="292" t="s">
        <v>1198</v>
      </c>
      <c r="CL9" s="292">
        <v>141009</v>
      </c>
      <c r="CN9" s="679"/>
      <c r="CO9" s="84" t="s">
        <v>457</v>
      </c>
      <c r="CP9" s="249" t="s">
        <v>458</v>
      </c>
      <c r="CQ9" s="84" t="s">
        <v>1215</v>
      </c>
      <c r="CR9" s="250">
        <v>0.64500000000000002</v>
      </c>
      <c r="CS9" s="307">
        <f>CR9*CL4</f>
        <v>93314.085000000006</v>
      </c>
      <c r="CT9" s="714"/>
    </row>
    <row r="10" spans="1:98" customFormat="1">
      <c r="A10" s="291" t="s">
        <v>1204</v>
      </c>
      <c r="B10" s="292" t="s">
        <v>1197</v>
      </c>
      <c r="C10" s="292" t="s">
        <v>1197</v>
      </c>
      <c r="D10" s="292" t="s">
        <v>1197</v>
      </c>
      <c r="E10" s="292" t="s">
        <v>1197</v>
      </c>
      <c r="F10" s="292" t="s">
        <v>1197</v>
      </c>
      <c r="G10" s="292" t="s">
        <v>1197</v>
      </c>
      <c r="H10" s="292" t="s">
        <v>1197</v>
      </c>
      <c r="I10" s="292" t="s">
        <v>1197</v>
      </c>
      <c r="J10" s="292" t="s">
        <v>1197</v>
      </c>
      <c r="K10" s="292" t="s">
        <v>1197</v>
      </c>
      <c r="L10" s="292" t="s">
        <v>1197</v>
      </c>
      <c r="M10" s="292" t="s">
        <v>1197</v>
      </c>
      <c r="N10" s="292" t="s">
        <v>1197</v>
      </c>
      <c r="O10" s="292" t="s">
        <v>1197</v>
      </c>
      <c r="P10" s="292" t="s">
        <v>1197</v>
      </c>
      <c r="Q10" s="292" t="s">
        <v>1197</v>
      </c>
      <c r="R10" s="292" t="s">
        <v>1197</v>
      </c>
      <c r="S10" s="292" t="s">
        <v>1197</v>
      </c>
      <c r="T10" s="292" t="s">
        <v>1198</v>
      </c>
      <c r="U10" s="292" t="s">
        <v>1197</v>
      </c>
      <c r="V10" s="292" t="s">
        <v>1197</v>
      </c>
      <c r="W10" s="292" t="s">
        <v>1197</v>
      </c>
      <c r="X10" s="292" t="s">
        <v>1197</v>
      </c>
      <c r="Y10" s="292" t="s">
        <v>1197</v>
      </c>
      <c r="Z10" s="292" t="s">
        <v>1197</v>
      </c>
      <c r="AA10" s="292" t="s">
        <v>1197</v>
      </c>
      <c r="AB10" s="292" t="s">
        <v>1197</v>
      </c>
      <c r="AC10" s="292" t="s">
        <v>1197</v>
      </c>
      <c r="AD10" s="292" t="s">
        <v>1197</v>
      </c>
      <c r="AE10" s="292" t="s">
        <v>1197</v>
      </c>
      <c r="AF10" s="292" t="s">
        <v>1197</v>
      </c>
      <c r="AG10" s="292" t="s">
        <v>1197</v>
      </c>
      <c r="AH10" s="292" t="s">
        <v>1197</v>
      </c>
      <c r="AI10" s="292" t="s">
        <v>1197</v>
      </c>
      <c r="AJ10" s="292" t="s">
        <v>1197</v>
      </c>
      <c r="AK10" s="292" t="s">
        <v>1197</v>
      </c>
      <c r="AL10" s="292" t="s">
        <v>1197</v>
      </c>
      <c r="AM10" s="292" t="s">
        <v>1197</v>
      </c>
      <c r="AN10" s="292" t="s">
        <v>1197</v>
      </c>
      <c r="AO10" s="292" t="s">
        <v>1197</v>
      </c>
      <c r="AP10" s="292" t="s">
        <v>1197</v>
      </c>
      <c r="AQ10" s="292" t="s">
        <v>1198</v>
      </c>
      <c r="AR10" s="292" t="s">
        <v>1198</v>
      </c>
      <c r="AS10" s="292" t="s">
        <v>1197</v>
      </c>
      <c r="AT10" s="292" t="s">
        <v>1197</v>
      </c>
      <c r="AU10" s="292" t="s">
        <v>1197</v>
      </c>
      <c r="AV10" s="292" t="s">
        <v>1197</v>
      </c>
      <c r="AW10" s="292" t="s">
        <v>1197</v>
      </c>
      <c r="AX10" s="292" t="s">
        <v>1197</v>
      </c>
      <c r="AY10" s="292" t="s">
        <v>1197</v>
      </c>
      <c r="AZ10" s="292" t="s">
        <v>1197</v>
      </c>
      <c r="BA10" s="292" t="s">
        <v>1198</v>
      </c>
      <c r="BB10" s="292" t="s">
        <v>1198</v>
      </c>
      <c r="BC10" s="292" t="s">
        <v>1198</v>
      </c>
      <c r="BD10" s="292">
        <v>18046</v>
      </c>
      <c r="BE10" s="292" t="s">
        <v>1198</v>
      </c>
      <c r="BF10" s="292" t="s">
        <v>1197</v>
      </c>
      <c r="BG10" s="292" t="s">
        <v>1197</v>
      </c>
      <c r="BH10" s="292" t="s">
        <v>1198</v>
      </c>
      <c r="BI10" s="292" t="s">
        <v>1197</v>
      </c>
      <c r="BJ10" s="292" t="s">
        <v>1197</v>
      </c>
      <c r="BK10" s="293">
        <v>1325</v>
      </c>
      <c r="BL10" s="292" t="s">
        <v>1197</v>
      </c>
      <c r="BM10" s="292" t="s">
        <v>1198</v>
      </c>
      <c r="BN10" s="293">
        <v>2318</v>
      </c>
      <c r="BO10" s="293">
        <v>2261</v>
      </c>
      <c r="BP10" s="292" t="s">
        <v>1197</v>
      </c>
      <c r="BQ10" s="292" t="s">
        <v>1197</v>
      </c>
      <c r="BR10" s="292" t="s">
        <v>1197</v>
      </c>
      <c r="BS10" s="292" t="s">
        <v>1198</v>
      </c>
      <c r="BT10" s="292" t="s">
        <v>1197</v>
      </c>
      <c r="BU10" s="292" t="s">
        <v>1197</v>
      </c>
      <c r="BV10" s="292" t="s">
        <v>1197</v>
      </c>
      <c r="BW10" s="293">
        <v>1744</v>
      </c>
      <c r="BX10" s="293">
        <v>2111</v>
      </c>
      <c r="BY10" s="292" t="s">
        <v>1197</v>
      </c>
      <c r="BZ10" s="292" t="s">
        <v>1197</v>
      </c>
      <c r="CA10" s="292" t="s">
        <v>1197</v>
      </c>
      <c r="CB10" s="292" t="s">
        <v>1197</v>
      </c>
      <c r="CC10" s="292" t="s">
        <v>1198</v>
      </c>
      <c r="CD10" s="292" t="s">
        <v>1198</v>
      </c>
      <c r="CE10" s="292" t="s">
        <v>1197</v>
      </c>
      <c r="CF10" s="292" t="s">
        <v>1198</v>
      </c>
      <c r="CG10" s="292" t="s">
        <v>1197</v>
      </c>
      <c r="CH10" s="292" t="s">
        <v>1197</v>
      </c>
      <c r="CI10" s="292" t="s">
        <v>1197</v>
      </c>
      <c r="CJ10" s="292" t="s">
        <v>1197</v>
      </c>
      <c r="CK10" s="292" t="s">
        <v>1197</v>
      </c>
      <c r="CL10" s="292">
        <v>34673</v>
      </c>
      <c r="CN10" s="21" t="s">
        <v>460</v>
      </c>
      <c r="CO10" s="22">
        <v>2135</v>
      </c>
      <c r="CP10" s="244" t="s">
        <v>81</v>
      </c>
      <c r="CQ10" s="22" t="s">
        <v>454</v>
      </c>
      <c r="CR10" s="22"/>
      <c r="CS10" s="306">
        <f>CL6</f>
        <v>28494</v>
      </c>
      <c r="CT10" s="308">
        <f>CS10</f>
        <v>28494</v>
      </c>
    </row>
    <row r="11" spans="1:98" customFormat="1" ht="15" customHeight="1">
      <c r="A11" s="291" t="s">
        <v>1205</v>
      </c>
      <c r="B11" s="292" t="s">
        <v>1197</v>
      </c>
      <c r="C11" s="292" t="s">
        <v>1197</v>
      </c>
      <c r="D11" s="292" t="s">
        <v>1198</v>
      </c>
      <c r="E11" s="292" t="s">
        <v>1197</v>
      </c>
      <c r="F11" s="292" t="s">
        <v>1197</v>
      </c>
      <c r="G11" s="292" t="s">
        <v>1197</v>
      </c>
      <c r="H11" s="292" t="s">
        <v>1197</v>
      </c>
      <c r="I11" s="292" t="s">
        <v>1198</v>
      </c>
      <c r="J11" s="292" t="s">
        <v>1198</v>
      </c>
      <c r="K11" s="292" t="s">
        <v>1197</v>
      </c>
      <c r="L11" s="292" t="s">
        <v>1197</v>
      </c>
      <c r="M11" s="292" t="s">
        <v>1197</v>
      </c>
      <c r="N11" s="292" t="s">
        <v>1197</v>
      </c>
      <c r="O11" s="292" t="s">
        <v>1197</v>
      </c>
      <c r="P11" s="292" t="s">
        <v>1198</v>
      </c>
      <c r="Q11" s="292" t="s">
        <v>1198</v>
      </c>
      <c r="R11" s="292" t="s">
        <v>1197</v>
      </c>
      <c r="S11" s="292" t="s">
        <v>1197</v>
      </c>
      <c r="T11" s="292" t="s">
        <v>1197</v>
      </c>
      <c r="U11" s="292" t="s">
        <v>1197</v>
      </c>
      <c r="V11" s="292" t="s">
        <v>1198</v>
      </c>
      <c r="W11" s="292" t="s">
        <v>1197</v>
      </c>
      <c r="X11" s="292" t="s">
        <v>1197</v>
      </c>
      <c r="Y11" s="293">
        <v>720</v>
      </c>
      <c r="Z11" s="293">
        <v>1696</v>
      </c>
      <c r="AA11" s="292" t="s">
        <v>1198</v>
      </c>
      <c r="AB11" s="292" t="s">
        <v>1198</v>
      </c>
      <c r="AC11" s="292" t="s">
        <v>1198</v>
      </c>
      <c r="AD11" s="293">
        <v>1575</v>
      </c>
      <c r="AE11" s="292" t="s">
        <v>1197</v>
      </c>
      <c r="AF11" s="292" t="s">
        <v>1198</v>
      </c>
      <c r="AG11" s="292" t="s">
        <v>1197</v>
      </c>
      <c r="AH11" s="292" t="s">
        <v>1198</v>
      </c>
      <c r="AI11" s="293">
        <v>1304</v>
      </c>
      <c r="AJ11" s="292" t="s">
        <v>1197</v>
      </c>
      <c r="AK11" s="292" t="s">
        <v>1197</v>
      </c>
      <c r="AL11" s="292" t="s">
        <v>1197</v>
      </c>
      <c r="AM11" s="293">
        <v>2576</v>
      </c>
      <c r="AN11" s="292" t="s">
        <v>1198</v>
      </c>
      <c r="AO11" s="293">
        <v>1155</v>
      </c>
      <c r="AP11" s="292" t="s">
        <v>1198</v>
      </c>
      <c r="AQ11" s="293">
        <v>2596</v>
      </c>
      <c r="AR11" s="293">
        <v>3117</v>
      </c>
      <c r="AS11" s="293">
        <v>2068</v>
      </c>
      <c r="AT11" s="292" t="s">
        <v>1197</v>
      </c>
      <c r="AU11" s="292" t="s">
        <v>1197</v>
      </c>
      <c r="AV11" s="292" t="s">
        <v>1198</v>
      </c>
      <c r="AW11" s="292" t="s">
        <v>1198</v>
      </c>
      <c r="AX11" s="292" t="s">
        <v>1197</v>
      </c>
      <c r="AY11" s="292" t="s">
        <v>1197</v>
      </c>
      <c r="AZ11" s="293">
        <v>4598</v>
      </c>
      <c r="BA11" s="293">
        <v>930</v>
      </c>
      <c r="BB11" s="292" t="s">
        <v>1198</v>
      </c>
      <c r="BC11" s="293">
        <v>1983</v>
      </c>
      <c r="BD11" s="292">
        <v>23727</v>
      </c>
      <c r="BE11" s="292" t="s">
        <v>1198</v>
      </c>
      <c r="BF11" s="293">
        <v>3583</v>
      </c>
      <c r="BG11" s="293">
        <v>1835</v>
      </c>
      <c r="BH11" s="293">
        <v>2229</v>
      </c>
      <c r="BI11" s="292" t="s">
        <v>1198</v>
      </c>
      <c r="BJ11" s="292" t="s">
        <v>1198</v>
      </c>
      <c r="BK11" s="293">
        <v>2502</v>
      </c>
      <c r="BL11" s="293">
        <v>1145</v>
      </c>
      <c r="BM11" s="293">
        <v>2191</v>
      </c>
      <c r="BN11" s="293">
        <v>616</v>
      </c>
      <c r="BO11" s="292" t="s">
        <v>1198</v>
      </c>
      <c r="BP11" s="292" t="s">
        <v>1197</v>
      </c>
      <c r="BQ11" s="292" t="s">
        <v>1198</v>
      </c>
      <c r="BR11" s="292" t="s">
        <v>1198</v>
      </c>
      <c r="BS11" s="292" t="s">
        <v>1197</v>
      </c>
      <c r="BT11" s="293">
        <v>946</v>
      </c>
      <c r="BU11" s="292" t="s">
        <v>1198</v>
      </c>
      <c r="BV11" s="292" t="s">
        <v>1198</v>
      </c>
      <c r="BW11" s="292">
        <v>12167</v>
      </c>
      <c r="BX11" s="292">
        <v>13537</v>
      </c>
      <c r="BY11" s="293">
        <v>5258</v>
      </c>
      <c r="BZ11" s="292" t="s">
        <v>1198</v>
      </c>
      <c r="CA11" s="293">
        <v>1277</v>
      </c>
      <c r="CB11" s="292" t="s">
        <v>1197</v>
      </c>
      <c r="CC11" s="293">
        <v>520</v>
      </c>
      <c r="CD11" s="292" t="s">
        <v>1197</v>
      </c>
      <c r="CE11" s="292" t="s">
        <v>1198</v>
      </c>
      <c r="CF11" s="293">
        <v>1542</v>
      </c>
      <c r="CG11" s="293">
        <v>3008</v>
      </c>
      <c r="CH11" s="292" t="s">
        <v>1197</v>
      </c>
      <c r="CI11" s="292" t="s">
        <v>1197</v>
      </c>
      <c r="CJ11" s="292" t="s">
        <v>1197</v>
      </c>
      <c r="CK11" s="292" t="s">
        <v>1198</v>
      </c>
      <c r="CL11" s="292">
        <v>112101</v>
      </c>
      <c r="CN11" s="679" t="s">
        <v>461</v>
      </c>
      <c r="CO11" s="84">
        <v>2141</v>
      </c>
      <c r="CP11" s="249" t="s">
        <v>85</v>
      </c>
      <c r="CQ11" s="84" t="s">
        <v>454</v>
      </c>
      <c r="CR11" s="84"/>
      <c r="CS11" s="307">
        <f>CL10</f>
        <v>34673</v>
      </c>
      <c r="CT11" s="676">
        <f>SUM(CS11:CS12)</f>
        <v>75565.61</v>
      </c>
    </row>
    <row r="12" spans="1:98" customFormat="1" ht="15" customHeight="1">
      <c r="A12" s="291" t="s">
        <v>1206</v>
      </c>
      <c r="B12" s="292" t="s">
        <v>1197</v>
      </c>
      <c r="C12" s="292" t="s">
        <v>1198</v>
      </c>
      <c r="D12" s="292" t="s">
        <v>1197</v>
      </c>
      <c r="E12" s="292" t="s">
        <v>1197</v>
      </c>
      <c r="F12" s="292" t="s">
        <v>1197</v>
      </c>
      <c r="G12" s="292" t="s">
        <v>1197</v>
      </c>
      <c r="H12" s="292" t="s">
        <v>1197</v>
      </c>
      <c r="I12" s="292" t="s">
        <v>1197</v>
      </c>
      <c r="J12" s="293">
        <v>1390</v>
      </c>
      <c r="K12" s="292" t="s">
        <v>1197</v>
      </c>
      <c r="L12" s="292" t="s">
        <v>1197</v>
      </c>
      <c r="M12" s="292" t="s">
        <v>1198</v>
      </c>
      <c r="N12" s="292" t="s">
        <v>1197</v>
      </c>
      <c r="O12" s="292" t="s">
        <v>1197</v>
      </c>
      <c r="P12" s="292" t="s">
        <v>1198</v>
      </c>
      <c r="Q12" s="292" t="s">
        <v>1197</v>
      </c>
      <c r="R12" s="292" t="s">
        <v>1198</v>
      </c>
      <c r="S12" s="292" t="s">
        <v>1197</v>
      </c>
      <c r="T12" s="292" t="s">
        <v>1197</v>
      </c>
      <c r="U12" s="292" t="s">
        <v>1198</v>
      </c>
      <c r="V12" s="292" t="s">
        <v>1198</v>
      </c>
      <c r="W12" s="292" t="s">
        <v>1198</v>
      </c>
      <c r="X12" s="292" t="s">
        <v>1197</v>
      </c>
      <c r="Y12" s="292" t="s">
        <v>1197</v>
      </c>
      <c r="Z12" s="293">
        <v>1811</v>
      </c>
      <c r="AA12" s="292" t="s">
        <v>1198</v>
      </c>
      <c r="AB12" s="292" t="s">
        <v>1198</v>
      </c>
      <c r="AC12" s="293">
        <v>1125</v>
      </c>
      <c r="AD12" s="292" t="s">
        <v>1197</v>
      </c>
      <c r="AE12" s="292" t="s">
        <v>1197</v>
      </c>
      <c r="AF12" s="292" t="s">
        <v>1197</v>
      </c>
      <c r="AG12" s="292" t="s">
        <v>1198</v>
      </c>
      <c r="AH12" s="292" t="s">
        <v>1198</v>
      </c>
      <c r="AI12" s="293">
        <v>1088</v>
      </c>
      <c r="AJ12" s="292" t="s">
        <v>1197</v>
      </c>
      <c r="AK12" s="292" t="s">
        <v>1197</v>
      </c>
      <c r="AL12" s="292" t="s">
        <v>1197</v>
      </c>
      <c r="AM12" s="292" t="s">
        <v>1198</v>
      </c>
      <c r="AN12" s="292" t="s">
        <v>1197</v>
      </c>
      <c r="AO12" s="293">
        <v>1358</v>
      </c>
      <c r="AP12" s="292" t="s">
        <v>1198</v>
      </c>
      <c r="AQ12" s="292" t="s">
        <v>1198</v>
      </c>
      <c r="AR12" s="293">
        <v>4721</v>
      </c>
      <c r="AS12" s="292" t="s">
        <v>1198</v>
      </c>
      <c r="AT12" s="292" t="s">
        <v>1197</v>
      </c>
      <c r="AU12" s="292" t="s">
        <v>1197</v>
      </c>
      <c r="AV12" s="293">
        <v>1824</v>
      </c>
      <c r="AW12" s="292" t="s">
        <v>1197</v>
      </c>
      <c r="AX12" s="292" t="s">
        <v>1197</v>
      </c>
      <c r="AY12" s="292" t="s">
        <v>1197</v>
      </c>
      <c r="AZ12" s="292" t="s">
        <v>1198</v>
      </c>
      <c r="BA12" s="292" t="s">
        <v>1197</v>
      </c>
      <c r="BB12" s="292" t="s">
        <v>1198</v>
      </c>
      <c r="BC12" s="293">
        <v>3182</v>
      </c>
      <c r="BD12" s="292">
        <v>25897</v>
      </c>
      <c r="BE12" s="292" t="s">
        <v>1198</v>
      </c>
      <c r="BF12" s="293">
        <v>4092</v>
      </c>
      <c r="BG12" s="293">
        <v>1642</v>
      </c>
      <c r="BH12" s="293">
        <v>4488</v>
      </c>
      <c r="BI12" s="292" t="s">
        <v>1198</v>
      </c>
      <c r="BJ12" s="292" t="s">
        <v>1198</v>
      </c>
      <c r="BK12" s="293">
        <v>2174</v>
      </c>
      <c r="BL12" s="293">
        <v>714</v>
      </c>
      <c r="BM12" s="292" t="s">
        <v>1197</v>
      </c>
      <c r="BN12" s="292" t="s">
        <v>1197</v>
      </c>
      <c r="BO12" s="292" t="s">
        <v>1197</v>
      </c>
      <c r="BP12" s="292" t="s">
        <v>1197</v>
      </c>
      <c r="BQ12" s="292" t="s">
        <v>1198</v>
      </c>
      <c r="BR12" s="292" t="s">
        <v>1198</v>
      </c>
      <c r="BS12" s="292" t="s">
        <v>1197</v>
      </c>
      <c r="BT12" s="292" t="s">
        <v>1198</v>
      </c>
      <c r="BU12" s="292" t="s">
        <v>1198</v>
      </c>
      <c r="BV12" s="292" t="s">
        <v>1198</v>
      </c>
      <c r="BW12" s="292">
        <v>9089</v>
      </c>
      <c r="BX12" s="293">
        <v>9751</v>
      </c>
      <c r="BY12" s="293">
        <v>3017</v>
      </c>
      <c r="BZ12" s="292" t="s">
        <v>1198</v>
      </c>
      <c r="CA12" s="293">
        <v>3362</v>
      </c>
      <c r="CB12" s="292" t="s">
        <v>1197</v>
      </c>
      <c r="CC12" s="293">
        <v>1523</v>
      </c>
      <c r="CD12" s="292" t="s">
        <v>1197</v>
      </c>
      <c r="CE12" s="293">
        <v>1037</v>
      </c>
      <c r="CF12" s="293">
        <v>1094</v>
      </c>
      <c r="CG12" s="293">
        <v>1478</v>
      </c>
      <c r="CH12" s="292" t="s">
        <v>1197</v>
      </c>
      <c r="CI12" s="292" t="s">
        <v>1197</v>
      </c>
      <c r="CJ12" s="292" t="s">
        <v>1197</v>
      </c>
      <c r="CK12" s="292" t="s">
        <v>1198</v>
      </c>
      <c r="CL12" s="292">
        <v>98501</v>
      </c>
      <c r="CN12" s="679"/>
      <c r="CO12" s="84" t="s">
        <v>444</v>
      </c>
      <c r="CP12" s="249" t="s">
        <v>462</v>
      </c>
      <c r="CQ12" s="84" t="s">
        <v>1216</v>
      </c>
      <c r="CR12" s="250">
        <v>0.28999999999999998</v>
      </c>
      <c r="CS12" s="307">
        <f>CR12*CL9</f>
        <v>40892.61</v>
      </c>
      <c r="CT12" s="677"/>
    </row>
    <row r="13" spans="1:98" customFormat="1" ht="15" customHeight="1">
      <c r="A13" s="291" t="s">
        <v>1207</v>
      </c>
      <c r="B13" s="292" t="s">
        <v>1197</v>
      </c>
      <c r="C13" s="292" t="s">
        <v>1197</v>
      </c>
      <c r="D13" s="292" t="s">
        <v>1197</v>
      </c>
      <c r="E13" s="292" t="s">
        <v>1197</v>
      </c>
      <c r="F13" s="292" t="s">
        <v>1197</v>
      </c>
      <c r="G13" s="292" t="s">
        <v>1197</v>
      </c>
      <c r="H13" s="292" t="s">
        <v>1197</v>
      </c>
      <c r="I13" s="292" t="s">
        <v>1197</v>
      </c>
      <c r="J13" s="292" t="s">
        <v>1197</v>
      </c>
      <c r="K13" s="292" t="s">
        <v>1198</v>
      </c>
      <c r="L13" s="292" t="s">
        <v>1197</v>
      </c>
      <c r="M13" s="292" t="s">
        <v>1198</v>
      </c>
      <c r="N13" s="292" t="s">
        <v>1198</v>
      </c>
      <c r="O13" s="292" t="s">
        <v>1197</v>
      </c>
      <c r="P13" s="292" t="s">
        <v>1197</v>
      </c>
      <c r="Q13" s="292" t="s">
        <v>1198</v>
      </c>
      <c r="R13" s="292" t="s">
        <v>1197</v>
      </c>
      <c r="S13" s="292" t="s">
        <v>1197</v>
      </c>
      <c r="T13" s="292" t="s">
        <v>1198</v>
      </c>
      <c r="U13" s="292" t="s">
        <v>1198</v>
      </c>
      <c r="V13" s="292" t="s">
        <v>1198</v>
      </c>
      <c r="W13" s="292" t="s">
        <v>1197</v>
      </c>
      <c r="X13" s="292" t="s">
        <v>1197</v>
      </c>
      <c r="Y13" s="292" t="s">
        <v>1198</v>
      </c>
      <c r="Z13" s="293">
        <v>1029</v>
      </c>
      <c r="AA13" s="292" t="s">
        <v>1197</v>
      </c>
      <c r="AB13" s="292" t="s">
        <v>1197</v>
      </c>
      <c r="AC13" s="292" t="s">
        <v>1198</v>
      </c>
      <c r="AD13" s="292" t="s">
        <v>1197</v>
      </c>
      <c r="AE13" s="292" t="s">
        <v>1197</v>
      </c>
      <c r="AF13" s="292" t="s">
        <v>1197</v>
      </c>
      <c r="AG13" s="292" t="s">
        <v>1197</v>
      </c>
      <c r="AH13" s="292" t="s">
        <v>1197</v>
      </c>
      <c r="AI13" s="292" t="s">
        <v>1198</v>
      </c>
      <c r="AJ13" s="292" t="s">
        <v>1197</v>
      </c>
      <c r="AK13" s="292" t="s">
        <v>1197</v>
      </c>
      <c r="AL13" s="292" t="s">
        <v>1197</v>
      </c>
      <c r="AM13" s="292" t="s">
        <v>1197</v>
      </c>
      <c r="AN13" s="292" t="s">
        <v>1197</v>
      </c>
      <c r="AO13" s="292" t="s">
        <v>1197</v>
      </c>
      <c r="AP13" s="292" t="s">
        <v>1198</v>
      </c>
      <c r="AQ13" s="292" t="s">
        <v>1198</v>
      </c>
      <c r="AR13" s="293">
        <v>1880</v>
      </c>
      <c r="AS13" s="292" t="s">
        <v>1198</v>
      </c>
      <c r="AT13" s="292" t="s">
        <v>1197</v>
      </c>
      <c r="AU13" s="292" t="s">
        <v>1197</v>
      </c>
      <c r="AV13" s="293">
        <v>1088</v>
      </c>
      <c r="AW13" s="292" t="s">
        <v>1197</v>
      </c>
      <c r="AX13" s="292" t="s">
        <v>1197</v>
      </c>
      <c r="AY13" s="292" t="s">
        <v>1198</v>
      </c>
      <c r="AZ13" s="293">
        <v>2519</v>
      </c>
      <c r="BA13" s="293">
        <v>1948</v>
      </c>
      <c r="BB13" s="292" t="s">
        <v>1198</v>
      </c>
      <c r="BC13" s="293">
        <v>1796</v>
      </c>
      <c r="BD13" s="293">
        <v>8315</v>
      </c>
      <c r="BE13" s="293">
        <v>2861</v>
      </c>
      <c r="BF13" s="293">
        <v>2534</v>
      </c>
      <c r="BG13" s="292" t="s">
        <v>1198</v>
      </c>
      <c r="BH13" s="293">
        <v>1788</v>
      </c>
      <c r="BI13" s="292" t="s">
        <v>1198</v>
      </c>
      <c r="BJ13" s="293">
        <v>2077</v>
      </c>
      <c r="BK13" s="293">
        <v>2230</v>
      </c>
      <c r="BL13" s="292" t="s">
        <v>1198</v>
      </c>
      <c r="BM13" s="292" t="s">
        <v>1198</v>
      </c>
      <c r="BN13" s="293">
        <v>4282</v>
      </c>
      <c r="BO13" s="293">
        <v>2680</v>
      </c>
      <c r="BP13" s="292" t="s">
        <v>1197</v>
      </c>
      <c r="BQ13" s="292" t="s">
        <v>1198</v>
      </c>
      <c r="BR13" s="292" t="s">
        <v>1198</v>
      </c>
      <c r="BS13" s="292" t="s">
        <v>1198</v>
      </c>
      <c r="BT13" s="292" t="s">
        <v>1197</v>
      </c>
      <c r="BU13" s="292" t="s">
        <v>1198</v>
      </c>
      <c r="BV13" s="292" t="s">
        <v>1198</v>
      </c>
      <c r="BW13" s="293">
        <v>3895</v>
      </c>
      <c r="BX13" s="293">
        <v>6378</v>
      </c>
      <c r="BY13" s="293">
        <v>1752</v>
      </c>
      <c r="BZ13" s="292" t="s">
        <v>1198</v>
      </c>
      <c r="CA13" s="293">
        <v>2909</v>
      </c>
      <c r="CB13" s="292" t="s">
        <v>1198</v>
      </c>
      <c r="CC13" s="293">
        <v>1323</v>
      </c>
      <c r="CD13" s="292" t="s">
        <v>1198</v>
      </c>
      <c r="CE13" s="292" t="s">
        <v>1198</v>
      </c>
      <c r="CF13" s="292" t="s">
        <v>1198</v>
      </c>
      <c r="CG13" s="292" t="s">
        <v>1197</v>
      </c>
      <c r="CH13" s="292" t="s">
        <v>1198</v>
      </c>
      <c r="CI13" s="292" t="s">
        <v>1197</v>
      </c>
      <c r="CJ13" s="292" t="s">
        <v>1197</v>
      </c>
      <c r="CK13" s="292" t="s">
        <v>1198</v>
      </c>
      <c r="CL13" s="292">
        <v>69088</v>
      </c>
      <c r="CN13" s="680" t="s">
        <v>464</v>
      </c>
      <c r="CO13" s="241">
        <v>2137</v>
      </c>
      <c r="CP13" s="244" t="s">
        <v>83</v>
      </c>
      <c r="CQ13" s="22" t="s">
        <v>454</v>
      </c>
      <c r="CR13" s="22"/>
      <c r="CS13" s="306">
        <f>CL8</f>
        <v>31052</v>
      </c>
      <c r="CT13" s="715">
        <f>SUM(CS13:CS16)</f>
        <v>284911.22700000001</v>
      </c>
    </row>
    <row r="14" spans="1:98" customFormat="1" ht="15" customHeight="1">
      <c r="A14" s="291" t="s">
        <v>1208</v>
      </c>
      <c r="B14" s="292" t="s">
        <v>1197</v>
      </c>
      <c r="C14" s="292" t="s">
        <v>1197</v>
      </c>
      <c r="D14" s="292" t="s">
        <v>1197</v>
      </c>
      <c r="E14" s="292" t="s">
        <v>1197</v>
      </c>
      <c r="F14" s="292" t="s">
        <v>1197</v>
      </c>
      <c r="G14" s="292" t="s">
        <v>1197</v>
      </c>
      <c r="H14" s="292" t="s">
        <v>1197</v>
      </c>
      <c r="I14" s="293">
        <v>1362</v>
      </c>
      <c r="J14" s="292" t="s">
        <v>1197</v>
      </c>
      <c r="K14" s="292" t="s">
        <v>1198</v>
      </c>
      <c r="L14" s="292" t="s">
        <v>1197</v>
      </c>
      <c r="M14" s="292" t="s">
        <v>1197</v>
      </c>
      <c r="N14" s="292" t="s">
        <v>1197</v>
      </c>
      <c r="O14" s="292" t="s">
        <v>1197</v>
      </c>
      <c r="P14" s="292" t="s">
        <v>1197</v>
      </c>
      <c r="Q14" s="292" t="s">
        <v>1197</v>
      </c>
      <c r="R14" s="292" t="s">
        <v>1198</v>
      </c>
      <c r="S14" s="292" t="s">
        <v>1198</v>
      </c>
      <c r="T14" s="292" t="s">
        <v>1198</v>
      </c>
      <c r="U14" s="292" t="s">
        <v>1197</v>
      </c>
      <c r="V14" s="292" t="s">
        <v>1198</v>
      </c>
      <c r="W14" s="292" t="s">
        <v>1197</v>
      </c>
      <c r="X14" s="292" t="s">
        <v>1197</v>
      </c>
      <c r="Y14" s="293">
        <v>1471</v>
      </c>
      <c r="Z14" s="292" t="s">
        <v>1198</v>
      </c>
      <c r="AA14" s="292" t="s">
        <v>1197</v>
      </c>
      <c r="AB14" s="292" t="s">
        <v>1198</v>
      </c>
      <c r="AC14" s="292" t="s">
        <v>1198</v>
      </c>
      <c r="AD14" s="292" t="s">
        <v>1198</v>
      </c>
      <c r="AE14" s="292" t="s">
        <v>1198</v>
      </c>
      <c r="AF14" s="292" t="s">
        <v>1198</v>
      </c>
      <c r="AG14" s="292" t="s">
        <v>1198</v>
      </c>
      <c r="AH14" s="293">
        <v>5034</v>
      </c>
      <c r="AI14" s="292" t="s">
        <v>1198</v>
      </c>
      <c r="AJ14" s="292" t="s">
        <v>1198</v>
      </c>
      <c r="AK14" s="292" t="s">
        <v>1197</v>
      </c>
      <c r="AL14" s="292" t="s">
        <v>1197</v>
      </c>
      <c r="AM14" s="292" t="s">
        <v>1198</v>
      </c>
      <c r="AN14" s="293">
        <v>1881</v>
      </c>
      <c r="AO14" s="292" t="s">
        <v>1197</v>
      </c>
      <c r="AP14" s="292" t="s">
        <v>1198</v>
      </c>
      <c r="AQ14" s="293">
        <v>1425</v>
      </c>
      <c r="AR14" s="293">
        <v>2204</v>
      </c>
      <c r="AS14" s="293">
        <v>1112</v>
      </c>
      <c r="AT14" s="292" t="s">
        <v>1197</v>
      </c>
      <c r="AU14" s="292" t="s">
        <v>1197</v>
      </c>
      <c r="AV14" s="292" t="s">
        <v>1198</v>
      </c>
      <c r="AW14" s="292" t="s">
        <v>1197</v>
      </c>
      <c r="AX14" s="292" t="s">
        <v>1197</v>
      </c>
      <c r="AY14" s="292" t="s">
        <v>1197</v>
      </c>
      <c r="AZ14" s="293">
        <v>3645</v>
      </c>
      <c r="BA14" s="292" t="s">
        <v>1198</v>
      </c>
      <c r="BB14" s="292" t="s">
        <v>1197</v>
      </c>
      <c r="BC14" s="293">
        <v>881</v>
      </c>
      <c r="BD14" s="293">
        <v>9237</v>
      </c>
      <c r="BE14" s="292" t="s">
        <v>1198</v>
      </c>
      <c r="BF14" s="293">
        <v>8930</v>
      </c>
      <c r="BG14" s="293">
        <v>4203</v>
      </c>
      <c r="BH14" s="293">
        <v>11045</v>
      </c>
      <c r="BI14" s="293">
        <v>1086</v>
      </c>
      <c r="BJ14" s="292" t="s">
        <v>1198</v>
      </c>
      <c r="BK14" s="293">
        <v>4615</v>
      </c>
      <c r="BL14" s="293">
        <v>2414</v>
      </c>
      <c r="BM14" s="293">
        <v>2444</v>
      </c>
      <c r="BN14" s="293">
        <v>3081</v>
      </c>
      <c r="BO14" s="293">
        <v>1431</v>
      </c>
      <c r="BP14" s="292" t="s">
        <v>1197</v>
      </c>
      <c r="BQ14" s="293">
        <v>1050</v>
      </c>
      <c r="BR14" s="292" t="s">
        <v>1198</v>
      </c>
      <c r="BS14" s="292" t="s">
        <v>1198</v>
      </c>
      <c r="BT14" s="292" t="s">
        <v>1197</v>
      </c>
      <c r="BU14" s="292" t="s">
        <v>1198</v>
      </c>
      <c r="BV14" s="293">
        <v>2235</v>
      </c>
      <c r="BW14" s="292">
        <v>22690</v>
      </c>
      <c r="BX14" s="293">
        <v>4531</v>
      </c>
      <c r="BY14" s="293">
        <v>3326</v>
      </c>
      <c r="BZ14" s="292" t="s">
        <v>1198</v>
      </c>
      <c r="CA14" s="293">
        <v>2943</v>
      </c>
      <c r="CB14" s="292" t="s">
        <v>1197</v>
      </c>
      <c r="CC14" s="292" t="s">
        <v>1198</v>
      </c>
      <c r="CD14" s="292" t="s">
        <v>1198</v>
      </c>
      <c r="CE14" s="292" t="s">
        <v>1198</v>
      </c>
      <c r="CF14" s="292" t="s">
        <v>1198</v>
      </c>
      <c r="CG14" s="292" t="s">
        <v>1197</v>
      </c>
      <c r="CH14" s="292" t="s">
        <v>1197</v>
      </c>
      <c r="CI14" s="292" t="s">
        <v>1197</v>
      </c>
      <c r="CJ14" s="292" t="s">
        <v>1197</v>
      </c>
      <c r="CK14" s="292" t="s">
        <v>1198</v>
      </c>
      <c r="CL14" s="292">
        <v>121377</v>
      </c>
      <c r="CN14" s="681"/>
      <c r="CO14" s="241">
        <v>3131</v>
      </c>
      <c r="CP14" s="244" t="s">
        <v>168</v>
      </c>
      <c r="CQ14" s="22" t="s">
        <v>454</v>
      </c>
      <c r="CR14" s="22"/>
      <c r="CS14" s="306">
        <f>CL11</f>
        <v>112101</v>
      </c>
      <c r="CT14" s="716"/>
    </row>
    <row r="15" spans="1:98" customFormat="1" ht="15" customHeight="1">
      <c r="A15" s="142"/>
      <c r="B15" s="142"/>
      <c r="C15" s="142"/>
      <c r="D15" s="142"/>
      <c r="E15" s="142"/>
      <c r="F15" s="142"/>
      <c r="G15" s="142"/>
      <c r="H15" s="142"/>
      <c r="I15" s="142"/>
      <c r="J15" s="142"/>
      <c r="K15" s="142"/>
      <c r="L15" s="142"/>
      <c r="M15" s="142"/>
      <c r="N15" s="142"/>
      <c r="O15" s="142"/>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2"/>
      <c r="AX15" s="142"/>
      <c r="AY15" s="142"/>
      <c r="AZ15" s="142"/>
      <c r="BA15" s="142"/>
      <c r="BB15" s="142"/>
      <c r="BC15" s="142"/>
      <c r="BD15" s="142"/>
      <c r="BE15" s="142"/>
      <c r="BF15" s="142"/>
      <c r="BG15" s="142"/>
      <c r="BH15" s="142"/>
      <c r="BI15" s="142"/>
      <c r="BJ15" s="142"/>
      <c r="BK15" s="142"/>
      <c r="BL15" s="142"/>
      <c r="BM15" s="142"/>
      <c r="BN15" s="142"/>
      <c r="BO15" s="142"/>
      <c r="BP15" s="142"/>
      <c r="BQ15" s="142"/>
      <c r="BR15" s="142"/>
      <c r="BS15" s="142"/>
      <c r="BT15" s="142"/>
      <c r="BU15" s="142"/>
      <c r="BV15" s="142"/>
      <c r="BW15" s="142"/>
      <c r="BX15" s="142"/>
      <c r="BY15" s="142"/>
      <c r="BZ15" s="142"/>
      <c r="CA15" s="142"/>
      <c r="CB15" s="142"/>
      <c r="CC15" s="142"/>
      <c r="CD15" s="142"/>
      <c r="CE15" s="142"/>
      <c r="CF15" s="142"/>
      <c r="CG15" s="142"/>
      <c r="CH15" s="142"/>
      <c r="CI15" s="142"/>
      <c r="CJ15" s="142"/>
      <c r="CK15" s="142"/>
      <c r="CL15" s="287"/>
      <c r="CN15" s="681"/>
      <c r="CO15" s="241">
        <v>3132</v>
      </c>
      <c r="CP15" s="244" t="s">
        <v>169</v>
      </c>
      <c r="CQ15" s="22" t="s">
        <v>454</v>
      </c>
      <c r="CR15" s="22"/>
      <c r="CS15" s="306">
        <f>CL12</f>
        <v>98501</v>
      </c>
      <c r="CT15" s="716"/>
    </row>
    <row r="16" spans="1:98" customFormat="1" ht="15" customHeight="1">
      <c r="A16" s="142"/>
      <c r="B16" s="142"/>
      <c r="C16" s="142"/>
      <c r="D16" s="142"/>
      <c r="E16" s="142"/>
      <c r="F16" s="142"/>
      <c r="G16" s="142"/>
      <c r="H16" s="142"/>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c r="AY16" s="142"/>
      <c r="AZ16" s="142"/>
      <c r="BA16" s="142"/>
      <c r="BB16" s="142"/>
      <c r="BC16" s="142"/>
      <c r="BD16" s="142"/>
      <c r="BE16" s="142"/>
      <c r="BF16" s="142"/>
      <c r="BG16" s="142"/>
      <c r="BH16" s="142"/>
      <c r="BI16" s="142"/>
      <c r="BJ16" s="142"/>
      <c r="BK16" s="142"/>
      <c r="BL16" s="142"/>
      <c r="BM16" s="142"/>
      <c r="BN16" s="142"/>
      <c r="BO16" s="142"/>
      <c r="BP16" s="142"/>
      <c r="BQ16" s="142"/>
      <c r="BR16" s="142"/>
      <c r="BS16" s="142"/>
      <c r="BT16" s="142"/>
      <c r="BU16" s="142"/>
      <c r="BV16" s="142"/>
      <c r="BW16" s="142"/>
      <c r="BX16" s="142"/>
      <c r="BY16" s="142"/>
      <c r="BZ16" s="142"/>
      <c r="CA16" s="142"/>
      <c r="CB16" s="142"/>
      <c r="CC16" s="142"/>
      <c r="CD16" s="142"/>
      <c r="CE16" s="142"/>
      <c r="CF16" s="142"/>
      <c r="CG16" s="142"/>
      <c r="CH16" s="142"/>
      <c r="CI16" s="142"/>
      <c r="CJ16" s="142"/>
      <c r="CK16" s="142"/>
      <c r="CL16" s="287"/>
      <c r="CN16" s="682"/>
      <c r="CO16" s="241" t="s">
        <v>465</v>
      </c>
      <c r="CP16" s="244" t="s">
        <v>466</v>
      </c>
      <c r="CQ16" s="22" t="s">
        <v>1217</v>
      </c>
      <c r="CR16" s="248">
        <v>0.29899999999999999</v>
      </c>
      <c r="CS16" s="306">
        <f>CR16*CL4</f>
        <v>43257.226999999999</v>
      </c>
      <c r="CT16" s="716"/>
    </row>
    <row r="17" spans="1:98" customFormat="1" ht="15" customHeight="1">
      <c r="A17" s="142"/>
      <c r="B17" s="142"/>
      <c r="C17" s="142"/>
      <c r="D17" s="142"/>
      <c r="E17" s="142"/>
      <c r="F17" s="142"/>
      <c r="G17" s="142"/>
      <c r="H17" s="142"/>
      <c r="I17" s="142"/>
      <c r="J17" s="142"/>
      <c r="K17" s="142"/>
      <c r="L17" s="142"/>
      <c r="M17" s="142"/>
      <c r="N17" s="142"/>
      <c r="O17" s="142"/>
      <c r="P17" s="142"/>
      <c r="Q17" s="142"/>
      <c r="R17" s="142"/>
      <c r="S17" s="142"/>
      <c r="T17" s="142"/>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2"/>
      <c r="AX17" s="142"/>
      <c r="AY17" s="142"/>
      <c r="AZ17" s="142"/>
      <c r="BA17" s="142"/>
      <c r="BB17" s="142"/>
      <c r="BC17" s="142"/>
      <c r="BD17" s="142"/>
      <c r="BE17" s="142"/>
      <c r="BF17" s="142"/>
      <c r="BG17" s="142"/>
      <c r="BH17" s="142"/>
      <c r="BI17" s="142"/>
      <c r="BJ17" s="142"/>
      <c r="BK17" s="142"/>
      <c r="BL17" s="142"/>
      <c r="BM17" s="142"/>
      <c r="BN17" s="142"/>
      <c r="BO17" s="142"/>
      <c r="BP17" s="142"/>
      <c r="BQ17" s="142"/>
      <c r="BR17" s="142"/>
      <c r="BS17" s="142"/>
      <c r="BT17" s="142"/>
      <c r="BU17" s="142"/>
      <c r="BV17" s="142"/>
      <c r="BW17" s="142"/>
      <c r="BX17" s="142"/>
      <c r="BY17" s="142"/>
      <c r="BZ17" s="142"/>
      <c r="CA17" s="142"/>
      <c r="CB17" s="142"/>
      <c r="CC17" s="142"/>
      <c r="CD17" s="142"/>
      <c r="CE17" s="142"/>
      <c r="CF17" s="142"/>
      <c r="CG17" s="142"/>
      <c r="CH17" s="142"/>
      <c r="CI17" s="142"/>
      <c r="CJ17" s="142"/>
      <c r="CK17" s="142"/>
      <c r="CL17" s="287"/>
      <c r="CN17" s="717"/>
      <c r="CO17" s="717"/>
      <c r="CP17" s="717"/>
      <c r="CQ17" s="717"/>
      <c r="CR17" s="717"/>
      <c r="CS17" s="717"/>
      <c r="CT17" s="717"/>
    </row>
    <row r="18" spans="1:98" customFormat="1" ht="34.200000000000003" customHeight="1">
      <c r="A18" s="420" t="s">
        <v>1209</v>
      </c>
      <c r="B18" s="421" t="s">
        <v>1107</v>
      </c>
      <c r="C18" s="421"/>
      <c r="D18" s="421"/>
      <c r="E18" s="421"/>
      <c r="F18" s="421"/>
      <c r="G18" s="421"/>
      <c r="H18" s="421"/>
      <c r="I18" s="421"/>
      <c r="J18" s="421"/>
      <c r="K18" s="421"/>
      <c r="L18" s="421"/>
      <c r="M18" s="421"/>
      <c r="N18" s="421"/>
      <c r="O18" s="421"/>
      <c r="P18" s="421"/>
      <c r="Q18" s="421"/>
      <c r="R18" s="421"/>
      <c r="S18" s="421"/>
      <c r="T18" s="421"/>
      <c r="U18" s="421"/>
      <c r="V18" s="421"/>
      <c r="W18" s="421"/>
      <c r="X18" s="421"/>
      <c r="Y18" s="421"/>
      <c r="Z18" s="421"/>
      <c r="AA18" s="421"/>
      <c r="AB18" s="421"/>
      <c r="AC18" s="421"/>
      <c r="AD18" s="421"/>
      <c r="AE18" s="421"/>
      <c r="AF18" s="421"/>
      <c r="AG18" s="421"/>
      <c r="AH18" s="421"/>
      <c r="AI18" s="421"/>
      <c r="AJ18" s="421"/>
      <c r="AK18" s="421"/>
      <c r="AL18" s="421"/>
      <c r="AM18" s="421"/>
      <c r="AN18" s="421"/>
      <c r="AO18" s="421"/>
      <c r="AP18" s="421"/>
      <c r="AQ18" s="421"/>
      <c r="AR18" s="421"/>
      <c r="AS18" s="421"/>
      <c r="AT18" s="421"/>
      <c r="AU18" s="421"/>
      <c r="AV18" s="421"/>
      <c r="AW18" s="421"/>
      <c r="AX18" s="421"/>
      <c r="AY18" s="421"/>
      <c r="AZ18" s="421"/>
      <c r="BA18" s="421"/>
      <c r="BB18" s="421"/>
      <c r="BC18" s="421"/>
      <c r="BD18" s="421"/>
      <c r="BE18" s="421"/>
      <c r="BF18" s="421"/>
      <c r="BG18" s="421"/>
      <c r="BH18" s="421"/>
      <c r="BI18" s="421"/>
      <c r="BJ18" s="421"/>
      <c r="BK18" s="421"/>
      <c r="BL18" s="421"/>
      <c r="BM18" s="421"/>
      <c r="BN18" s="421"/>
      <c r="BO18" s="421"/>
      <c r="BP18" s="421"/>
      <c r="BQ18" s="421"/>
      <c r="BR18" s="421"/>
      <c r="BS18" s="421"/>
      <c r="BT18" s="421"/>
      <c r="BU18" s="421"/>
      <c r="BV18" s="421"/>
      <c r="BW18" s="421"/>
      <c r="BX18" s="421"/>
      <c r="BY18" s="421"/>
      <c r="BZ18" s="421"/>
      <c r="CA18" s="421"/>
      <c r="CB18" s="421"/>
      <c r="CC18" s="421"/>
      <c r="CD18" s="421"/>
      <c r="CE18" s="421"/>
      <c r="CF18" s="421"/>
      <c r="CG18" s="421"/>
      <c r="CH18" s="421"/>
      <c r="CI18" s="421"/>
      <c r="CJ18" s="421"/>
      <c r="CK18" s="421"/>
      <c r="CL18" s="423" t="s">
        <v>1221</v>
      </c>
      <c r="CN18" s="718"/>
      <c r="CO18" s="718"/>
      <c r="CP18" s="718"/>
      <c r="CQ18" s="718"/>
      <c r="CR18" s="718"/>
      <c r="CS18" s="428" t="s">
        <v>1221</v>
      </c>
      <c r="CT18" s="425" t="s">
        <v>1223</v>
      </c>
    </row>
    <row r="19" spans="1:98" customFormat="1" ht="34.200000000000003" customHeight="1">
      <c r="A19" s="291" t="s">
        <v>1196</v>
      </c>
      <c r="B19" s="292" t="s">
        <v>1197</v>
      </c>
      <c r="C19" s="292" t="s">
        <v>1197</v>
      </c>
      <c r="D19" s="292" t="s">
        <v>1197</v>
      </c>
      <c r="E19" s="292" t="s">
        <v>1197</v>
      </c>
      <c r="F19" s="292" t="s">
        <v>1198</v>
      </c>
      <c r="G19" s="292" t="s">
        <v>1197</v>
      </c>
      <c r="H19" s="292" t="s">
        <v>1197</v>
      </c>
      <c r="I19" s="292" t="s">
        <v>1198</v>
      </c>
      <c r="J19" s="292" t="s">
        <v>1198</v>
      </c>
      <c r="K19" s="292" t="s">
        <v>1198</v>
      </c>
      <c r="L19" s="292" t="s">
        <v>1197</v>
      </c>
      <c r="M19" s="292" t="s">
        <v>1197</v>
      </c>
      <c r="N19" s="292" t="s">
        <v>1198</v>
      </c>
      <c r="O19" s="292" t="s">
        <v>1197</v>
      </c>
      <c r="P19" s="292" t="s">
        <v>1197</v>
      </c>
      <c r="Q19" s="292" t="s">
        <v>1197</v>
      </c>
      <c r="R19" s="292" t="s">
        <v>1197</v>
      </c>
      <c r="S19" s="292" t="s">
        <v>1198</v>
      </c>
      <c r="T19" s="292" t="s">
        <v>1198</v>
      </c>
      <c r="U19" s="292" t="s">
        <v>1198</v>
      </c>
      <c r="V19" s="292" t="s">
        <v>1198</v>
      </c>
      <c r="W19" s="292" t="s">
        <v>1197</v>
      </c>
      <c r="X19" s="292" t="s">
        <v>1197</v>
      </c>
      <c r="Y19" s="293">
        <v>3217</v>
      </c>
      <c r="Z19" s="293">
        <v>501</v>
      </c>
      <c r="AA19" s="292" t="s">
        <v>1197</v>
      </c>
      <c r="AB19" s="292" t="s">
        <v>1198</v>
      </c>
      <c r="AC19" s="293">
        <v>1182</v>
      </c>
      <c r="AD19" s="293">
        <v>1085</v>
      </c>
      <c r="AE19" s="292" t="s">
        <v>1197</v>
      </c>
      <c r="AF19" s="292" t="s">
        <v>1198</v>
      </c>
      <c r="AG19" s="292" t="s">
        <v>1198</v>
      </c>
      <c r="AH19" s="293">
        <v>1353</v>
      </c>
      <c r="AI19" s="292" t="s">
        <v>1198</v>
      </c>
      <c r="AJ19" s="292" t="s">
        <v>1197</v>
      </c>
      <c r="AK19" s="292" t="s">
        <v>1198</v>
      </c>
      <c r="AL19" s="292" t="s">
        <v>1197</v>
      </c>
      <c r="AM19" s="292" t="s">
        <v>1198</v>
      </c>
      <c r="AN19" s="293">
        <v>1771</v>
      </c>
      <c r="AO19" s="292" t="s">
        <v>1198</v>
      </c>
      <c r="AP19" s="292" t="s">
        <v>1197</v>
      </c>
      <c r="AQ19" s="293">
        <v>2177</v>
      </c>
      <c r="AR19" s="293">
        <v>2487</v>
      </c>
      <c r="AS19" s="293">
        <v>1138</v>
      </c>
      <c r="AT19" s="292" t="s">
        <v>1198</v>
      </c>
      <c r="AU19" s="292" t="s">
        <v>1198</v>
      </c>
      <c r="AV19" s="293">
        <v>1345</v>
      </c>
      <c r="AW19" s="292" t="s">
        <v>1197</v>
      </c>
      <c r="AX19" s="292" t="s">
        <v>1197</v>
      </c>
      <c r="AY19" s="292" t="s">
        <v>1198</v>
      </c>
      <c r="AZ19" s="293">
        <v>1065</v>
      </c>
      <c r="BA19" s="292" t="s">
        <v>1197</v>
      </c>
      <c r="BB19" s="292" t="s">
        <v>1198</v>
      </c>
      <c r="BC19" s="293">
        <v>5935</v>
      </c>
      <c r="BD19" s="292">
        <v>47438</v>
      </c>
      <c r="BE19" s="292" t="s">
        <v>1197</v>
      </c>
      <c r="BF19" s="292">
        <v>14069</v>
      </c>
      <c r="BG19" s="293">
        <v>12071</v>
      </c>
      <c r="BH19" s="293">
        <v>5461</v>
      </c>
      <c r="BI19" s="293">
        <v>1323</v>
      </c>
      <c r="BJ19" s="292" t="s">
        <v>1198</v>
      </c>
      <c r="BK19" s="293">
        <v>4841</v>
      </c>
      <c r="BL19" s="293">
        <v>7801</v>
      </c>
      <c r="BM19" s="293">
        <v>2415</v>
      </c>
      <c r="BN19" s="292" t="s">
        <v>1198</v>
      </c>
      <c r="BO19" s="293">
        <v>1916</v>
      </c>
      <c r="BP19" s="292" t="s">
        <v>1197</v>
      </c>
      <c r="BQ19" s="292" t="s">
        <v>1198</v>
      </c>
      <c r="BR19" s="292" t="s">
        <v>1197</v>
      </c>
      <c r="BS19" s="292" t="s">
        <v>1197</v>
      </c>
      <c r="BT19" s="292" t="s">
        <v>1198</v>
      </c>
      <c r="BU19" s="292" t="s">
        <v>1198</v>
      </c>
      <c r="BV19" s="292" t="s">
        <v>1198</v>
      </c>
      <c r="BW19" s="292">
        <v>12597</v>
      </c>
      <c r="BX19" s="293">
        <v>1632</v>
      </c>
      <c r="BY19" s="293">
        <v>1642</v>
      </c>
      <c r="BZ19" s="292" t="s">
        <v>1197</v>
      </c>
      <c r="CA19" s="293">
        <v>731</v>
      </c>
      <c r="CB19" s="292" t="s">
        <v>1197</v>
      </c>
      <c r="CC19" s="293">
        <v>1076</v>
      </c>
      <c r="CD19" s="292" t="s">
        <v>1198</v>
      </c>
      <c r="CE19" s="292" t="s">
        <v>1198</v>
      </c>
      <c r="CF19" s="293">
        <v>2317</v>
      </c>
      <c r="CG19" s="293">
        <v>2249</v>
      </c>
      <c r="CH19" s="292" t="s">
        <v>1197</v>
      </c>
      <c r="CI19" s="292" t="s">
        <v>1197</v>
      </c>
      <c r="CJ19" s="292" t="s">
        <v>1197</v>
      </c>
      <c r="CK19" s="293">
        <v>1045</v>
      </c>
      <c r="CL19" s="292">
        <v>160530</v>
      </c>
      <c r="CN19" s="719" t="s">
        <v>452</v>
      </c>
      <c r="CO19" s="22">
        <v>2134</v>
      </c>
      <c r="CP19" s="244" t="s">
        <v>453</v>
      </c>
      <c r="CQ19" s="22" t="s">
        <v>454</v>
      </c>
      <c r="CR19" s="22"/>
      <c r="CS19" s="306">
        <f>CL20</f>
        <v>512971</v>
      </c>
      <c r="CT19" s="711">
        <f>SUM(CS19:CS21)</f>
        <v>609898.91700000002</v>
      </c>
    </row>
    <row r="20" spans="1:98" customFormat="1" ht="30.6">
      <c r="A20" s="291" t="s">
        <v>1199</v>
      </c>
      <c r="B20" s="292" t="s">
        <v>1197</v>
      </c>
      <c r="C20" s="292" t="s">
        <v>1197</v>
      </c>
      <c r="D20" s="292" t="s">
        <v>1197</v>
      </c>
      <c r="E20" s="292" t="s">
        <v>1197</v>
      </c>
      <c r="F20" s="292" t="s">
        <v>1197</v>
      </c>
      <c r="G20" s="292" t="s">
        <v>1197</v>
      </c>
      <c r="H20" s="292" t="s">
        <v>1197</v>
      </c>
      <c r="I20" s="293">
        <v>3461</v>
      </c>
      <c r="J20" s="292" t="s">
        <v>1198</v>
      </c>
      <c r="K20" s="292" t="s">
        <v>1197</v>
      </c>
      <c r="L20" s="292" t="s">
        <v>1197</v>
      </c>
      <c r="M20" s="292" t="s">
        <v>1198</v>
      </c>
      <c r="N20" s="292" t="s">
        <v>1197</v>
      </c>
      <c r="O20" s="292" t="s">
        <v>1197</v>
      </c>
      <c r="P20" s="292" t="s">
        <v>1198</v>
      </c>
      <c r="Q20" s="292" t="s">
        <v>1197</v>
      </c>
      <c r="R20" s="293">
        <v>1824</v>
      </c>
      <c r="S20" s="292" t="s">
        <v>1197</v>
      </c>
      <c r="T20" s="292" t="s">
        <v>1198</v>
      </c>
      <c r="U20" s="293">
        <v>710</v>
      </c>
      <c r="V20" s="292" t="s">
        <v>1198</v>
      </c>
      <c r="W20" s="292" t="s">
        <v>1197</v>
      </c>
      <c r="X20" s="292" t="s">
        <v>1197</v>
      </c>
      <c r="Y20" s="293">
        <v>1140</v>
      </c>
      <c r="Z20" s="292">
        <v>11870</v>
      </c>
      <c r="AA20" s="293">
        <v>1560</v>
      </c>
      <c r="AB20" s="293">
        <v>1905</v>
      </c>
      <c r="AC20" s="293">
        <v>3460</v>
      </c>
      <c r="AD20" s="293">
        <v>2123</v>
      </c>
      <c r="AE20" s="292" t="s">
        <v>1197</v>
      </c>
      <c r="AF20" s="292" t="s">
        <v>1198</v>
      </c>
      <c r="AG20" s="292" t="s">
        <v>1198</v>
      </c>
      <c r="AH20" s="292" t="s">
        <v>1198</v>
      </c>
      <c r="AI20" s="292" t="s">
        <v>1198</v>
      </c>
      <c r="AJ20" s="292" t="s">
        <v>1197</v>
      </c>
      <c r="AK20" s="292" t="s">
        <v>1198</v>
      </c>
      <c r="AL20" s="292" t="s">
        <v>1197</v>
      </c>
      <c r="AM20" s="293">
        <v>1249</v>
      </c>
      <c r="AN20" s="293">
        <v>3314</v>
      </c>
      <c r="AO20" s="293">
        <v>759</v>
      </c>
      <c r="AP20" s="293">
        <v>1293</v>
      </c>
      <c r="AQ20" s="293">
        <v>4469</v>
      </c>
      <c r="AR20" s="293">
        <v>13275</v>
      </c>
      <c r="AS20" s="292" t="s">
        <v>1198</v>
      </c>
      <c r="AT20" s="292" t="s">
        <v>1198</v>
      </c>
      <c r="AU20" s="292" t="s">
        <v>1197</v>
      </c>
      <c r="AV20" s="293">
        <v>2065</v>
      </c>
      <c r="AW20" s="293">
        <v>1504</v>
      </c>
      <c r="AX20" s="292" t="s">
        <v>1197</v>
      </c>
      <c r="AY20" s="293">
        <v>4121</v>
      </c>
      <c r="AZ20" s="292">
        <v>12170</v>
      </c>
      <c r="BA20" s="293">
        <v>1269</v>
      </c>
      <c r="BB20" s="292" t="s">
        <v>1198</v>
      </c>
      <c r="BC20" s="293">
        <v>6716</v>
      </c>
      <c r="BD20" s="292">
        <v>270512</v>
      </c>
      <c r="BE20" s="293">
        <v>4780</v>
      </c>
      <c r="BF20" s="292">
        <v>21460</v>
      </c>
      <c r="BG20" s="293">
        <v>6975</v>
      </c>
      <c r="BH20" s="292">
        <v>16971</v>
      </c>
      <c r="BI20" s="293">
        <v>1216</v>
      </c>
      <c r="BJ20" s="293">
        <v>3790</v>
      </c>
      <c r="BK20" s="293">
        <v>6737</v>
      </c>
      <c r="BL20" s="293">
        <v>12901</v>
      </c>
      <c r="BM20" s="293">
        <v>4838</v>
      </c>
      <c r="BN20" s="293">
        <v>2718</v>
      </c>
      <c r="BO20" s="293">
        <v>1697</v>
      </c>
      <c r="BP20" s="292" t="s">
        <v>1197</v>
      </c>
      <c r="BQ20" s="293">
        <v>811</v>
      </c>
      <c r="BR20" s="292" t="s">
        <v>1198</v>
      </c>
      <c r="BS20" s="293">
        <v>624</v>
      </c>
      <c r="BT20" s="292" t="s">
        <v>1198</v>
      </c>
      <c r="BU20" s="293">
        <v>1497</v>
      </c>
      <c r="BV20" s="293">
        <v>6479</v>
      </c>
      <c r="BW20" s="292">
        <v>28683</v>
      </c>
      <c r="BX20" s="292">
        <v>11301</v>
      </c>
      <c r="BY20" s="293">
        <v>3951</v>
      </c>
      <c r="BZ20" s="292" t="s">
        <v>1198</v>
      </c>
      <c r="CA20" s="293">
        <v>1967</v>
      </c>
      <c r="CB20" s="292" t="s">
        <v>1197</v>
      </c>
      <c r="CC20" s="293">
        <v>6276</v>
      </c>
      <c r="CD20" s="293">
        <v>3097</v>
      </c>
      <c r="CE20" s="293">
        <v>1552</v>
      </c>
      <c r="CF20" s="293">
        <v>1049</v>
      </c>
      <c r="CG20" s="292" t="s">
        <v>1197</v>
      </c>
      <c r="CH20" s="292" t="s">
        <v>1198</v>
      </c>
      <c r="CI20" s="292" t="s">
        <v>1197</v>
      </c>
      <c r="CJ20" s="292" t="s">
        <v>1197</v>
      </c>
      <c r="CK20" s="292" t="s">
        <v>1197</v>
      </c>
      <c r="CL20" s="292">
        <v>512971</v>
      </c>
      <c r="CN20" s="719"/>
      <c r="CO20" s="22">
        <v>2136</v>
      </c>
      <c r="CP20" s="244" t="s">
        <v>82</v>
      </c>
      <c r="CQ20" s="22" t="s">
        <v>454</v>
      </c>
      <c r="CR20" s="22"/>
      <c r="CS20" s="306">
        <f>CL22</f>
        <v>34556</v>
      </c>
      <c r="CT20" s="712"/>
    </row>
    <row r="21" spans="1:98" customFormat="1">
      <c r="A21" s="291" t="s">
        <v>1200</v>
      </c>
      <c r="B21" s="292" t="s">
        <v>1197</v>
      </c>
      <c r="C21" s="292" t="s">
        <v>1197</v>
      </c>
      <c r="D21" s="292" t="s">
        <v>1197</v>
      </c>
      <c r="E21" s="292" t="s">
        <v>1197</v>
      </c>
      <c r="F21" s="292" t="s">
        <v>1197</v>
      </c>
      <c r="G21" s="292" t="s">
        <v>1197</v>
      </c>
      <c r="H21" s="292" t="s">
        <v>1197</v>
      </c>
      <c r="I21" s="292" t="s">
        <v>1197</v>
      </c>
      <c r="J21" s="292" t="s">
        <v>1198</v>
      </c>
      <c r="K21" s="292" t="s">
        <v>1197</v>
      </c>
      <c r="L21" s="292" t="s">
        <v>1197</v>
      </c>
      <c r="M21" s="292" t="s">
        <v>1197</v>
      </c>
      <c r="N21" s="292" t="s">
        <v>1197</v>
      </c>
      <c r="O21" s="292" t="s">
        <v>1197</v>
      </c>
      <c r="P21" s="292" t="s">
        <v>1197</v>
      </c>
      <c r="Q21" s="292" t="s">
        <v>1197</v>
      </c>
      <c r="R21" s="292" t="s">
        <v>1197</v>
      </c>
      <c r="S21" s="292" t="s">
        <v>1197</v>
      </c>
      <c r="T21" s="292" t="s">
        <v>1197</v>
      </c>
      <c r="U21" s="292" t="s">
        <v>1197</v>
      </c>
      <c r="V21" s="292" t="s">
        <v>1197</v>
      </c>
      <c r="W21" s="292" t="s">
        <v>1197</v>
      </c>
      <c r="X21" s="292" t="s">
        <v>1197</v>
      </c>
      <c r="Y21" s="292" t="s">
        <v>1197</v>
      </c>
      <c r="Z21" s="292" t="s">
        <v>1198</v>
      </c>
      <c r="AA21" s="292" t="s">
        <v>1197</v>
      </c>
      <c r="AB21" s="292" t="s">
        <v>1197</v>
      </c>
      <c r="AC21" s="292" t="s">
        <v>1197</v>
      </c>
      <c r="AD21" s="292" t="s">
        <v>1198</v>
      </c>
      <c r="AE21" s="292" t="s">
        <v>1197</v>
      </c>
      <c r="AF21" s="292" t="s">
        <v>1197</v>
      </c>
      <c r="AG21" s="292" t="s">
        <v>1197</v>
      </c>
      <c r="AH21" s="292" t="s">
        <v>1197</v>
      </c>
      <c r="AI21" s="292" t="s">
        <v>1197</v>
      </c>
      <c r="AJ21" s="292" t="s">
        <v>1197</v>
      </c>
      <c r="AK21" s="292" t="s">
        <v>1197</v>
      </c>
      <c r="AL21" s="292" t="s">
        <v>1197</v>
      </c>
      <c r="AM21" s="292" t="s">
        <v>1197</v>
      </c>
      <c r="AN21" s="292" t="s">
        <v>1197</v>
      </c>
      <c r="AO21" s="292" t="s">
        <v>1197</v>
      </c>
      <c r="AP21" s="292" t="s">
        <v>1197</v>
      </c>
      <c r="AQ21" s="292" t="s">
        <v>1198</v>
      </c>
      <c r="AR21" s="292" t="s">
        <v>1198</v>
      </c>
      <c r="AS21" s="292" t="s">
        <v>1197</v>
      </c>
      <c r="AT21" s="292" t="s">
        <v>1197</v>
      </c>
      <c r="AU21" s="292" t="s">
        <v>1197</v>
      </c>
      <c r="AV21" s="292" t="s">
        <v>1197</v>
      </c>
      <c r="AW21" s="292" t="s">
        <v>1197</v>
      </c>
      <c r="AX21" s="292" t="s">
        <v>1197</v>
      </c>
      <c r="AY21" s="292" t="s">
        <v>1197</v>
      </c>
      <c r="AZ21" s="292" t="s">
        <v>1197</v>
      </c>
      <c r="BA21" s="292" t="s">
        <v>1197</v>
      </c>
      <c r="BB21" s="292" t="s">
        <v>1197</v>
      </c>
      <c r="BC21" s="293">
        <v>5165</v>
      </c>
      <c r="BD21" s="293">
        <v>10384</v>
      </c>
      <c r="BE21" s="292" t="s">
        <v>1197</v>
      </c>
      <c r="BF21" s="293">
        <v>1610</v>
      </c>
      <c r="BG21" s="293">
        <v>1515</v>
      </c>
      <c r="BH21" s="293">
        <v>1372</v>
      </c>
      <c r="BI21" s="292" t="s">
        <v>1197</v>
      </c>
      <c r="BJ21" s="292" t="s">
        <v>1197</v>
      </c>
      <c r="BK21" s="293">
        <v>1801</v>
      </c>
      <c r="BL21" s="292" t="s">
        <v>1197</v>
      </c>
      <c r="BM21" s="292" t="s">
        <v>1198</v>
      </c>
      <c r="BN21" s="292" t="s">
        <v>1198</v>
      </c>
      <c r="BO21" s="292" t="s">
        <v>1198</v>
      </c>
      <c r="BP21" s="292" t="s">
        <v>1197</v>
      </c>
      <c r="BQ21" s="292" t="s">
        <v>1197</v>
      </c>
      <c r="BR21" s="292" t="s">
        <v>1197</v>
      </c>
      <c r="BS21" s="292" t="s">
        <v>1197</v>
      </c>
      <c r="BT21" s="293">
        <v>6069</v>
      </c>
      <c r="BU21" s="292" t="s">
        <v>1197</v>
      </c>
      <c r="BV21" s="292" t="s">
        <v>1198</v>
      </c>
      <c r="BW21" s="293">
        <v>5390</v>
      </c>
      <c r="BX21" s="292" t="s">
        <v>1198</v>
      </c>
      <c r="BY21" s="292" t="s">
        <v>1198</v>
      </c>
      <c r="BZ21" s="292" t="s">
        <v>1197</v>
      </c>
      <c r="CA21" s="292" t="s">
        <v>1198</v>
      </c>
      <c r="CB21" s="292" t="s">
        <v>1197</v>
      </c>
      <c r="CC21" s="292" t="s">
        <v>1198</v>
      </c>
      <c r="CD21" s="292" t="s">
        <v>1197</v>
      </c>
      <c r="CE21" s="292" t="s">
        <v>1197</v>
      </c>
      <c r="CF21" s="292" t="s">
        <v>1197</v>
      </c>
      <c r="CG21" s="292" t="s">
        <v>1197</v>
      </c>
      <c r="CH21" s="292" t="s">
        <v>1197</v>
      </c>
      <c r="CI21" s="292" t="s">
        <v>1197</v>
      </c>
      <c r="CJ21" s="292" t="s">
        <v>1197</v>
      </c>
      <c r="CK21" s="292" t="s">
        <v>1197</v>
      </c>
      <c r="CL21" s="292">
        <v>41349</v>
      </c>
      <c r="CN21" s="719"/>
      <c r="CO21" s="22" t="s">
        <v>441</v>
      </c>
      <c r="CP21" s="244" t="s">
        <v>442</v>
      </c>
      <c r="CQ21" s="22" t="s">
        <v>1214</v>
      </c>
      <c r="CR21" s="248">
        <v>0.46100000000000002</v>
      </c>
      <c r="CS21" s="306">
        <f>CR21*CL24</f>
        <v>62371.917000000001</v>
      </c>
      <c r="CT21" s="712"/>
    </row>
    <row r="22" spans="1:98" customFormat="1" ht="22.8" customHeight="1">
      <c r="A22" s="291" t="s">
        <v>1201</v>
      </c>
      <c r="B22" s="292" t="s">
        <v>1197</v>
      </c>
      <c r="C22" s="292" t="s">
        <v>1197</v>
      </c>
      <c r="D22" s="292" t="s">
        <v>1197</v>
      </c>
      <c r="E22" s="292" t="s">
        <v>1197</v>
      </c>
      <c r="F22" s="292" t="s">
        <v>1197</v>
      </c>
      <c r="G22" s="292" t="s">
        <v>1197</v>
      </c>
      <c r="H22" s="292" t="s">
        <v>1197</v>
      </c>
      <c r="I22" s="292" t="s">
        <v>1197</v>
      </c>
      <c r="J22" s="292" t="s">
        <v>1197</v>
      </c>
      <c r="K22" s="292" t="s">
        <v>1197</v>
      </c>
      <c r="L22" s="292" t="s">
        <v>1197</v>
      </c>
      <c r="M22" s="292" t="s">
        <v>1197</v>
      </c>
      <c r="N22" s="292" t="s">
        <v>1197</v>
      </c>
      <c r="O22" s="292" t="s">
        <v>1197</v>
      </c>
      <c r="P22" s="292" t="s">
        <v>1197</v>
      </c>
      <c r="Q22" s="292" t="s">
        <v>1197</v>
      </c>
      <c r="R22" s="292" t="s">
        <v>1197</v>
      </c>
      <c r="S22" s="292" t="s">
        <v>1197</v>
      </c>
      <c r="T22" s="292" t="s">
        <v>1197</v>
      </c>
      <c r="U22" s="292" t="s">
        <v>1197</v>
      </c>
      <c r="V22" s="292" t="s">
        <v>1198</v>
      </c>
      <c r="W22" s="292" t="s">
        <v>1197</v>
      </c>
      <c r="X22" s="292" t="s">
        <v>1197</v>
      </c>
      <c r="Y22" s="292" t="s">
        <v>1197</v>
      </c>
      <c r="Z22" s="293">
        <v>781</v>
      </c>
      <c r="AA22" s="292" t="s">
        <v>1197</v>
      </c>
      <c r="AB22" s="292" t="s">
        <v>1197</v>
      </c>
      <c r="AC22" s="292" t="s">
        <v>1197</v>
      </c>
      <c r="AD22" s="292" t="s">
        <v>1198</v>
      </c>
      <c r="AE22" s="292" t="s">
        <v>1197</v>
      </c>
      <c r="AF22" s="292" t="s">
        <v>1197</v>
      </c>
      <c r="AG22" s="292" t="s">
        <v>1197</v>
      </c>
      <c r="AH22" s="292" t="s">
        <v>1198</v>
      </c>
      <c r="AI22" s="292" t="s">
        <v>1198</v>
      </c>
      <c r="AJ22" s="292" t="s">
        <v>1197</v>
      </c>
      <c r="AK22" s="292" t="s">
        <v>1197</v>
      </c>
      <c r="AL22" s="292" t="s">
        <v>1197</v>
      </c>
      <c r="AM22" s="292" t="s">
        <v>1197</v>
      </c>
      <c r="AN22" s="292" t="s">
        <v>1197</v>
      </c>
      <c r="AO22" s="292" t="s">
        <v>1197</v>
      </c>
      <c r="AP22" s="292" t="s">
        <v>1197</v>
      </c>
      <c r="AQ22" s="293">
        <v>757</v>
      </c>
      <c r="AR22" s="293">
        <v>2442</v>
      </c>
      <c r="AS22" s="292" t="s">
        <v>1197</v>
      </c>
      <c r="AT22" s="292" t="s">
        <v>1197</v>
      </c>
      <c r="AU22" s="292" t="s">
        <v>1197</v>
      </c>
      <c r="AV22" s="292" t="s">
        <v>1198</v>
      </c>
      <c r="AW22" s="292" t="s">
        <v>1197</v>
      </c>
      <c r="AX22" s="292" t="s">
        <v>1198</v>
      </c>
      <c r="AY22" s="292" t="s">
        <v>1197</v>
      </c>
      <c r="AZ22" s="292" t="s">
        <v>1198</v>
      </c>
      <c r="BA22" s="292" t="s">
        <v>1197</v>
      </c>
      <c r="BB22" s="292" t="s">
        <v>1198</v>
      </c>
      <c r="BC22" s="293">
        <v>772</v>
      </c>
      <c r="BD22" s="292">
        <v>19707</v>
      </c>
      <c r="BE22" s="292" t="s">
        <v>1197</v>
      </c>
      <c r="BF22" s="293">
        <v>2440</v>
      </c>
      <c r="BG22" s="292" t="s">
        <v>1198</v>
      </c>
      <c r="BH22" s="292" t="s">
        <v>1197</v>
      </c>
      <c r="BI22" s="292" t="s">
        <v>1197</v>
      </c>
      <c r="BJ22" s="292" t="s">
        <v>1197</v>
      </c>
      <c r="BK22" s="292" t="s">
        <v>1197</v>
      </c>
      <c r="BL22" s="292" t="s">
        <v>1198</v>
      </c>
      <c r="BM22" s="292" t="s">
        <v>1197</v>
      </c>
      <c r="BN22" s="292" t="s">
        <v>1197</v>
      </c>
      <c r="BO22" s="292" t="s">
        <v>1197</v>
      </c>
      <c r="BP22" s="292" t="s">
        <v>1197</v>
      </c>
      <c r="BQ22" s="292" t="s">
        <v>1197</v>
      </c>
      <c r="BR22" s="292" t="s">
        <v>1197</v>
      </c>
      <c r="BS22" s="292" t="s">
        <v>1197</v>
      </c>
      <c r="BT22" s="292" t="s">
        <v>1197</v>
      </c>
      <c r="BU22" s="292" t="s">
        <v>1197</v>
      </c>
      <c r="BV22" s="292" t="s">
        <v>1197</v>
      </c>
      <c r="BW22" s="293">
        <v>1385</v>
      </c>
      <c r="BX22" s="292" t="s">
        <v>1197</v>
      </c>
      <c r="BY22" s="292" t="s">
        <v>1197</v>
      </c>
      <c r="BZ22" s="292" t="s">
        <v>1197</v>
      </c>
      <c r="CA22" s="292" t="s">
        <v>1197</v>
      </c>
      <c r="CB22" s="292" t="s">
        <v>1197</v>
      </c>
      <c r="CC22" s="292" t="s">
        <v>1197</v>
      </c>
      <c r="CD22" s="292" t="s">
        <v>1197</v>
      </c>
      <c r="CE22" s="292" t="s">
        <v>1197</v>
      </c>
      <c r="CF22" s="292" t="s">
        <v>1197</v>
      </c>
      <c r="CG22" s="292" t="s">
        <v>1198</v>
      </c>
      <c r="CH22" s="292" t="s">
        <v>1197</v>
      </c>
      <c r="CI22" s="292" t="s">
        <v>1197</v>
      </c>
      <c r="CJ22" s="292" t="s">
        <v>1197</v>
      </c>
      <c r="CK22" s="292" t="s">
        <v>1197</v>
      </c>
      <c r="CL22" s="292">
        <v>34556</v>
      </c>
      <c r="CN22" s="679" t="s">
        <v>456</v>
      </c>
      <c r="CO22" s="84">
        <v>3544</v>
      </c>
      <c r="CP22" s="249" t="s">
        <v>212</v>
      </c>
      <c r="CQ22" s="84" t="s">
        <v>454</v>
      </c>
      <c r="CR22" s="84"/>
      <c r="CS22" s="307">
        <f>CL29</f>
        <v>126861</v>
      </c>
      <c r="CT22" s="713">
        <f>SUM(CS22:CS24)</f>
        <v>296340.84999999998</v>
      </c>
    </row>
    <row r="23" spans="1:98" customFormat="1">
      <c r="A23" s="291" t="s">
        <v>1202</v>
      </c>
      <c r="B23" s="292" t="s">
        <v>1197</v>
      </c>
      <c r="C23" s="292" t="s">
        <v>1197</v>
      </c>
      <c r="D23" s="292" t="s">
        <v>1197</v>
      </c>
      <c r="E23" s="292" t="s">
        <v>1197</v>
      </c>
      <c r="F23" s="292" t="s">
        <v>1197</v>
      </c>
      <c r="G23" s="292" t="s">
        <v>1197</v>
      </c>
      <c r="H23" s="292" t="s">
        <v>1197</v>
      </c>
      <c r="I23" s="292" t="s">
        <v>1197</v>
      </c>
      <c r="J23" s="292" t="s">
        <v>1198</v>
      </c>
      <c r="K23" s="292" t="s">
        <v>1198</v>
      </c>
      <c r="L23" s="292" t="s">
        <v>1197</v>
      </c>
      <c r="M23" s="292" t="s">
        <v>1197</v>
      </c>
      <c r="N23" s="292" t="s">
        <v>1197</v>
      </c>
      <c r="O23" s="292" t="s">
        <v>1197</v>
      </c>
      <c r="P23" s="292" t="s">
        <v>1197</v>
      </c>
      <c r="Q23" s="292" t="s">
        <v>1197</v>
      </c>
      <c r="R23" s="292" t="s">
        <v>1197</v>
      </c>
      <c r="S23" s="292" t="s">
        <v>1197</v>
      </c>
      <c r="T23" s="292" t="s">
        <v>1197</v>
      </c>
      <c r="U23" s="292" t="s">
        <v>1197</v>
      </c>
      <c r="V23" s="292" t="s">
        <v>1197</v>
      </c>
      <c r="W23" s="292" t="s">
        <v>1197</v>
      </c>
      <c r="X23" s="292" t="s">
        <v>1197</v>
      </c>
      <c r="Y23" s="292" t="s">
        <v>1198</v>
      </c>
      <c r="Z23" s="292" t="s">
        <v>1198</v>
      </c>
      <c r="AA23" s="292" t="s">
        <v>1198</v>
      </c>
      <c r="AB23" s="292" t="s">
        <v>1197</v>
      </c>
      <c r="AC23" s="292" t="s">
        <v>1198</v>
      </c>
      <c r="AD23" s="293">
        <v>1831</v>
      </c>
      <c r="AE23" s="292" t="s">
        <v>1197</v>
      </c>
      <c r="AF23" s="292" t="s">
        <v>1198</v>
      </c>
      <c r="AG23" s="292" t="s">
        <v>1197</v>
      </c>
      <c r="AH23" s="292" t="s">
        <v>1198</v>
      </c>
      <c r="AI23" s="292" t="s">
        <v>1197</v>
      </c>
      <c r="AJ23" s="292" t="s">
        <v>1197</v>
      </c>
      <c r="AK23" s="292" t="s">
        <v>1197</v>
      </c>
      <c r="AL23" s="292" t="s">
        <v>1197</v>
      </c>
      <c r="AM23" s="292" t="s">
        <v>1197</v>
      </c>
      <c r="AN23" s="292" t="s">
        <v>1197</v>
      </c>
      <c r="AO23" s="293">
        <v>1415</v>
      </c>
      <c r="AP23" s="292" t="s">
        <v>1197</v>
      </c>
      <c r="AQ23" s="292" t="s">
        <v>1198</v>
      </c>
      <c r="AR23" s="292" t="s">
        <v>1198</v>
      </c>
      <c r="AS23" s="292" t="s">
        <v>1198</v>
      </c>
      <c r="AT23" s="292" t="s">
        <v>1197</v>
      </c>
      <c r="AU23" s="292" t="s">
        <v>1197</v>
      </c>
      <c r="AV23" s="292" t="s">
        <v>1197</v>
      </c>
      <c r="AW23" s="292" t="s">
        <v>1198</v>
      </c>
      <c r="AX23" s="292" t="s">
        <v>1197</v>
      </c>
      <c r="AY23" s="292" t="s">
        <v>1197</v>
      </c>
      <c r="AZ23" s="292" t="s">
        <v>1198</v>
      </c>
      <c r="BA23" s="292" t="s">
        <v>1197</v>
      </c>
      <c r="BB23" s="292" t="s">
        <v>1197</v>
      </c>
      <c r="BC23" s="293">
        <v>7973</v>
      </c>
      <c r="BD23" s="293">
        <v>9822</v>
      </c>
      <c r="BE23" s="292" t="s">
        <v>1198</v>
      </c>
      <c r="BF23" s="292" t="s">
        <v>1198</v>
      </c>
      <c r="BG23" s="292" t="s">
        <v>1198</v>
      </c>
      <c r="BH23" s="292" t="s">
        <v>1197</v>
      </c>
      <c r="BI23" s="292" t="s">
        <v>1197</v>
      </c>
      <c r="BJ23" s="292" t="s">
        <v>1198</v>
      </c>
      <c r="BK23" s="292" t="s">
        <v>1197</v>
      </c>
      <c r="BL23" s="293">
        <v>1992</v>
      </c>
      <c r="BM23" s="292" t="s">
        <v>1198</v>
      </c>
      <c r="BN23" s="292" t="s">
        <v>1198</v>
      </c>
      <c r="BO23" s="292" t="s">
        <v>1197</v>
      </c>
      <c r="BP23" s="292" t="s">
        <v>1197</v>
      </c>
      <c r="BQ23" s="292" t="s">
        <v>1197</v>
      </c>
      <c r="BR23" s="292" t="s">
        <v>1197</v>
      </c>
      <c r="BS23" s="292" t="s">
        <v>1197</v>
      </c>
      <c r="BT23" s="292" t="s">
        <v>1197</v>
      </c>
      <c r="BU23" s="292" t="s">
        <v>1197</v>
      </c>
      <c r="BV23" s="292" t="s">
        <v>1197</v>
      </c>
      <c r="BW23" s="293">
        <v>4223</v>
      </c>
      <c r="BX23" s="293">
        <v>930</v>
      </c>
      <c r="BY23" s="293">
        <v>996</v>
      </c>
      <c r="BZ23" s="292" t="s">
        <v>1197</v>
      </c>
      <c r="CA23" s="292" t="s">
        <v>1197</v>
      </c>
      <c r="CB23" s="292" t="s">
        <v>1197</v>
      </c>
      <c r="CC23" s="292" t="s">
        <v>1198</v>
      </c>
      <c r="CD23" s="292" t="s">
        <v>1197</v>
      </c>
      <c r="CE23" s="292" t="s">
        <v>1198</v>
      </c>
      <c r="CF23" s="292" t="s">
        <v>1197</v>
      </c>
      <c r="CG23" s="292" t="s">
        <v>1198</v>
      </c>
      <c r="CH23" s="292" t="s">
        <v>1197</v>
      </c>
      <c r="CI23" s="292" t="s">
        <v>1197</v>
      </c>
      <c r="CJ23" s="292" t="s">
        <v>1197</v>
      </c>
      <c r="CK23" s="292" t="s">
        <v>1197</v>
      </c>
      <c r="CL23" s="292">
        <v>43118</v>
      </c>
      <c r="CN23" s="679"/>
      <c r="CO23" s="84">
        <v>3133</v>
      </c>
      <c r="CP23" s="249" t="s">
        <v>170</v>
      </c>
      <c r="CQ23" s="84" t="s">
        <v>454</v>
      </c>
      <c r="CR23" s="84"/>
      <c r="CS23" s="307">
        <f>CL28</f>
        <v>65938</v>
      </c>
      <c r="CT23" s="714"/>
    </row>
    <row r="24" spans="1:98" customFormat="1" ht="30.6">
      <c r="A24" s="291" t="s">
        <v>1203</v>
      </c>
      <c r="B24" s="292" t="s">
        <v>1197</v>
      </c>
      <c r="C24" s="292" t="s">
        <v>1197</v>
      </c>
      <c r="D24" s="292" t="s">
        <v>1197</v>
      </c>
      <c r="E24" s="292" t="s">
        <v>1197</v>
      </c>
      <c r="F24" s="292" t="s">
        <v>1197</v>
      </c>
      <c r="G24" s="292" t="s">
        <v>1197</v>
      </c>
      <c r="H24" s="292" t="s">
        <v>1197</v>
      </c>
      <c r="I24" s="292" t="s">
        <v>1197</v>
      </c>
      <c r="J24" s="292" t="s">
        <v>1197</v>
      </c>
      <c r="K24" s="292" t="s">
        <v>1197</v>
      </c>
      <c r="L24" s="292" t="s">
        <v>1197</v>
      </c>
      <c r="M24" s="292" t="s">
        <v>1198</v>
      </c>
      <c r="N24" s="292" t="s">
        <v>1197</v>
      </c>
      <c r="O24" s="292" t="s">
        <v>1197</v>
      </c>
      <c r="P24" s="292" t="s">
        <v>1197</v>
      </c>
      <c r="Q24" s="292" t="s">
        <v>1197</v>
      </c>
      <c r="R24" s="292" t="s">
        <v>1197</v>
      </c>
      <c r="S24" s="292" t="s">
        <v>1198</v>
      </c>
      <c r="T24" s="292" t="s">
        <v>1198</v>
      </c>
      <c r="U24" s="292" t="s">
        <v>1198</v>
      </c>
      <c r="V24" s="292" t="s">
        <v>1198</v>
      </c>
      <c r="W24" s="292" t="s">
        <v>1197</v>
      </c>
      <c r="X24" s="292" t="s">
        <v>1197</v>
      </c>
      <c r="Y24" s="292" t="s">
        <v>1198</v>
      </c>
      <c r="Z24" s="292" t="s">
        <v>1198</v>
      </c>
      <c r="AA24" s="292" t="s">
        <v>1197</v>
      </c>
      <c r="AB24" s="292" t="s">
        <v>1198</v>
      </c>
      <c r="AC24" s="292" t="s">
        <v>1198</v>
      </c>
      <c r="AD24" s="292" t="s">
        <v>1198</v>
      </c>
      <c r="AE24" s="292" t="s">
        <v>1197</v>
      </c>
      <c r="AF24" s="292" t="s">
        <v>1197</v>
      </c>
      <c r="AG24" s="292" t="s">
        <v>1198</v>
      </c>
      <c r="AH24" s="292" t="s">
        <v>1198</v>
      </c>
      <c r="AI24" s="292" t="s">
        <v>1198</v>
      </c>
      <c r="AJ24" s="292" t="s">
        <v>1197</v>
      </c>
      <c r="AK24" s="292" t="s">
        <v>1197</v>
      </c>
      <c r="AL24" s="292" t="s">
        <v>1197</v>
      </c>
      <c r="AM24" s="292" t="s">
        <v>1198</v>
      </c>
      <c r="AN24" s="292" t="s">
        <v>1198</v>
      </c>
      <c r="AO24" s="292" t="s">
        <v>1198</v>
      </c>
      <c r="AP24" s="293">
        <v>2125</v>
      </c>
      <c r="AQ24" s="293">
        <v>764</v>
      </c>
      <c r="AR24" s="293">
        <v>3440</v>
      </c>
      <c r="AS24" s="292" t="s">
        <v>1198</v>
      </c>
      <c r="AT24" s="292" t="s">
        <v>1197</v>
      </c>
      <c r="AU24" s="292" t="s">
        <v>1197</v>
      </c>
      <c r="AV24" s="292" t="s">
        <v>1198</v>
      </c>
      <c r="AW24" s="292" t="s">
        <v>1197</v>
      </c>
      <c r="AX24" s="292" t="s">
        <v>1197</v>
      </c>
      <c r="AY24" s="292" t="s">
        <v>1197</v>
      </c>
      <c r="AZ24" s="293">
        <v>3149</v>
      </c>
      <c r="BA24" s="292" t="s">
        <v>1197</v>
      </c>
      <c r="BB24" s="292" t="s">
        <v>1198</v>
      </c>
      <c r="BC24" s="293">
        <v>5168</v>
      </c>
      <c r="BD24" s="292">
        <v>72133</v>
      </c>
      <c r="BE24" s="292" t="s">
        <v>1197</v>
      </c>
      <c r="BF24" s="293">
        <v>1551</v>
      </c>
      <c r="BG24" s="292" t="s">
        <v>1198</v>
      </c>
      <c r="BH24" s="293">
        <v>1705</v>
      </c>
      <c r="BI24" s="292" t="s">
        <v>1198</v>
      </c>
      <c r="BJ24" s="292" t="s">
        <v>1198</v>
      </c>
      <c r="BK24" s="293">
        <v>9602</v>
      </c>
      <c r="BL24" s="293">
        <v>2711</v>
      </c>
      <c r="BM24" s="293">
        <v>601</v>
      </c>
      <c r="BN24" s="293">
        <v>675</v>
      </c>
      <c r="BO24" s="292" t="s">
        <v>1198</v>
      </c>
      <c r="BP24" s="292" t="s">
        <v>1197</v>
      </c>
      <c r="BQ24" s="292" t="s">
        <v>1197</v>
      </c>
      <c r="BR24" s="293">
        <v>2507</v>
      </c>
      <c r="BS24" s="292" t="s">
        <v>1197</v>
      </c>
      <c r="BT24" s="292" t="s">
        <v>1197</v>
      </c>
      <c r="BU24" s="292" t="s">
        <v>1197</v>
      </c>
      <c r="BV24" s="292" t="s">
        <v>1198</v>
      </c>
      <c r="BW24" s="293">
        <v>7170</v>
      </c>
      <c r="BX24" s="293">
        <v>2719</v>
      </c>
      <c r="BY24" s="293">
        <v>1676</v>
      </c>
      <c r="BZ24" s="292" t="s">
        <v>1197</v>
      </c>
      <c r="CA24" s="293">
        <v>685</v>
      </c>
      <c r="CB24" s="292" t="s">
        <v>1197</v>
      </c>
      <c r="CC24" s="293">
        <v>1107</v>
      </c>
      <c r="CD24" s="292" t="s">
        <v>1197</v>
      </c>
      <c r="CE24" s="292" t="s">
        <v>1197</v>
      </c>
      <c r="CF24" s="292" t="s">
        <v>1198</v>
      </c>
      <c r="CG24" s="293">
        <v>1896</v>
      </c>
      <c r="CH24" s="292" t="s">
        <v>1197</v>
      </c>
      <c r="CI24" s="292" t="s">
        <v>1197</v>
      </c>
      <c r="CJ24" s="292" t="s">
        <v>1197</v>
      </c>
      <c r="CK24" s="292" t="s">
        <v>1197</v>
      </c>
      <c r="CL24" s="292">
        <v>135297</v>
      </c>
      <c r="CN24" s="679"/>
      <c r="CO24" s="84" t="s">
        <v>457</v>
      </c>
      <c r="CP24" s="249" t="s">
        <v>458</v>
      </c>
      <c r="CQ24" s="84" t="s">
        <v>1215</v>
      </c>
      <c r="CR24" s="250">
        <v>0.64500000000000002</v>
      </c>
      <c r="CS24" s="307">
        <f>CR24*CL19</f>
        <v>103541.85</v>
      </c>
      <c r="CT24" s="714"/>
    </row>
    <row r="25" spans="1:98" customFormat="1">
      <c r="A25" s="291" t="s">
        <v>1204</v>
      </c>
      <c r="B25" s="292" t="s">
        <v>1197</v>
      </c>
      <c r="C25" s="292" t="s">
        <v>1197</v>
      </c>
      <c r="D25" s="292" t="s">
        <v>1197</v>
      </c>
      <c r="E25" s="292" t="s">
        <v>1197</v>
      </c>
      <c r="F25" s="292" t="s">
        <v>1197</v>
      </c>
      <c r="G25" s="292" t="s">
        <v>1197</v>
      </c>
      <c r="H25" s="292" t="s">
        <v>1197</v>
      </c>
      <c r="I25" s="292" t="s">
        <v>1197</v>
      </c>
      <c r="J25" s="292" t="s">
        <v>1197</v>
      </c>
      <c r="K25" s="292" t="s">
        <v>1197</v>
      </c>
      <c r="L25" s="292" t="s">
        <v>1197</v>
      </c>
      <c r="M25" s="292" t="s">
        <v>1197</v>
      </c>
      <c r="N25" s="292" t="s">
        <v>1197</v>
      </c>
      <c r="O25" s="292" t="s">
        <v>1197</v>
      </c>
      <c r="P25" s="292" t="s">
        <v>1197</v>
      </c>
      <c r="Q25" s="292" t="s">
        <v>1197</v>
      </c>
      <c r="R25" s="292" t="s">
        <v>1197</v>
      </c>
      <c r="S25" s="292" t="s">
        <v>1197</v>
      </c>
      <c r="T25" s="292" t="s">
        <v>1197</v>
      </c>
      <c r="U25" s="292" t="s">
        <v>1197</v>
      </c>
      <c r="V25" s="292" t="s">
        <v>1197</v>
      </c>
      <c r="W25" s="292" t="s">
        <v>1197</v>
      </c>
      <c r="X25" s="292" t="s">
        <v>1197</v>
      </c>
      <c r="Y25" s="292" t="s">
        <v>1197</v>
      </c>
      <c r="Z25" s="292" t="s">
        <v>1198</v>
      </c>
      <c r="AA25" s="292" t="s">
        <v>1197</v>
      </c>
      <c r="AB25" s="292" t="s">
        <v>1197</v>
      </c>
      <c r="AC25" s="292" t="s">
        <v>1197</v>
      </c>
      <c r="AD25" s="292" t="s">
        <v>1197</v>
      </c>
      <c r="AE25" s="292" t="s">
        <v>1197</v>
      </c>
      <c r="AF25" s="292" t="s">
        <v>1197</v>
      </c>
      <c r="AG25" s="292" t="s">
        <v>1197</v>
      </c>
      <c r="AH25" s="292" t="s">
        <v>1197</v>
      </c>
      <c r="AI25" s="292" t="s">
        <v>1197</v>
      </c>
      <c r="AJ25" s="292" t="s">
        <v>1197</v>
      </c>
      <c r="AK25" s="292" t="s">
        <v>1197</v>
      </c>
      <c r="AL25" s="292" t="s">
        <v>1197</v>
      </c>
      <c r="AM25" s="292" t="s">
        <v>1197</v>
      </c>
      <c r="AN25" s="292" t="s">
        <v>1197</v>
      </c>
      <c r="AO25" s="292" t="s">
        <v>1197</v>
      </c>
      <c r="AP25" s="292" t="s">
        <v>1198</v>
      </c>
      <c r="AQ25" s="292" t="s">
        <v>1197</v>
      </c>
      <c r="AR25" s="292" t="s">
        <v>1198</v>
      </c>
      <c r="AS25" s="292" t="s">
        <v>1197</v>
      </c>
      <c r="AT25" s="292" t="s">
        <v>1197</v>
      </c>
      <c r="AU25" s="292" t="s">
        <v>1197</v>
      </c>
      <c r="AV25" s="292" t="s">
        <v>1197</v>
      </c>
      <c r="AW25" s="292" t="s">
        <v>1197</v>
      </c>
      <c r="AX25" s="292" t="s">
        <v>1197</v>
      </c>
      <c r="AY25" s="292" t="s">
        <v>1197</v>
      </c>
      <c r="AZ25" s="292" t="s">
        <v>1198</v>
      </c>
      <c r="BA25" s="292" t="s">
        <v>1198</v>
      </c>
      <c r="BB25" s="292" t="s">
        <v>1197</v>
      </c>
      <c r="BC25" s="292" t="s">
        <v>1197</v>
      </c>
      <c r="BD25" s="292">
        <v>14732</v>
      </c>
      <c r="BE25" s="292" t="s">
        <v>1197</v>
      </c>
      <c r="BF25" s="292" t="s">
        <v>1198</v>
      </c>
      <c r="BG25" s="292" t="s">
        <v>1197</v>
      </c>
      <c r="BH25" s="292" t="s">
        <v>1197</v>
      </c>
      <c r="BI25" s="292" t="s">
        <v>1197</v>
      </c>
      <c r="BJ25" s="292" t="s">
        <v>1198</v>
      </c>
      <c r="BK25" s="292" t="s">
        <v>1198</v>
      </c>
      <c r="BL25" s="292" t="s">
        <v>1197</v>
      </c>
      <c r="BM25" s="292" t="s">
        <v>1198</v>
      </c>
      <c r="BN25" s="292" t="s">
        <v>1198</v>
      </c>
      <c r="BO25" s="292" t="s">
        <v>1198</v>
      </c>
      <c r="BP25" s="292" t="s">
        <v>1198</v>
      </c>
      <c r="BQ25" s="292" t="s">
        <v>1197</v>
      </c>
      <c r="BR25" s="292" t="s">
        <v>1197</v>
      </c>
      <c r="BS25" s="292" t="s">
        <v>1197</v>
      </c>
      <c r="BT25" s="292" t="s">
        <v>1197</v>
      </c>
      <c r="BU25" s="292" t="s">
        <v>1197</v>
      </c>
      <c r="BV25" s="292" t="s">
        <v>1197</v>
      </c>
      <c r="BW25" s="293">
        <v>3655</v>
      </c>
      <c r="BX25" s="292" t="s">
        <v>1198</v>
      </c>
      <c r="BY25" s="293">
        <v>1747</v>
      </c>
      <c r="BZ25" s="292" t="s">
        <v>1197</v>
      </c>
      <c r="CA25" s="292" t="s">
        <v>1198</v>
      </c>
      <c r="CB25" s="292" t="s">
        <v>1197</v>
      </c>
      <c r="CC25" s="292" t="s">
        <v>1198</v>
      </c>
      <c r="CD25" s="292" t="s">
        <v>1197</v>
      </c>
      <c r="CE25" s="292" t="s">
        <v>1198</v>
      </c>
      <c r="CF25" s="292" t="s">
        <v>1197</v>
      </c>
      <c r="CG25" s="292" t="s">
        <v>1197</v>
      </c>
      <c r="CH25" s="292" t="s">
        <v>1197</v>
      </c>
      <c r="CI25" s="292" t="s">
        <v>1197</v>
      </c>
      <c r="CJ25" s="292" t="s">
        <v>1197</v>
      </c>
      <c r="CK25" s="292" t="s">
        <v>1197</v>
      </c>
      <c r="CL25" s="292">
        <v>29936</v>
      </c>
      <c r="CN25" s="21" t="s">
        <v>460</v>
      </c>
      <c r="CO25" s="22">
        <v>2135</v>
      </c>
      <c r="CP25" s="244" t="s">
        <v>81</v>
      </c>
      <c r="CQ25" s="22" t="s">
        <v>454</v>
      </c>
      <c r="CR25" s="22"/>
      <c r="CS25" s="306">
        <f>CL21</f>
        <v>41349</v>
      </c>
      <c r="CT25" s="308">
        <f>CS25</f>
        <v>41349</v>
      </c>
    </row>
    <row r="26" spans="1:98" customFormat="1" ht="22.8" customHeight="1">
      <c r="A26" s="291" t="s">
        <v>1205</v>
      </c>
      <c r="B26" s="292" t="s">
        <v>1197</v>
      </c>
      <c r="C26" s="292" t="s">
        <v>1197</v>
      </c>
      <c r="D26" s="292" t="s">
        <v>1197</v>
      </c>
      <c r="E26" s="292" t="s">
        <v>1197</v>
      </c>
      <c r="F26" s="292" t="s">
        <v>1197</v>
      </c>
      <c r="G26" s="292" t="s">
        <v>1197</v>
      </c>
      <c r="H26" s="292" t="s">
        <v>1197</v>
      </c>
      <c r="I26" s="292" t="s">
        <v>1198</v>
      </c>
      <c r="J26" s="293">
        <v>1368</v>
      </c>
      <c r="K26" s="292" t="s">
        <v>1198</v>
      </c>
      <c r="L26" s="292" t="s">
        <v>1197</v>
      </c>
      <c r="M26" s="292" t="s">
        <v>1197</v>
      </c>
      <c r="N26" s="292" t="s">
        <v>1197</v>
      </c>
      <c r="O26" s="292" t="s">
        <v>1197</v>
      </c>
      <c r="P26" s="292" t="s">
        <v>1198</v>
      </c>
      <c r="Q26" s="292" t="s">
        <v>1198</v>
      </c>
      <c r="R26" s="292" t="s">
        <v>1198</v>
      </c>
      <c r="S26" s="292" t="s">
        <v>1197</v>
      </c>
      <c r="T26" s="292" t="s">
        <v>1197</v>
      </c>
      <c r="U26" s="293">
        <v>2407</v>
      </c>
      <c r="V26" s="292" t="s">
        <v>1197</v>
      </c>
      <c r="W26" s="292" t="s">
        <v>1197</v>
      </c>
      <c r="X26" s="292" t="s">
        <v>1197</v>
      </c>
      <c r="Y26" s="292" t="s">
        <v>1198</v>
      </c>
      <c r="Z26" s="293">
        <v>1632</v>
      </c>
      <c r="AA26" s="292" t="s">
        <v>1198</v>
      </c>
      <c r="AB26" s="292" t="s">
        <v>1198</v>
      </c>
      <c r="AC26" s="292" t="s">
        <v>1197</v>
      </c>
      <c r="AD26" s="292" t="s">
        <v>1198</v>
      </c>
      <c r="AE26" s="292" t="s">
        <v>1198</v>
      </c>
      <c r="AF26" s="293">
        <v>1495</v>
      </c>
      <c r="AG26" s="292" t="s">
        <v>1197</v>
      </c>
      <c r="AH26" s="292" t="s">
        <v>1198</v>
      </c>
      <c r="AI26" s="293">
        <v>922</v>
      </c>
      <c r="AJ26" s="292" t="s">
        <v>1197</v>
      </c>
      <c r="AK26" s="292" t="s">
        <v>1197</v>
      </c>
      <c r="AL26" s="292" t="s">
        <v>1197</v>
      </c>
      <c r="AM26" s="292" t="s">
        <v>1198</v>
      </c>
      <c r="AN26" s="292" t="s">
        <v>1198</v>
      </c>
      <c r="AO26" s="293">
        <v>1169</v>
      </c>
      <c r="AP26" s="292" t="s">
        <v>1198</v>
      </c>
      <c r="AQ26" s="293">
        <v>2901</v>
      </c>
      <c r="AR26" s="293">
        <v>4263</v>
      </c>
      <c r="AS26" s="293">
        <v>1521</v>
      </c>
      <c r="AT26" s="292" t="s">
        <v>1198</v>
      </c>
      <c r="AU26" s="292" t="s">
        <v>1197</v>
      </c>
      <c r="AV26" s="293">
        <v>1792</v>
      </c>
      <c r="AW26" s="292" t="s">
        <v>1198</v>
      </c>
      <c r="AX26" s="292" t="s">
        <v>1197</v>
      </c>
      <c r="AY26" s="292" t="s">
        <v>1198</v>
      </c>
      <c r="AZ26" s="293">
        <v>2737</v>
      </c>
      <c r="BA26" s="292" t="s">
        <v>1198</v>
      </c>
      <c r="BB26" s="292" t="s">
        <v>1198</v>
      </c>
      <c r="BC26" s="293">
        <v>993</v>
      </c>
      <c r="BD26" s="292">
        <v>22455</v>
      </c>
      <c r="BE26" s="292" t="s">
        <v>1198</v>
      </c>
      <c r="BF26" s="293">
        <v>1912</v>
      </c>
      <c r="BG26" s="293">
        <v>953</v>
      </c>
      <c r="BH26" s="293">
        <v>3995</v>
      </c>
      <c r="BI26" s="292" t="s">
        <v>1198</v>
      </c>
      <c r="BJ26" s="292" t="s">
        <v>1198</v>
      </c>
      <c r="BK26" s="293">
        <v>2465</v>
      </c>
      <c r="BL26" s="293">
        <v>2118</v>
      </c>
      <c r="BM26" s="293">
        <v>593</v>
      </c>
      <c r="BN26" s="292" t="s">
        <v>1197</v>
      </c>
      <c r="BO26" s="293">
        <v>1569</v>
      </c>
      <c r="BP26" s="292" t="s">
        <v>1197</v>
      </c>
      <c r="BQ26" s="292" t="s">
        <v>1197</v>
      </c>
      <c r="BR26" s="292" t="s">
        <v>1197</v>
      </c>
      <c r="BS26" s="292" t="s">
        <v>1197</v>
      </c>
      <c r="BT26" s="292" t="s">
        <v>1198</v>
      </c>
      <c r="BU26" s="293">
        <v>1468</v>
      </c>
      <c r="BV26" s="293">
        <v>927</v>
      </c>
      <c r="BW26" s="292">
        <v>15127</v>
      </c>
      <c r="BX26" s="292">
        <v>11398</v>
      </c>
      <c r="BY26" s="293">
        <v>3273</v>
      </c>
      <c r="BZ26" s="292" t="s">
        <v>1198</v>
      </c>
      <c r="CA26" s="292" t="s">
        <v>1198</v>
      </c>
      <c r="CB26" s="292" t="s">
        <v>1197</v>
      </c>
      <c r="CC26" s="292" t="s">
        <v>1198</v>
      </c>
      <c r="CD26" s="292" t="s">
        <v>1198</v>
      </c>
      <c r="CE26" s="292" t="s">
        <v>1198</v>
      </c>
      <c r="CF26" s="292" t="s">
        <v>1198</v>
      </c>
      <c r="CG26" s="293">
        <v>2045</v>
      </c>
      <c r="CH26" s="292" t="s">
        <v>1197</v>
      </c>
      <c r="CI26" s="292" t="s">
        <v>1197</v>
      </c>
      <c r="CJ26" s="292" t="s">
        <v>1197</v>
      </c>
      <c r="CK26" s="292" t="s">
        <v>1198</v>
      </c>
      <c r="CL26" s="292">
        <v>113150</v>
      </c>
      <c r="CN26" s="679" t="s">
        <v>461</v>
      </c>
      <c r="CO26" s="84">
        <v>2141</v>
      </c>
      <c r="CP26" s="249" t="s">
        <v>85</v>
      </c>
      <c r="CQ26" s="84" t="s">
        <v>454</v>
      </c>
      <c r="CR26" s="84"/>
      <c r="CS26" s="307">
        <f>CL25</f>
        <v>29936</v>
      </c>
      <c r="CT26" s="676">
        <f>SUM(CS26:CS27)</f>
        <v>69172.13</v>
      </c>
    </row>
    <row r="27" spans="1:98" customFormat="1">
      <c r="A27" s="291" t="s">
        <v>1206</v>
      </c>
      <c r="B27" s="292" t="s">
        <v>1197</v>
      </c>
      <c r="C27" s="292" t="s">
        <v>1197</v>
      </c>
      <c r="D27" s="292" t="s">
        <v>1197</v>
      </c>
      <c r="E27" s="292" t="s">
        <v>1197</v>
      </c>
      <c r="F27" s="292" t="s">
        <v>1197</v>
      </c>
      <c r="G27" s="292" t="s">
        <v>1197</v>
      </c>
      <c r="H27" s="292" t="s">
        <v>1197</v>
      </c>
      <c r="I27" s="292" t="s">
        <v>1198</v>
      </c>
      <c r="J27" s="292" t="s">
        <v>1198</v>
      </c>
      <c r="K27" s="292" t="s">
        <v>1198</v>
      </c>
      <c r="L27" s="292" t="s">
        <v>1197</v>
      </c>
      <c r="M27" s="292" t="s">
        <v>1198</v>
      </c>
      <c r="N27" s="292" t="s">
        <v>1197</v>
      </c>
      <c r="O27" s="292" t="s">
        <v>1197</v>
      </c>
      <c r="P27" s="292" t="s">
        <v>1197</v>
      </c>
      <c r="Q27" s="292" t="s">
        <v>1197</v>
      </c>
      <c r="R27" s="292" t="s">
        <v>1198</v>
      </c>
      <c r="S27" s="292" t="s">
        <v>1197</v>
      </c>
      <c r="T27" s="292" t="s">
        <v>1198</v>
      </c>
      <c r="U27" s="292" t="s">
        <v>1198</v>
      </c>
      <c r="V27" s="292" t="s">
        <v>1197</v>
      </c>
      <c r="W27" s="292" t="s">
        <v>1197</v>
      </c>
      <c r="X27" s="292" t="s">
        <v>1197</v>
      </c>
      <c r="Y27" s="292" t="s">
        <v>1198</v>
      </c>
      <c r="Z27" s="293">
        <v>2523</v>
      </c>
      <c r="AA27" s="292" t="s">
        <v>1197</v>
      </c>
      <c r="AB27" s="292" t="s">
        <v>1198</v>
      </c>
      <c r="AC27" s="292" t="s">
        <v>1198</v>
      </c>
      <c r="AD27" s="292" t="s">
        <v>1198</v>
      </c>
      <c r="AE27" s="292" t="s">
        <v>1198</v>
      </c>
      <c r="AF27" s="292" t="s">
        <v>1197</v>
      </c>
      <c r="AG27" s="292" t="s">
        <v>1198</v>
      </c>
      <c r="AH27" s="292" t="s">
        <v>1198</v>
      </c>
      <c r="AI27" s="292" t="s">
        <v>1198</v>
      </c>
      <c r="AJ27" s="292" t="s">
        <v>1197</v>
      </c>
      <c r="AK27" s="292" t="s">
        <v>1197</v>
      </c>
      <c r="AL27" s="292" t="s">
        <v>1197</v>
      </c>
      <c r="AM27" s="293">
        <v>666</v>
      </c>
      <c r="AN27" s="292" t="s">
        <v>1198</v>
      </c>
      <c r="AO27" s="292" t="s">
        <v>1198</v>
      </c>
      <c r="AP27" s="292" t="s">
        <v>1198</v>
      </c>
      <c r="AQ27" s="292" t="s">
        <v>1198</v>
      </c>
      <c r="AR27" s="293">
        <v>2428</v>
      </c>
      <c r="AS27" s="292" t="s">
        <v>1197</v>
      </c>
      <c r="AT27" s="292" t="s">
        <v>1198</v>
      </c>
      <c r="AU27" s="292" t="s">
        <v>1197</v>
      </c>
      <c r="AV27" s="293">
        <v>1167</v>
      </c>
      <c r="AW27" s="292" t="s">
        <v>1198</v>
      </c>
      <c r="AX27" s="292" t="s">
        <v>1197</v>
      </c>
      <c r="AY27" s="292" t="s">
        <v>1198</v>
      </c>
      <c r="AZ27" s="293">
        <v>897</v>
      </c>
      <c r="BA27" s="292" t="s">
        <v>1197</v>
      </c>
      <c r="BB27" s="292" t="s">
        <v>1198</v>
      </c>
      <c r="BC27" s="293">
        <v>1723</v>
      </c>
      <c r="BD27" s="292">
        <v>35653</v>
      </c>
      <c r="BE27" s="292" t="s">
        <v>1198</v>
      </c>
      <c r="BF27" s="293">
        <v>6838</v>
      </c>
      <c r="BG27" s="292" t="s">
        <v>1198</v>
      </c>
      <c r="BH27" s="293">
        <v>3750</v>
      </c>
      <c r="BI27" s="292" t="s">
        <v>1198</v>
      </c>
      <c r="BJ27" s="292" t="s">
        <v>1198</v>
      </c>
      <c r="BK27" s="293">
        <v>2898</v>
      </c>
      <c r="BL27" s="293">
        <v>2561</v>
      </c>
      <c r="BM27" s="292" t="s">
        <v>1198</v>
      </c>
      <c r="BN27" s="292" t="s">
        <v>1197</v>
      </c>
      <c r="BO27" s="292" t="s">
        <v>1197</v>
      </c>
      <c r="BP27" s="292" t="s">
        <v>1197</v>
      </c>
      <c r="BQ27" s="292" t="s">
        <v>1197</v>
      </c>
      <c r="BR27" s="292" t="s">
        <v>1198</v>
      </c>
      <c r="BS27" s="292" t="s">
        <v>1197</v>
      </c>
      <c r="BT27" s="292" t="s">
        <v>1197</v>
      </c>
      <c r="BU27" s="293">
        <v>1209</v>
      </c>
      <c r="BV27" s="293">
        <v>1011</v>
      </c>
      <c r="BW27" s="293">
        <v>9496</v>
      </c>
      <c r="BX27" s="293">
        <v>8505</v>
      </c>
      <c r="BY27" s="293">
        <v>2614</v>
      </c>
      <c r="BZ27" s="292" t="s">
        <v>1197</v>
      </c>
      <c r="CA27" s="292" t="s">
        <v>1197</v>
      </c>
      <c r="CB27" s="292" t="s">
        <v>1197</v>
      </c>
      <c r="CC27" s="293">
        <v>560</v>
      </c>
      <c r="CD27" s="292" t="s">
        <v>1197</v>
      </c>
      <c r="CE27" s="292" t="s">
        <v>1198</v>
      </c>
      <c r="CF27" s="293">
        <v>1258</v>
      </c>
      <c r="CG27" s="292" t="s">
        <v>1198</v>
      </c>
      <c r="CH27" s="292" t="s">
        <v>1197</v>
      </c>
      <c r="CI27" s="292" t="s">
        <v>1197</v>
      </c>
      <c r="CJ27" s="292" t="s">
        <v>1197</v>
      </c>
      <c r="CK27" s="292" t="s">
        <v>1198</v>
      </c>
      <c r="CL27" s="292">
        <v>102443</v>
      </c>
      <c r="CN27" s="679"/>
      <c r="CO27" s="84" t="s">
        <v>444</v>
      </c>
      <c r="CP27" s="249" t="s">
        <v>462</v>
      </c>
      <c r="CQ27" s="84" t="s">
        <v>1216</v>
      </c>
      <c r="CR27" s="250">
        <v>0.28999999999999998</v>
      </c>
      <c r="CS27" s="307">
        <f>CR27*CL24</f>
        <v>39236.129999999997</v>
      </c>
      <c r="CT27" s="677"/>
    </row>
    <row r="28" spans="1:98" customFormat="1" ht="34.200000000000003" customHeight="1">
      <c r="A28" s="291" t="s">
        <v>1207</v>
      </c>
      <c r="B28" s="292" t="s">
        <v>1198</v>
      </c>
      <c r="C28" s="292" t="s">
        <v>1198</v>
      </c>
      <c r="D28" s="292" t="s">
        <v>1197</v>
      </c>
      <c r="E28" s="292" t="s">
        <v>1197</v>
      </c>
      <c r="F28" s="292" t="s">
        <v>1197</v>
      </c>
      <c r="G28" s="292" t="s">
        <v>1197</v>
      </c>
      <c r="H28" s="292" t="s">
        <v>1197</v>
      </c>
      <c r="I28" s="292" t="s">
        <v>1197</v>
      </c>
      <c r="J28" s="292" t="s">
        <v>1198</v>
      </c>
      <c r="K28" s="292" t="s">
        <v>1198</v>
      </c>
      <c r="L28" s="292" t="s">
        <v>1197</v>
      </c>
      <c r="M28" s="292" t="s">
        <v>1197</v>
      </c>
      <c r="N28" s="292" t="s">
        <v>1197</v>
      </c>
      <c r="O28" s="292" t="s">
        <v>1197</v>
      </c>
      <c r="P28" s="292" t="s">
        <v>1197</v>
      </c>
      <c r="Q28" s="292" t="s">
        <v>1198</v>
      </c>
      <c r="R28" s="292" t="s">
        <v>1197</v>
      </c>
      <c r="S28" s="292" t="s">
        <v>1198</v>
      </c>
      <c r="T28" s="292" t="s">
        <v>1197</v>
      </c>
      <c r="U28" s="292" t="s">
        <v>1198</v>
      </c>
      <c r="V28" s="292" t="s">
        <v>1197</v>
      </c>
      <c r="W28" s="292" t="s">
        <v>1197</v>
      </c>
      <c r="X28" s="292" t="s">
        <v>1198</v>
      </c>
      <c r="Y28" s="292" t="s">
        <v>1197</v>
      </c>
      <c r="Z28" s="292" t="s">
        <v>1198</v>
      </c>
      <c r="AA28" s="292" t="s">
        <v>1198</v>
      </c>
      <c r="AB28" s="292" t="s">
        <v>1198</v>
      </c>
      <c r="AC28" s="292" t="s">
        <v>1197</v>
      </c>
      <c r="AD28" s="292" t="s">
        <v>1197</v>
      </c>
      <c r="AE28" s="292" t="s">
        <v>1198</v>
      </c>
      <c r="AF28" s="292" t="s">
        <v>1198</v>
      </c>
      <c r="AG28" s="292" t="s">
        <v>1197</v>
      </c>
      <c r="AH28" s="292" t="s">
        <v>1198</v>
      </c>
      <c r="AI28" s="292" t="s">
        <v>1198</v>
      </c>
      <c r="AJ28" s="292" t="s">
        <v>1197</v>
      </c>
      <c r="AK28" s="292" t="s">
        <v>1198</v>
      </c>
      <c r="AL28" s="292" t="s">
        <v>1197</v>
      </c>
      <c r="AM28" s="292" t="s">
        <v>1198</v>
      </c>
      <c r="AN28" s="292" t="s">
        <v>1197</v>
      </c>
      <c r="AO28" s="292" t="s">
        <v>1197</v>
      </c>
      <c r="AP28" s="292" t="s">
        <v>1198</v>
      </c>
      <c r="AQ28" s="292" t="s">
        <v>1198</v>
      </c>
      <c r="AR28" s="293">
        <v>6234</v>
      </c>
      <c r="AS28" s="292" t="s">
        <v>1198</v>
      </c>
      <c r="AT28" s="292" t="s">
        <v>1197</v>
      </c>
      <c r="AU28" s="292" t="s">
        <v>1197</v>
      </c>
      <c r="AV28" s="292" t="s">
        <v>1198</v>
      </c>
      <c r="AW28" s="292" t="s">
        <v>1198</v>
      </c>
      <c r="AX28" s="292" t="s">
        <v>1197</v>
      </c>
      <c r="AY28" s="292" t="s">
        <v>1198</v>
      </c>
      <c r="AZ28" s="293">
        <v>3156</v>
      </c>
      <c r="BA28" s="292" t="s">
        <v>1198</v>
      </c>
      <c r="BB28" s="292" t="s">
        <v>1197</v>
      </c>
      <c r="BC28" s="293">
        <v>1408</v>
      </c>
      <c r="BD28" s="293">
        <v>3646</v>
      </c>
      <c r="BE28" s="293">
        <v>1663</v>
      </c>
      <c r="BF28" s="293">
        <v>2785</v>
      </c>
      <c r="BG28" s="292" t="s">
        <v>1198</v>
      </c>
      <c r="BH28" s="293">
        <v>3767</v>
      </c>
      <c r="BI28" s="292" t="s">
        <v>1198</v>
      </c>
      <c r="BJ28" s="292" t="s">
        <v>1198</v>
      </c>
      <c r="BK28" s="292" t="s">
        <v>1198</v>
      </c>
      <c r="BL28" s="292" t="s">
        <v>1198</v>
      </c>
      <c r="BM28" s="292" t="s">
        <v>1198</v>
      </c>
      <c r="BN28" s="293">
        <v>1720</v>
      </c>
      <c r="BO28" s="292" t="s">
        <v>1198</v>
      </c>
      <c r="BP28" s="292" t="s">
        <v>1197</v>
      </c>
      <c r="BQ28" s="292" t="s">
        <v>1198</v>
      </c>
      <c r="BR28" s="292" t="s">
        <v>1198</v>
      </c>
      <c r="BS28" s="292" t="s">
        <v>1198</v>
      </c>
      <c r="BT28" s="292" t="s">
        <v>1197</v>
      </c>
      <c r="BU28" s="292" t="s">
        <v>1198</v>
      </c>
      <c r="BV28" s="292" t="s">
        <v>1198</v>
      </c>
      <c r="BW28" s="293">
        <v>5240</v>
      </c>
      <c r="BX28" s="293">
        <v>6446</v>
      </c>
      <c r="BY28" s="293">
        <v>1611</v>
      </c>
      <c r="BZ28" s="292" t="s">
        <v>1197</v>
      </c>
      <c r="CA28" s="293">
        <v>3918</v>
      </c>
      <c r="CB28" s="292" t="s">
        <v>1197</v>
      </c>
      <c r="CC28" s="292" t="s">
        <v>1197</v>
      </c>
      <c r="CD28" s="292" t="s">
        <v>1198</v>
      </c>
      <c r="CE28" s="292" t="s">
        <v>1197</v>
      </c>
      <c r="CF28" s="292" t="s">
        <v>1198</v>
      </c>
      <c r="CG28" s="292" t="s">
        <v>1197</v>
      </c>
      <c r="CH28" s="292" t="s">
        <v>1198</v>
      </c>
      <c r="CI28" s="292" t="s">
        <v>1197</v>
      </c>
      <c r="CJ28" s="292" t="s">
        <v>1197</v>
      </c>
      <c r="CK28" s="292" t="s">
        <v>1197</v>
      </c>
      <c r="CL28" s="292">
        <v>65938</v>
      </c>
      <c r="CN28" s="680" t="s">
        <v>464</v>
      </c>
      <c r="CO28" s="241">
        <v>2137</v>
      </c>
      <c r="CP28" s="244" t="s">
        <v>83</v>
      </c>
      <c r="CQ28" s="22" t="s">
        <v>454</v>
      </c>
      <c r="CR28" s="22"/>
      <c r="CS28" s="306">
        <f>CL23</f>
        <v>43118</v>
      </c>
      <c r="CT28" s="711">
        <f>SUM(CS28:CS31)</f>
        <v>306709.46999999997</v>
      </c>
    </row>
    <row r="29" spans="1:98" customFormat="1" ht="15" customHeight="1">
      <c r="A29" s="291" t="s">
        <v>1208</v>
      </c>
      <c r="B29" s="292" t="s">
        <v>1197</v>
      </c>
      <c r="C29" s="292" t="s">
        <v>1197</v>
      </c>
      <c r="D29" s="292" t="s">
        <v>1197</v>
      </c>
      <c r="E29" s="292" t="s">
        <v>1197</v>
      </c>
      <c r="F29" s="292" t="s">
        <v>1197</v>
      </c>
      <c r="G29" s="292" t="s">
        <v>1197</v>
      </c>
      <c r="H29" s="292" t="s">
        <v>1197</v>
      </c>
      <c r="I29" s="292" t="s">
        <v>1197</v>
      </c>
      <c r="J29" s="292" t="s">
        <v>1197</v>
      </c>
      <c r="K29" s="292" t="s">
        <v>1197</v>
      </c>
      <c r="L29" s="292" t="s">
        <v>1197</v>
      </c>
      <c r="M29" s="292" t="s">
        <v>1197</v>
      </c>
      <c r="N29" s="292" t="s">
        <v>1197</v>
      </c>
      <c r="O29" s="292" t="s">
        <v>1197</v>
      </c>
      <c r="P29" s="292" t="s">
        <v>1197</v>
      </c>
      <c r="Q29" s="292" t="s">
        <v>1197</v>
      </c>
      <c r="R29" s="292" t="s">
        <v>1197</v>
      </c>
      <c r="S29" s="292" t="s">
        <v>1197</v>
      </c>
      <c r="T29" s="292" t="s">
        <v>1198</v>
      </c>
      <c r="U29" s="292" t="s">
        <v>1198</v>
      </c>
      <c r="V29" s="292" t="s">
        <v>1198</v>
      </c>
      <c r="W29" s="292" t="s">
        <v>1197</v>
      </c>
      <c r="X29" s="292" t="s">
        <v>1197</v>
      </c>
      <c r="Y29" s="292" t="s">
        <v>1198</v>
      </c>
      <c r="Z29" s="292" t="s">
        <v>1198</v>
      </c>
      <c r="AA29" s="292" t="s">
        <v>1198</v>
      </c>
      <c r="AB29" s="292" t="s">
        <v>1197</v>
      </c>
      <c r="AC29" s="292" t="s">
        <v>1198</v>
      </c>
      <c r="AD29" s="292" t="s">
        <v>1198</v>
      </c>
      <c r="AE29" s="292" t="s">
        <v>1197</v>
      </c>
      <c r="AF29" s="292" t="s">
        <v>1198</v>
      </c>
      <c r="AG29" s="292" t="s">
        <v>1198</v>
      </c>
      <c r="AH29" s="293">
        <v>918</v>
      </c>
      <c r="AI29" s="293">
        <v>3728</v>
      </c>
      <c r="AJ29" s="292" t="s">
        <v>1197</v>
      </c>
      <c r="AK29" s="292" t="s">
        <v>1197</v>
      </c>
      <c r="AL29" s="292" t="s">
        <v>1198</v>
      </c>
      <c r="AM29" s="292" t="s">
        <v>1198</v>
      </c>
      <c r="AN29" s="292" t="s">
        <v>1198</v>
      </c>
      <c r="AO29" s="292" t="s">
        <v>1197</v>
      </c>
      <c r="AP29" s="292" t="s">
        <v>1198</v>
      </c>
      <c r="AQ29" s="293">
        <v>2146</v>
      </c>
      <c r="AR29" s="293">
        <v>5458</v>
      </c>
      <c r="AS29" s="292" t="s">
        <v>1198</v>
      </c>
      <c r="AT29" s="292" t="s">
        <v>1197</v>
      </c>
      <c r="AU29" s="292" t="s">
        <v>1198</v>
      </c>
      <c r="AV29" s="292" t="s">
        <v>1197</v>
      </c>
      <c r="AW29" s="292" t="s">
        <v>1197</v>
      </c>
      <c r="AX29" s="292" t="s">
        <v>1197</v>
      </c>
      <c r="AY29" s="292" t="s">
        <v>1198</v>
      </c>
      <c r="AZ29" s="293">
        <v>664</v>
      </c>
      <c r="BA29" s="292" t="s">
        <v>1198</v>
      </c>
      <c r="BB29" s="292" t="s">
        <v>1198</v>
      </c>
      <c r="BC29" s="292" t="s">
        <v>1198</v>
      </c>
      <c r="BD29" s="292">
        <v>17197</v>
      </c>
      <c r="BE29" s="292" t="s">
        <v>1198</v>
      </c>
      <c r="BF29" s="293">
        <v>7476</v>
      </c>
      <c r="BG29" s="293">
        <v>1794</v>
      </c>
      <c r="BH29" s="293">
        <v>10057</v>
      </c>
      <c r="BI29" s="292" t="s">
        <v>1197</v>
      </c>
      <c r="BJ29" s="293">
        <v>809</v>
      </c>
      <c r="BK29" s="293">
        <v>6453</v>
      </c>
      <c r="BL29" s="293">
        <v>1293</v>
      </c>
      <c r="BM29" s="293">
        <v>2197</v>
      </c>
      <c r="BN29" s="293">
        <v>3341</v>
      </c>
      <c r="BO29" s="293">
        <v>2787</v>
      </c>
      <c r="BP29" s="292" t="s">
        <v>1197</v>
      </c>
      <c r="BQ29" s="292" t="s">
        <v>1198</v>
      </c>
      <c r="BR29" s="292" t="s">
        <v>1197</v>
      </c>
      <c r="BS29" s="292" t="s">
        <v>1197</v>
      </c>
      <c r="BT29" s="292" t="s">
        <v>1197</v>
      </c>
      <c r="BU29" s="292" t="s">
        <v>1198</v>
      </c>
      <c r="BV29" s="293">
        <v>1188</v>
      </c>
      <c r="BW29" s="292">
        <v>23448</v>
      </c>
      <c r="BX29" s="293">
        <v>5690</v>
      </c>
      <c r="BY29" s="293">
        <v>4876</v>
      </c>
      <c r="BZ29" s="292" t="s">
        <v>1198</v>
      </c>
      <c r="CA29" s="293">
        <v>5146</v>
      </c>
      <c r="CB29" s="292" t="s">
        <v>1198</v>
      </c>
      <c r="CC29" s="292" t="s">
        <v>1198</v>
      </c>
      <c r="CD29" s="292" t="s">
        <v>1198</v>
      </c>
      <c r="CE29" s="293">
        <v>1380</v>
      </c>
      <c r="CF29" s="292" t="s">
        <v>1198</v>
      </c>
      <c r="CG29" s="292" t="s">
        <v>1197</v>
      </c>
      <c r="CH29" s="292" t="s">
        <v>1198</v>
      </c>
      <c r="CI29" s="292" t="s">
        <v>1197</v>
      </c>
      <c r="CJ29" s="292" t="s">
        <v>1197</v>
      </c>
      <c r="CK29" s="292" t="s">
        <v>1198</v>
      </c>
      <c r="CL29" s="292">
        <v>126861</v>
      </c>
      <c r="CN29" s="681"/>
      <c r="CO29" s="241">
        <v>3131</v>
      </c>
      <c r="CP29" s="244" t="s">
        <v>168</v>
      </c>
      <c r="CQ29" s="22" t="s">
        <v>454</v>
      </c>
      <c r="CR29" s="22"/>
      <c r="CS29" s="306">
        <f>CL26</f>
        <v>113150</v>
      </c>
      <c r="CT29" s="712"/>
    </row>
    <row r="30" spans="1:98" customFormat="1" ht="15" customHeight="1">
      <c r="A30" s="294"/>
      <c r="B30" s="295"/>
      <c r="C30" s="295"/>
      <c r="D30" s="295"/>
      <c r="E30" s="295"/>
      <c r="F30" s="295"/>
      <c r="G30" s="295"/>
      <c r="H30" s="295"/>
      <c r="I30" s="295"/>
      <c r="J30" s="295"/>
      <c r="K30" s="295"/>
      <c r="L30" s="295"/>
      <c r="M30" s="295"/>
      <c r="N30" s="295"/>
      <c r="O30" s="295"/>
      <c r="P30" s="295"/>
      <c r="Q30" s="295"/>
      <c r="R30" s="295"/>
      <c r="S30" s="295"/>
      <c r="T30" s="295"/>
      <c r="U30" s="295"/>
      <c r="V30" s="295"/>
      <c r="W30" s="295"/>
      <c r="X30" s="295"/>
      <c r="Y30" s="295"/>
      <c r="Z30" s="295"/>
      <c r="AA30" s="295"/>
      <c r="AB30" s="295"/>
      <c r="AC30" s="295"/>
      <c r="AD30" s="295"/>
      <c r="AE30" s="295"/>
      <c r="AF30" s="295"/>
      <c r="AG30" s="295"/>
      <c r="AH30" s="295"/>
      <c r="AI30" s="295"/>
      <c r="AJ30" s="295"/>
      <c r="AK30" s="295"/>
      <c r="AL30" s="295"/>
      <c r="AM30" s="295"/>
      <c r="AN30" s="295"/>
      <c r="AO30" s="295"/>
      <c r="AP30" s="295"/>
      <c r="AQ30" s="295"/>
      <c r="AR30" s="295"/>
      <c r="AS30" s="295"/>
      <c r="AT30" s="295"/>
      <c r="AU30" s="295"/>
      <c r="AV30" s="295"/>
      <c r="AW30" s="295"/>
      <c r="AX30" s="295"/>
      <c r="AY30" s="295"/>
      <c r="AZ30" s="295"/>
      <c r="BA30" s="295"/>
      <c r="BB30" s="295"/>
      <c r="BC30" s="295"/>
      <c r="BD30" s="295"/>
      <c r="BE30" s="295"/>
      <c r="BF30" s="295"/>
      <c r="BG30" s="295"/>
      <c r="BH30" s="295"/>
      <c r="BI30" s="295"/>
      <c r="BJ30" s="295"/>
      <c r="BK30" s="295"/>
      <c r="BL30" s="295"/>
      <c r="BM30" s="295"/>
      <c r="BN30" s="295"/>
      <c r="BO30" s="295"/>
      <c r="BP30" s="295"/>
      <c r="BQ30" s="295"/>
      <c r="BR30" s="295"/>
      <c r="BS30" s="295"/>
      <c r="BT30" s="295"/>
      <c r="BU30" s="295"/>
      <c r="BV30" s="295"/>
      <c r="BW30" s="295"/>
      <c r="BX30" s="295"/>
      <c r="BY30" s="295"/>
      <c r="BZ30" s="295"/>
      <c r="CA30" s="295"/>
      <c r="CB30" s="295"/>
      <c r="CC30" s="295"/>
      <c r="CD30" s="295"/>
      <c r="CE30" s="295"/>
      <c r="CF30" s="295"/>
      <c r="CG30" s="295"/>
      <c r="CH30" s="295"/>
      <c r="CI30" s="295"/>
      <c r="CJ30" s="295"/>
      <c r="CK30" s="295"/>
      <c r="CL30" s="295"/>
      <c r="CN30" s="681"/>
      <c r="CO30" s="241">
        <v>3132</v>
      </c>
      <c r="CP30" s="244" t="s">
        <v>169</v>
      </c>
      <c r="CQ30" s="22" t="s">
        <v>454</v>
      </c>
      <c r="CR30" s="22"/>
      <c r="CS30" s="306">
        <f>CL27</f>
        <v>102443</v>
      </c>
      <c r="CT30" s="712"/>
    </row>
    <row r="31" spans="1:98" customFormat="1" ht="15" customHeight="1">
      <c r="A31" s="294"/>
      <c r="B31" s="295"/>
      <c r="C31" s="295"/>
      <c r="D31" s="295"/>
      <c r="E31" s="295"/>
      <c r="F31" s="295"/>
      <c r="G31" s="295"/>
      <c r="H31" s="295"/>
      <c r="I31" s="295"/>
      <c r="J31" s="295"/>
      <c r="K31" s="295"/>
      <c r="L31" s="295"/>
      <c r="M31" s="295"/>
      <c r="N31" s="295"/>
      <c r="O31" s="295"/>
      <c r="P31" s="295"/>
      <c r="Q31" s="295"/>
      <c r="R31" s="295"/>
      <c r="S31" s="295"/>
      <c r="T31" s="295"/>
      <c r="U31" s="295"/>
      <c r="V31" s="295"/>
      <c r="W31" s="295"/>
      <c r="X31" s="295"/>
      <c r="Y31" s="295"/>
      <c r="Z31" s="295"/>
      <c r="AA31" s="295"/>
      <c r="AB31" s="295"/>
      <c r="AC31" s="295"/>
      <c r="AD31" s="295"/>
      <c r="AE31" s="295"/>
      <c r="AF31" s="295"/>
      <c r="AG31" s="295"/>
      <c r="AH31" s="295"/>
      <c r="AI31" s="295"/>
      <c r="AJ31" s="295"/>
      <c r="AK31" s="295"/>
      <c r="AL31" s="295"/>
      <c r="AM31" s="295"/>
      <c r="AN31" s="295"/>
      <c r="AO31" s="295"/>
      <c r="AP31" s="295"/>
      <c r="AQ31" s="295"/>
      <c r="AR31" s="295"/>
      <c r="AS31" s="295"/>
      <c r="AT31" s="295"/>
      <c r="AU31" s="295"/>
      <c r="AV31" s="295"/>
      <c r="AW31" s="295"/>
      <c r="AX31" s="295"/>
      <c r="AY31" s="295"/>
      <c r="AZ31" s="295"/>
      <c r="BA31" s="295"/>
      <c r="BB31" s="295"/>
      <c r="BC31" s="295"/>
      <c r="BD31" s="295"/>
      <c r="BE31" s="295"/>
      <c r="BF31" s="295"/>
      <c r="BG31" s="295"/>
      <c r="BH31" s="295"/>
      <c r="BI31" s="295"/>
      <c r="BJ31" s="295"/>
      <c r="BK31" s="295"/>
      <c r="BL31" s="295"/>
      <c r="BM31" s="295"/>
      <c r="BN31" s="295"/>
      <c r="BO31" s="295"/>
      <c r="BP31" s="295"/>
      <c r="BQ31" s="295"/>
      <c r="BR31" s="295"/>
      <c r="BS31" s="295"/>
      <c r="BT31" s="295"/>
      <c r="BU31" s="295"/>
      <c r="BV31" s="295"/>
      <c r="BW31" s="295"/>
      <c r="BX31" s="295"/>
      <c r="BY31" s="295"/>
      <c r="BZ31" s="295"/>
      <c r="CA31" s="295"/>
      <c r="CB31" s="295"/>
      <c r="CC31" s="295"/>
      <c r="CD31" s="295"/>
      <c r="CE31" s="295"/>
      <c r="CF31" s="295"/>
      <c r="CG31" s="295"/>
      <c r="CH31" s="295"/>
      <c r="CI31" s="295"/>
      <c r="CJ31" s="295"/>
      <c r="CK31" s="295"/>
      <c r="CL31" s="295"/>
      <c r="CN31" s="682"/>
      <c r="CO31" s="241" t="s">
        <v>465</v>
      </c>
      <c r="CP31" s="244" t="s">
        <v>466</v>
      </c>
      <c r="CQ31" s="22" t="s">
        <v>1217</v>
      </c>
      <c r="CR31" s="248">
        <v>0.29899999999999999</v>
      </c>
      <c r="CS31" s="306">
        <f>CR31*CL19</f>
        <v>47998.47</v>
      </c>
      <c r="CT31" s="712"/>
    </row>
    <row r="32" spans="1:98" customFormat="1" ht="15" customHeight="1">
      <c r="A32" s="294"/>
      <c r="B32" s="295"/>
      <c r="C32" s="295"/>
      <c r="D32" s="295"/>
      <c r="E32" s="295"/>
      <c r="F32" s="295"/>
      <c r="G32" s="295"/>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5"/>
      <c r="AG32" s="295"/>
      <c r="AH32" s="295"/>
      <c r="AI32" s="295"/>
      <c r="AJ32" s="295"/>
      <c r="AK32" s="295"/>
      <c r="AL32" s="295"/>
      <c r="AM32" s="295"/>
      <c r="AN32" s="295"/>
      <c r="AO32" s="295"/>
      <c r="AP32" s="295"/>
      <c r="AQ32" s="295"/>
      <c r="AR32" s="295"/>
      <c r="AS32" s="295"/>
      <c r="AT32" s="295"/>
      <c r="AU32" s="295"/>
      <c r="AV32" s="295"/>
      <c r="AW32" s="295"/>
      <c r="AX32" s="295"/>
      <c r="AY32" s="295"/>
      <c r="AZ32" s="295"/>
      <c r="BA32" s="295"/>
      <c r="BB32" s="295"/>
      <c r="BC32" s="295"/>
      <c r="BD32" s="295"/>
      <c r="BE32" s="295"/>
      <c r="BF32" s="295"/>
      <c r="BG32" s="295"/>
      <c r="BH32" s="295"/>
      <c r="BI32" s="295"/>
      <c r="BJ32" s="295"/>
      <c r="BK32" s="295"/>
      <c r="BL32" s="295"/>
      <c r="BM32" s="295"/>
      <c r="BN32" s="295"/>
      <c r="BO32" s="295"/>
      <c r="BP32" s="295"/>
      <c r="BQ32" s="295"/>
      <c r="BR32" s="295"/>
      <c r="BS32" s="295"/>
      <c r="BT32" s="295"/>
      <c r="BU32" s="295"/>
      <c r="BV32" s="295"/>
      <c r="BW32" s="295"/>
      <c r="BX32" s="295"/>
      <c r="BY32" s="295"/>
      <c r="BZ32" s="295"/>
      <c r="CA32" s="295"/>
      <c r="CB32" s="295"/>
      <c r="CC32" s="295"/>
      <c r="CD32" s="295"/>
      <c r="CE32" s="295"/>
      <c r="CF32" s="295"/>
      <c r="CG32" s="295"/>
      <c r="CH32" s="295"/>
      <c r="CI32" s="295"/>
      <c r="CJ32" s="295"/>
      <c r="CK32" s="295"/>
      <c r="CL32" s="295"/>
      <c r="CN32" s="636"/>
      <c r="CO32" s="636"/>
      <c r="CP32" s="636"/>
      <c r="CQ32" s="636"/>
      <c r="CR32" s="636"/>
      <c r="CS32" s="636"/>
      <c r="CT32" s="636"/>
    </row>
    <row r="33" spans="1:98" customFormat="1" ht="33" customHeight="1">
      <c r="A33" s="420" t="s">
        <v>1210</v>
      </c>
      <c r="B33" s="421" t="s">
        <v>1107</v>
      </c>
      <c r="C33" s="421"/>
      <c r="D33" s="421"/>
      <c r="E33" s="421"/>
      <c r="F33" s="421"/>
      <c r="G33" s="421"/>
      <c r="H33" s="421"/>
      <c r="I33" s="421"/>
      <c r="J33" s="421"/>
      <c r="K33" s="421"/>
      <c r="L33" s="421"/>
      <c r="M33" s="421"/>
      <c r="N33" s="421"/>
      <c r="O33" s="421"/>
      <c r="P33" s="421"/>
      <c r="Q33" s="421"/>
      <c r="R33" s="421"/>
      <c r="S33" s="421"/>
      <c r="T33" s="421"/>
      <c r="U33" s="421"/>
      <c r="V33" s="421"/>
      <c r="W33" s="421"/>
      <c r="X33" s="421"/>
      <c r="Y33" s="421"/>
      <c r="Z33" s="421"/>
      <c r="AA33" s="421"/>
      <c r="AB33" s="421"/>
      <c r="AC33" s="421"/>
      <c r="AD33" s="421"/>
      <c r="AE33" s="421"/>
      <c r="AF33" s="421"/>
      <c r="AG33" s="421"/>
      <c r="AH33" s="421"/>
      <c r="AI33" s="421"/>
      <c r="AJ33" s="421"/>
      <c r="AK33" s="421"/>
      <c r="AL33" s="421"/>
      <c r="AM33" s="421"/>
      <c r="AN33" s="421"/>
      <c r="AO33" s="421"/>
      <c r="AP33" s="421"/>
      <c r="AQ33" s="421"/>
      <c r="AR33" s="421"/>
      <c r="AS33" s="421"/>
      <c r="AT33" s="421"/>
      <c r="AU33" s="421"/>
      <c r="AV33" s="421"/>
      <c r="AW33" s="421"/>
      <c r="AX33" s="421"/>
      <c r="AY33" s="421"/>
      <c r="AZ33" s="421"/>
      <c r="BA33" s="421"/>
      <c r="BB33" s="421"/>
      <c r="BC33" s="421"/>
      <c r="BD33" s="421"/>
      <c r="BE33" s="421"/>
      <c r="BF33" s="421"/>
      <c r="BG33" s="421"/>
      <c r="BH33" s="421"/>
      <c r="BI33" s="421"/>
      <c r="BJ33" s="421"/>
      <c r="BK33" s="421"/>
      <c r="BL33" s="421"/>
      <c r="BM33" s="421"/>
      <c r="BN33" s="421"/>
      <c r="BO33" s="421"/>
      <c r="BP33" s="421"/>
      <c r="BQ33" s="421"/>
      <c r="BR33" s="421"/>
      <c r="BS33" s="421"/>
      <c r="BT33" s="421"/>
      <c r="BU33" s="421"/>
      <c r="BV33" s="421"/>
      <c r="BW33" s="421"/>
      <c r="BX33" s="421"/>
      <c r="BY33" s="421"/>
      <c r="BZ33" s="421"/>
      <c r="CA33" s="421"/>
      <c r="CB33" s="421"/>
      <c r="CC33" s="421"/>
      <c r="CD33" s="421"/>
      <c r="CE33" s="421"/>
      <c r="CF33" s="421"/>
      <c r="CG33" s="421"/>
      <c r="CH33" s="421"/>
      <c r="CI33" s="421"/>
      <c r="CJ33" s="421"/>
      <c r="CK33" s="421"/>
      <c r="CL33" s="423" t="s">
        <v>1220</v>
      </c>
      <c r="CN33" s="710"/>
      <c r="CO33" s="710"/>
      <c r="CP33" s="710"/>
      <c r="CQ33" s="710"/>
      <c r="CR33" s="710"/>
      <c r="CS33" s="424" t="s">
        <v>1220</v>
      </c>
      <c r="CT33" s="425" t="s">
        <v>1223</v>
      </c>
    </row>
    <row r="34" spans="1:98" customFormat="1" ht="30.6">
      <c r="A34" s="291" t="s">
        <v>1196</v>
      </c>
      <c r="B34" s="296" t="s">
        <v>1197</v>
      </c>
      <c r="C34" s="296" t="s">
        <v>1197</v>
      </c>
      <c r="D34" s="296" t="s">
        <v>1197</v>
      </c>
      <c r="E34" s="296" t="s">
        <v>1197</v>
      </c>
      <c r="F34" s="296" t="s">
        <v>1197</v>
      </c>
      <c r="G34" s="296" t="s">
        <v>1197</v>
      </c>
      <c r="H34" s="296" t="s">
        <v>1197</v>
      </c>
      <c r="I34" s="296" t="s">
        <v>1198</v>
      </c>
      <c r="J34" s="296" t="s">
        <v>1198</v>
      </c>
      <c r="K34" s="297">
        <v>1475</v>
      </c>
      <c r="L34" s="296" t="s">
        <v>1197</v>
      </c>
      <c r="M34" s="296" t="s">
        <v>1197</v>
      </c>
      <c r="N34" s="296" t="s">
        <v>1198</v>
      </c>
      <c r="O34" s="296" t="s">
        <v>1197</v>
      </c>
      <c r="P34" s="296" t="s">
        <v>1198</v>
      </c>
      <c r="Q34" s="296" t="s">
        <v>1197</v>
      </c>
      <c r="R34" s="296" t="s">
        <v>1198</v>
      </c>
      <c r="S34" s="296" t="s">
        <v>1198</v>
      </c>
      <c r="T34" s="296" t="s">
        <v>1198</v>
      </c>
      <c r="U34" s="297">
        <v>1058</v>
      </c>
      <c r="V34" s="296" t="s">
        <v>1198</v>
      </c>
      <c r="W34" s="296" t="s">
        <v>1198</v>
      </c>
      <c r="X34" s="296" t="s">
        <v>1197</v>
      </c>
      <c r="Y34" s="296" t="s">
        <v>1197</v>
      </c>
      <c r="Z34" s="297">
        <v>8410</v>
      </c>
      <c r="AA34" s="296" t="s">
        <v>1197</v>
      </c>
      <c r="AB34" s="296" t="s">
        <v>1198</v>
      </c>
      <c r="AC34" s="296" t="s">
        <v>1197</v>
      </c>
      <c r="AD34" s="297">
        <v>1370</v>
      </c>
      <c r="AE34" s="296" t="s">
        <v>1197</v>
      </c>
      <c r="AF34" s="296" t="s">
        <v>1198</v>
      </c>
      <c r="AG34" s="296" t="s">
        <v>1198</v>
      </c>
      <c r="AH34" s="296" t="s">
        <v>1198</v>
      </c>
      <c r="AI34" s="296" t="s">
        <v>1198</v>
      </c>
      <c r="AJ34" s="296" t="s">
        <v>1197</v>
      </c>
      <c r="AK34" s="296" t="s">
        <v>1197</v>
      </c>
      <c r="AL34" s="296" t="s">
        <v>1197</v>
      </c>
      <c r="AM34" s="297">
        <v>1934</v>
      </c>
      <c r="AN34" s="297">
        <v>1524</v>
      </c>
      <c r="AO34" s="296" t="s">
        <v>1198</v>
      </c>
      <c r="AP34" s="296" t="s">
        <v>1198</v>
      </c>
      <c r="AQ34" s="297">
        <v>2088</v>
      </c>
      <c r="AR34" s="297">
        <v>5863</v>
      </c>
      <c r="AS34" s="296" t="s">
        <v>1198</v>
      </c>
      <c r="AT34" s="296" t="s">
        <v>1198</v>
      </c>
      <c r="AU34" s="296" t="s">
        <v>1197</v>
      </c>
      <c r="AV34" s="296" t="s">
        <v>1198</v>
      </c>
      <c r="AW34" s="296" t="s">
        <v>1197</v>
      </c>
      <c r="AX34" s="296" t="s">
        <v>1197</v>
      </c>
      <c r="AY34" s="296" t="s">
        <v>1198</v>
      </c>
      <c r="AZ34" s="296" t="s">
        <v>1198</v>
      </c>
      <c r="BA34" s="296" t="s">
        <v>1198</v>
      </c>
      <c r="BB34" s="297">
        <v>3567</v>
      </c>
      <c r="BC34" s="297">
        <v>3611</v>
      </c>
      <c r="BD34" s="296">
        <v>55640</v>
      </c>
      <c r="BE34" s="296" t="s">
        <v>1197</v>
      </c>
      <c r="BF34" s="296">
        <v>16592</v>
      </c>
      <c r="BG34" s="297">
        <v>1449</v>
      </c>
      <c r="BH34" s="297">
        <v>6255</v>
      </c>
      <c r="BI34" s="296" t="s">
        <v>1197</v>
      </c>
      <c r="BJ34" s="297">
        <v>1198</v>
      </c>
      <c r="BK34" s="297">
        <v>10089</v>
      </c>
      <c r="BL34" s="296">
        <v>15930</v>
      </c>
      <c r="BM34" s="296" t="s">
        <v>1198</v>
      </c>
      <c r="BN34" s="296" t="s">
        <v>1198</v>
      </c>
      <c r="BO34" s="297">
        <v>3658</v>
      </c>
      <c r="BP34" s="296" t="s">
        <v>1197</v>
      </c>
      <c r="BQ34" s="296" t="s">
        <v>1197</v>
      </c>
      <c r="BR34" s="296" t="s">
        <v>1198</v>
      </c>
      <c r="BS34" s="296" t="s">
        <v>1198</v>
      </c>
      <c r="BT34" s="296" t="s">
        <v>1197</v>
      </c>
      <c r="BU34" s="296" t="s">
        <v>1198</v>
      </c>
      <c r="BV34" s="296" t="s">
        <v>1198</v>
      </c>
      <c r="BW34" s="296">
        <v>22418</v>
      </c>
      <c r="BX34" s="297">
        <v>6799</v>
      </c>
      <c r="BY34" s="297">
        <v>2107</v>
      </c>
      <c r="BZ34" s="296" t="s">
        <v>1198</v>
      </c>
      <c r="CA34" s="296" t="s">
        <v>1197</v>
      </c>
      <c r="CB34" s="296" t="s">
        <v>1197</v>
      </c>
      <c r="CC34" s="297">
        <v>1194</v>
      </c>
      <c r="CD34" s="296" t="s">
        <v>1198</v>
      </c>
      <c r="CE34" s="296" t="s">
        <v>1197</v>
      </c>
      <c r="CF34" s="297">
        <v>2080</v>
      </c>
      <c r="CG34" s="296" t="s">
        <v>1198</v>
      </c>
      <c r="CH34" s="296" t="s">
        <v>1197</v>
      </c>
      <c r="CI34" s="296" t="s">
        <v>1197</v>
      </c>
      <c r="CJ34" s="296" t="s">
        <v>1197</v>
      </c>
      <c r="CK34" s="297">
        <v>1810</v>
      </c>
      <c r="CL34" s="296">
        <v>199600</v>
      </c>
      <c r="CN34" s="719" t="s">
        <v>452</v>
      </c>
      <c r="CO34" s="22">
        <v>2134</v>
      </c>
      <c r="CP34" s="244" t="s">
        <v>453</v>
      </c>
      <c r="CQ34" s="22" t="s">
        <v>454</v>
      </c>
      <c r="CR34" s="22"/>
      <c r="CS34" s="306">
        <f>CL35</f>
        <v>582439</v>
      </c>
      <c r="CT34" s="711">
        <f>SUM(CS34:CS36)</f>
        <v>697664.66</v>
      </c>
    </row>
    <row r="35" spans="1:98" customFormat="1" ht="30.6">
      <c r="A35" s="291" t="s">
        <v>1199</v>
      </c>
      <c r="B35" s="296" t="s">
        <v>1197</v>
      </c>
      <c r="C35" s="296" t="s">
        <v>1198</v>
      </c>
      <c r="D35" s="296" t="s">
        <v>1197</v>
      </c>
      <c r="E35" s="296" t="s">
        <v>1197</v>
      </c>
      <c r="F35" s="296" t="s">
        <v>1197</v>
      </c>
      <c r="G35" s="296" t="s">
        <v>1197</v>
      </c>
      <c r="H35" s="296" t="s">
        <v>1197</v>
      </c>
      <c r="I35" s="297">
        <v>2923</v>
      </c>
      <c r="J35" s="296" t="s">
        <v>1197</v>
      </c>
      <c r="K35" s="296" t="s">
        <v>1197</v>
      </c>
      <c r="L35" s="296" t="s">
        <v>1197</v>
      </c>
      <c r="M35" s="296" t="s">
        <v>1197</v>
      </c>
      <c r="N35" s="296" t="s">
        <v>1197</v>
      </c>
      <c r="O35" s="296" t="s">
        <v>1198</v>
      </c>
      <c r="P35" s="296" t="s">
        <v>1197</v>
      </c>
      <c r="Q35" s="296" t="s">
        <v>1198</v>
      </c>
      <c r="R35" s="297">
        <v>3411</v>
      </c>
      <c r="S35" s="296" t="s">
        <v>1198</v>
      </c>
      <c r="T35" s="296" t="s">
        <v>1198</v>
      </c>
      <c r="U35" s="297">
        <v>2598</v>
      </c>
      <c r="V35" s="296" t="s">
        <v>1198</v>
      </c>
      <c r="W35" s="296" t="s">
        <v>1198</v>
      </c>
      <c r="X35" s="296" t="s">
        <v>1197</v>
      </c>
      <c r="Y35" s="297">
        <v>955</v>
      </c>
      <c r="Z35" s="297">
        <v>10616</v>
      </c>
      <c r="AA35" s="297">
        <v>748</v>
      </c>
      <c r="AB35" s="297">
        <v>4441</v>
      </c>
      <c r="AC35" s="297">
        <v>2232</v>
      </c>
      <c r="AD35" s="297">
        <v>3797</v>
      </c>
      <c r="AE35" s="297">
        <v>594</v>
      </c>
      <c r="AF35" s="296" t="s">
        <v>1198</v>
      </c>
      <c r="AG35" s="296" t="s">
        <v>1198</v>
      </c>
      <c r="AH35" s="297">
        <v>4400</v>
      </c>
      <c r="AI35" s="296" t="s">
        <v>1198</v>
      </c>
      <c r="AJ35" s="296" t="s">
        <v>1197</v>
      </c>
      <c r="AK35" s="296" t="s">
        <v>1198</v>
      </c>
      <c r="AL35" s="296" t="s">
        <v>1198</v>
      </c>
      <c r="AM35" s="296" t="s">
        <v>1198</v>
      </c>
      <c r="AN35" s="297">
        <v>2574</v>
      </c>
      <c r="AO35" s="296" t="s">
        <v>1197</v>
      </c>
      <c r="AP35" s="297">
        <v>1690</v>
      </c>
      <c r="AQ35" s="297">
        <v>4522</v>
      </c>
      <c r="AR35" s="297">
        <v>15833</v>
      </c>
      <c r="AS35" s="296" t="s">
        <v>1198</v>
      </c>
      <c r="AT35" s="297">
        <v>2733</v>
      </c>
      <c r="AU35" s="296" t="s">
        <v>1198</v>
      </c>
      <c r="AV35" s="297">
        <v>2697</v>
      </c>
      <c r="AW35" s="296" t="s">
        <v>1197</v>
      </c>
      <c r="AX35" s="296" t="s">
        <v>1197</v>
      </c>
      <c r="AY35" s="296" t="s">
        <v>1197</v>
      </c>
      <c r="AZ35" s="297">
        <v>11312</v>
      </c>
      <c r="BA35" s="296" t="s">
        <v>1198</v>
      </c>
      <c r="BB35" s="297">
        <v>3556</v>
      </c>
      <c r="BC35" s="297">
        <v>6657</v>
      </c>
      <c r="BD35" s="296">
        <v>270766</v>
      </c>
      <c r="BE35" s="297">
        <v>3615</v>
      </c>
      <c r="BF35" s="296">
        <v>25356</v>
      </c>
      <c r="BG35" s="297">
        <v>10028</v>
      </c>
      <c r="BH35" s="296">
        <v>28985</v>
      </c>
      <c r="BI35" s="296" t="s">
        <v>1197</v>
      </c>
      <c r="BJ35" s="297">
        <v>3987</v>
      </c>
      <c r="BK35" s="297">
        <v>10787</v>
      </c>
      <c r="BL35" s="297">
        <v>9341</v>
      </c>
      <c r="BM35" s="297">
        <v>14420</v>
      </c>
      <c r="BN35" s="297">
        <v>9130</v>
      </c>
      <c r="BO35" s="297">
        <v>4293</v>
      </c>
      <c r="BP35" s="296" t="s">
        <v>1197</v>
      </c>
      <c r="BQ35" s="297">
        <v>1844</v>
      </c>
      <c r="BR35" s="296" t="s">
        <v>1198</v>
      </c>
      <c r="BS35" s="297">
        <v>3256</v>
      </c>
      <c r="BT35" s="297">
        <v>1405</v>
      </c>
      <c r="BU35" s="297">
        <v>1899</v>
      </c>
      <c r="BV35" s="296" t="s">
        <v>1198</v>
      </c>
      <c r="BW35" s="296">
        <v>38182</v>
      </c>
      <c r="BX35" s="296">
        <v>17440</v>
      </c>
      <c r="BY35" s="297">
        <v>1617</v>
      </c>
      <c r="BZ35" s="296" t="s">
        <v>1198</v>
      </c>
      <c r="CA35" s="297">
        <v>2242</v>
      </c>
      <c r="CB35" s="296" t="s">
        <v>1197</v>
      </c>
      <c r="CC35" s="297">
        <v>1575</v>
      </c>
      <c r="CD35" s="297">
        <v>3269</v>
      </c>
      <c r="CE35" s="297">
        <v>7921</v>
      </c>
      <c r="CF35" s="296" t="s">
        <v>1198</v>
      </c>
      <c r="CG35" s="297">
        <v>1669</v>
      </c>
      <c r="CH35" s="296" t="s">
        <v>1197</v>
      </c>
      <c r="CI35" s="296" t="s">
        <v>1197</v>
      </c>
      <c r="CJ35" s="296" t="s">
        <v>1197</v>
      </c>
      <c r="CK35" s="296" t="s">
        <v>1198</v>
      </c>
      <c r="CL35" s="296">
        <v>582439</v>
      </c>
      <c r="CN35" s="719"/>
      <c r="CO35" s="22">
        <v>2136</v>
      </c>
      <c r="CP35" s="244" t="s">
        <v>82</v>
      </c>
      <c r="CQ35" s="22" t="s">
        <v>454</v>
      </c>
      <c r="CR35" s="22"/>
      <c r="CS35" s="306">
        <f>CL37</f>
        <v>36367</v>
      </c>
      <c r="CT35" s="712"/>
    </row>
    <row r="36" spans="1:98" customFormat="1">
      <c r="A36" s="291" t="s">
        <v>1200</v>
      </c>
      <c r="B36" s="296" t="s">
        <v>1197</v>
      </c>
      <c r="C36" s="296" t="s">
        <v>1197</v>
      </c>
      <c r="D36" s="296" t="s">
        <v>1197</v>
      </c>
      <c r="E36" s="296" t="s">
        <v>1197</v>
      </c>
      <c r="F36" s="296" t="s">
        <v>1197</v>
      </c>
      <c r="G36" s="296" t="s">
        <v>1197</v>
      </c>
      <c r="H36" s="296" t="s">
        <v>1197</v>
      </c>
      <c r="I36" s="296" t="s">
        <v>1197</v>
      </c>
      <c r="J36" s="296" t="s">
        <v>1198</v>
      </c>
      <c r="K36" s="296" t="s">
        <v>1197</v>
      </c>
      <c r="L36" s="296" t="s">
        <v>1197</v>
      </c>
      <c r="M36" s="296" t="s">
        <v>1197</v>
      </c>
      <c r="N36" s="296" t="s">
        <v>1197</v>
      </c>
      <c r="O36" s="296" t="s">
        <v>1197</v>
      </c>
      <c r="P36" s="296" t="s">
        <v>1197</v>
      </c>
      <c r="Q36" s="296" t="s">
        <v>1197</v>
      </c>
      <c r="R36" s="296" t="s">
        <v>1197</v>
      </c>
      <c r="S36" s="296" t="s">
        <v>1197</v>
      </c>
      <c r="T36" s="296" t="s">
        <v>1197</v>
      </c>
      <c r="U36" s="296" t="s">
        <v>1198</v>
      </c>
      <c r="V36" s="296" t="s">
        <v>1197</v>
      </c>
      <c r="W36" s="296" t="s">
        <v>1198</v>
      </c>
      <c r="X36" s="296" t="s">
        <v>1197</v>
      </c>
      <c r="Y36" s="296" t="s">
        <v>1197</v>
      </c>
      <c r="Z36" s="296" t="s">
        <v>1198</v>
      </c>
      <c r="AA36" s="296" t="s">
        <v>1197</v>
      </c>
      <c r="AB36" s="296" t="s">
        <v>1197</v>
      </c>
      <c r="AC36" s="296" t="s">
        <v>1198</v>
      </c>
      <c r="AD36" s="296" t="s">
        <v>1198</v>
      </c>
      <c r="AE36" s="296" t="s">
        <v>1197</v>
      </c>
      <c r="AF36" s="296" t="s">
        <v>1197</v>
      </c>
      <c r="AG36" s="296" t="s">
        <v>1197</v>
      </c>
      <c r="AH36" s="296" t="s">
        <v>1198</v>
      </c>
      <c r="AI36" s="296" t="s">
        <v>1197</v>
      </c>
      <c r="AJ36" s="296" t="s">
        <v>1197</v>
      </c>
      <c r="AK36" s="296" t="s">
        <v>1197</v>
      </c>
      <c r="AL36" s="296" t="s">
        <v>1197</v>
      </c>
      <c r="AM36" s="296" t="s">
        <v>1198</v>
      </c>
      <c r="AN36" s="296" t="s">
        <v>1197</v>
      </c>
      <c r="AO36" s="296" t="s">
        <v>1198</v>
      </c>
      <c r="AP36" s="296" t="s">
        <v>1197</v>
      </c>
      <c r="AQ36" s="297">
        <v>2229</v>
      </c>
      <c r="AR36" s="296" t="s">
        <v>1198</v>
      </c>
      <c r="AS36" s="296" t="s">
        <v>1198</v>
      </c>
      <c r="AT36" s="296" t="s">
        <v>1197</v>
      </c>
      <c r="AU36" s="296" t="s">
        <v>1197</v>
      </c>
      <c r="AV36" s="296" t="s">
        <v>1198</v>
      </c>
      <c r="AW36" s="296" t="s">
        <v>1198</v>
      </c>
      <c r="AX36" s="296" t="s">
        <v>1197</v>
      </c>
      <c r="AY36" s="296" t="s">
        <v>1197</v>
      </c>
      <c r="AZ36" s="296" t="s">
        <v>1198</v>
      </c>
      <c r="BA36" s="296" t="s">
        <v>1198</v>
      </c>
      <c r="BB36" s="296" t="s">
        <v>1197</v>
      </c>
      <c r="BC36" s="297">
        <v>11325</v>
      </c>
      <c r="BD36" s="297">
        <v>8220</v>
      </c>
      <c r="BE36" s="296" t="s">
        <v>1197</v>
      </c>
      <c r="BF36" s="297">
        <v>4116</v>
      </c>
      <c r="BG36" s="297">
        <v>435</v>
      </c>
      <c r="BH36" s="297">
        <v>4765</v>
      </c>
      <c r="BI36" s="296" t="s">
        <v>1197</v>
      </c>
      <c r="BJ36" s="296" t="s">
        <v>1198</v>
      </c>
      <c r="BK36" s="297">
        <v>3668</v>
      </c>
      <c r="BL36" s="296" t="s">
        <v>1198</v>
      </c>
      <c r="BM36" s="296" t="s">
        <v>1198</v>
      </c>
      <c r="BN36" s="296" t="s">
        <v>1198</v>
      </c>
      <c r="BO36" s="297">
        <v>3675</v>
      </c>
      <c r="BP36" s="296" t="s">
        <v>1197</v>
      </c>
      <c r="BQ36" s="296" t="s">
        <v>1197</v>
      </c>
      <c r="BR36" s="296" t="s">
        <v>1198</v>
      </c>
      <c r="BS36" s="296" t="s">
        <v>1197</v>
      </c>
      <c r="BT36" s="297">
        <v>5654</v>
      </c>
      <c r="BU36" s="296" t="s">
        <v>1198</v>
      </c>
      <c r="BV36" s="296" t="s">
        <v>1197</v>
      </c>
      <c r="BW36" s="297">
        <v>4097</v>
      </c>
      <c r="BX36" s="296" t="s">
        <v>1198</v>
      </c>
      <c r="BY36" s="297">
        <v>1413</v>
      </c>
      <c r="BZ36" s="296" t="s">
        <v>1197</v>
      </c>
      <c r="CA36" s="296" t="s">
        <v>1197</v>
      </c>
      <c r="CB36" s="296" t="s">
        <v>1197</v>
      </c>
      <c r="CC36" s="296" t="s">
        <v>1197</v>
      </c>
      <c r="CD36" s="296" t="s">
        <v>1197</v>
      </c>
      <c r="CE36" s="296" t="s">
        <v>1197</v>
      </c>
      <c r="CF36" s="296" t="s">
        <v>1198</v>
      </c>
      <c r="CG36" s="296" t="s">
        <v>1197</v>
      </c>
      <c r="CH36" s="296" t="s">
        <v>1197</v>
      </c>
      <c r="CI36" s="296" t="s">
        <v>1197</v>
      </c>
      <c r="CJ36" s="296" t="s">
        <v>1197</v>
      </c>
      <c r="CK36" s="296" t="s">
        <v>1197</v>
      </c>
      <c r="CL36" s="296">
        <v>65151</v>
      </c>
      <c r="CN36" s="719"/>
      <c r="CO36" s="22" t="s">
        <v>441</v>
      </c>
      <c r="CP36" s="244" t="s">
        <v>442</v>
      </c>
      <c r="CQ36" s="22" t="s">
        <v>1214</v>
      </c>
      <c r="CR36" s="248">
        <v>0.46100000000000002</v>
      </c>
      <c r="CS36" s="306">
        <f>CR36*CL39</f>
        <v>78858.66</v>
      </c>
      <c r="CT36" s="712"/>
    </row>
    <row r="37" spans="1:98" customFormat="1" ht="30.6">
      <c r="A37" s="291" t="s">
        <v>1201</v>
      </c>
      <c r="B37" s="296" t="s">
        <v>1197</v>
      </c>
      <c r="C37" s="296" t="s">
        <v>1197</v>
      </c>
      <c r="D37" s="296" t="s">
        <v>1197</v>
      </c>
      <c r="E37" s="296" t="s">
        <v>1197</v>
      </c>
      <c r="F37" s="296" t="s">
        <v>1197</v>
      </c>
      <c r="G37" s="296" t="s">
        <v>1197</v>
      </c>
      <c r="H37" s="296" t="s">
        <v>1197</v>
      </c>
      <c r="I37" s="296" t="s">
        <v>1197</v>
      </c>
      <c r="J37" s="296" t="s">
        <v>1197</v>
      </c>
      <c r="K37" s="296" t="s">
        <v>1197</v>
      </c>
      <c r="L37" s="296" t="s">
        <v>1197</v>
      </c>
      <c r="M37" s="296" t="s">
        <v>1197</v>
      </c>
      <c r="N37" s="296" t="s">
        <v>1197</v>
      </c>
      <c r="O37" s="296" t="s">
        <v>1197</v>
      </c>
      <c r="P37" s="296" t="s">
        <v>1197</v>
      </c>
      <c r="Q37" s="296" t="s">
        <v>1197</v>
      </c>
      <c r="R37" s="296" t="s">
        <v>1197</v>
      </c>
      <c r="S37" s="296" t="s">
        <v>1197</v>
      </c>
      <c r="T37" s="296" t="s">
        <v>1197</v>
      </c>
      <c r="U37" s="296" t="s">
        <v>1197</v>
      </c>
      <c r="V37" s="296" t="s">
        <v>1197</v>
      </c>
      <c r="W37" s="296" t="s">
        <v>1197</v>
      </c>
      <c r="X37" s="296" t="s">
        <v>1197</v>
      </c>
      <c r="Y37" s="296" t="s">
        <v>1197</v>
      </c>
      <c r="Z37" s="296" t="s">
        <v>1198</v>
      </c>
      <c r="AA37" s="296" t="s">
        <v>1197</v>
      </c>
      <c r="AB37" s="296" t="s">
        <v>1197</v>
      </c>
      <c r="AC37" s="296" t="s">
        <v>1197</v>
      </c>
      <c r="AD37" s="296" t="s">
        <v>1198</v>
      </c>
      <c r="AE37" s="296" t="s">
        <v>1197</v>
      </c>
      <c r="AF37" s="296" t="s">
        <v>1197</v>
      </c>
      <c r="AG37" s="296" t="s">
        <v>1198</v>
      </c>
      <c r="AH37" s="296" t="s">
        <v>1197</v>
      </c>
      <c r="AI37" s="296" t="s">
        <v>1197</v>
      </c>
      <c r="AJ37" s="296" t="s">
        <v>1197</v>
      </c>
      <c r="AK37" s="296" t="s">
        <v>1197</v>
      </c>
      <c r="AL37" s="296" t="s">
        <v>1197</v>
      </c>
      <c r="AM37" s="296" t="s">
        <v>1197</v>
      </c>
      <c r="AN37" s="296" t="s">
        <v>1198</v>
      </c>
      <c r="AO37" s="296" t="s">
        <v>1197</v>
      </c>
      <c r="AP37" s="296" t="s">
        <v>1197</v>
      </c>
      <c r="AQ37" s="296" t="s">
        <v>1198</v>
      </c>
      <c r="AR37" s="296" t="s">
        <v>1198</v>
      </c>
      <c r="AS37" s="296" t="s">
        <v>1197</v>
      </c>
      <c r="AT37" s="296" t="s">
        <v>1197</v>
      </c>
      <c r="AU37" s="296" t="s">
        <v>1197</v>
      </c>
      <c r="AV37" s="296" t="s">
        <v>1197</v>
      </c>
      <c r="AW37" s="296" t="s">
        <v>1198</v>
      </c>
      <c r="AX37" s="296" t="s">
        <v>1197</v>
      </c>
      <c r="AY37" s="296" t="s">
        <v>1197</v>
      </c>
      <c r="AZ37" s="296" t="s">
        <v>1197</v>
      </c>
      <c r="BA37" s="296" t="s">
        <v>1197</v>
      </c>
      <c r="BB37" s="296" t="s">
        <v>1198</v>
      </c>
      <c r="BC37" s="296" t="s">
        <v>1198</v>
      </c>
      <c r="BD37" s="296">
        <v>17081</v>
      </c>
      <c r="BE37" s="296" t="s">
        <v>1198</v>
      </c>
      <c r="BF37" s="297">
        <v>3442</v>
      </c>
      <c r="BG37" s="296" t="s">
        <v>1197</v>
      </c>
      <c r="BH37" s="296" t="s">
        <v>1198</v>
      </c>
      <c r="BI37" s="296" t="s">
        <v>1197</v>
      </c>
      <c r="BJ37" s="296" t="s">
        <v>1198</v>
      </c>
      <c r="BK37" s="296" t="s">
        <v>1198</v>
      </c>
      <c r="BL37" s="296" t="s">
        <v>1197</v>
      </c>
      <c r="BM37" s="296" t="s">
        <v>1197</v>
      </c>
      <c r="BN37" s="296" t="s">
        <v>1197</v>
      </c>
      <c r="BO37" s="296" t="s">
        <v>1198</v>
      </c>
      <c r="BP37" s="296" t="s">
        <v>1197</v>
      </c>
      <c r="BQ37" s="296" t="s">
        <v>1197</v>
      </c>
      <c r="BR37" s="296" t="s">
        <v>1197</v>
      </c>
      <c r="BS37" s="296" t="s">
        <v>1197</v>
      </c>
      <c r="BT37" s="296" t="s">
        <v>1198</v>
      </c>
      <c r="BU37" s="296" t="s">
        <v>1197</v>
      </c>
      <c r="BV37" s="296" t="s">
        <v>1198</v>
      </c>
      <c r="BW37" s="297">
        <v>2277</v>
      </c>
      <c r="BX37" s="296" t="s">
        <v>1197</v>
      </c>
      <c r="BY37" s="296" t="s">
        <v>1198</v>
      </c>
      <c r="BZ37" s="296" t="s">
        <v>1197</v>
      </c>
      <c r="CA37" s="296" t="s">
        <v>1197</v>
      </c>
      <c r="CB37" s="296" t="s">
        <v>1197</v>
      </c>
      <c r="CC37" s="296" t="s">
        <v>1197</v>
      </c>
      <c r="CD37" s="296" t="s">
        <v>1198</v>
      </c>
      <c r="CE37" s="296" t="s">
        <v>1197</v>
      </c>
      <c r="CF37" s="296" t="s">
        <v>1198</v>
      </c>
      <c r="CG37" s="296" t="s">
        <v>1198</v>
      </c>
      <c r="CH37" s="296" t="s">
        <v>1197</v>
      </c>
      <c r="CI37" s="296" t="s">
        <v>1197</v>
      </c>
      <c r="CJ37" s="296" t="s">
        <v>1197</v>
      </c>
      <c r="CK37" s="296" t="s">
        <v>1197</v>
      </c>
      <c r="CL37" s="296">
        <v>36367</v>
      </c>
      <c r="CN37" s="679" t="s">
        <v>456</v>
      </c>
      <c r="CO37" s="84">
        <v>3544</v>
      </c>
      <c r="CP37" s="249" t="s">
        <v>212</v>
      </c>
      <c r="CQ37" s="84" t="s">
        <v>454</v>
      </c>
      <c r="CR37" s="84"/>
      <c r="CS37" s="307">
        <f>CL44</f>
        <v>110449</v>
      </c>
      <c r="CT37" s="713">
        <f>SUM(CS37:CS39)</f>
        <v>300662</v>
      </c>
    </row>
    <row r="38" spans="1:98" customFormat="1">
      <c r="A38" s="291" t="s">
        <v>1202</v>
      </c>
      <c r="B38" s="296" t="s">
        <v>1197</v>
      </c>
      <c r="C38" s="296" t="s">
        <v>1197</v>
      </c>
      <c r="D38" s="296" t="s">
        <v>1197</v>
      </c>
      <c r="E38" s="296" t="s">
        <v>1197</v>
      </c>
      <c r="F38" s="296" t="s">
        <v>1197</v>
      </c>
      <c r="G38" s="296" t="s">
        <v>1197</v>
      </c>
      <c r="H38" s="296" t="s">
        <v>1197</v>
      </c>
      <c r="I38" s="296" t="s">
        <v>1197</v>
      </c>
      <c r="J38" s="296" t="s">
        <v>1197</v>
      </c>
      <c r="K38" s="296" t="s">
        <v>1197</v>
      </c>
      <c r="L38" s="296" t="s">
        <v>1198</v>
      </c>
      <c r="M38" s="296" t="s">
        <v>1197</v>
      </c>
      <c r="N38" s="296" t="s">
        <v>1197</v>
      </c>
      <c r="O38" s="296" t="s">
        <v>1197</v>
      </c>
      <c r="P38" s="296" t="s">
        <v>1197</v>
      </c>
      <c r="Q38" s="296" t="s">
        <v>1197</v>
      </c>
      <c r="R38" s="296" t="s">
        <v>1197</v>
      </c>
      <c r="S38" s="296" t="s">
        <v>1197</v>
      </c>
      <c r="T38" s="296" t="s">
        <v>1197</v>
      </c>
      <c r="U38" s="296" t="s">
        <v>1197</v>
      </c>
      <c r="V38" s="296" t="s">
        <v>1197</v>
      </c>
      <c r="W38" s="296" t="s">
        <v>1197</v>
      </c>
      <c r="X38" s="296" t="s">
        <v>1197</v>
      </c>
      <c r="Y38" s="296" t="s">
        <v>1198</v>
      </c>
      <c r="Z38" s="296" t="s">
        <v>1198</v>
      </c>
      <c r="AA38" s="296" t="s">
        <v>1197</v>
      </c>
      <c r="AB38" s="296" t="s">
        <v>1197</v>
      </c>
      <c r="AC38" s="296" t="s">
        <v>1197</v>
      </c>
      <c r="AD38" s="296" t="s">
        <v>1197</v>
      </c>
      <c r="AE38" s="296" t="s">
        <v>1197</v>
      </c>
      <c r="AF38" s="296" t="s">
        <v>1197</v>
      </c>
      <c r="AG38" s="296" t="s">
        <v>1197</v>
      </c>
      <c r="AH38" s="296" t="s">
        <v>1197</v>
      </c>
      <c r="AI38" s="296" t="s">
        <v>1198</v>
      </c>
      <c r="AJ38" s="296" t="s">
        <v>1197</v>
      </c>
      <c r="AK38" s="296" t="s">
        <v>1197</v>
      </c>
      <c r="AL38" s="296" t="s">
        <v>1197</v>
      </c>
      <c r="AM38" s="296" t="s">
        <v>1197</v>
      </c>
      <c r="AN38" s="296" t="s">
        <v>1198</v>
      </c>
      <c r="AO38" s="297">
        <v>6470</v>
      </c>
      <c r="AP38" s="296" t="s">
        <v>1197</v>
      </c>
      <c r="AQ38" s="296" t="s">
        <v>1197</v>
      </c>
      <c r="AR38" s="296" t="s">
        <v>1198</v>
      </c>
      <c r="AS38" s="296" t="s">
        <v>1198</v>
      </c>
      <c r="AT38" s="296" t="s">
        <v>1197</v>
      </c>
      <c r="AU38" s="296" t="s">
        <v>1197</v>
      </c>
      <c r="AV38" s="296" t="s">
        <v>1197</v>
      </c>
      <c r="AW38" s="296" t="s">
        <v>1198</v>
      </c>
      <c r="AX38" s="296" t="s">
        <v>1197</v>
      </c>
      <c r="AY38" s="296" t="s">
        <v>1197</v>
      </c>
      <c r="AZ38" s="296" t="s">
        <v>1198</v>
      </c>
      <c r="BA38" s="296" t="s">
        <v>1197</v>
      </c>
      <c r="BB38" s="296" t="s">
        <v>1197</v>
      </c>
      <c r="BC38" s="297">
        <v>6157</v>
      </c>
      <c r="BD38" s="297">
        <v>3349</v>
      </c>
      <c r="BE38" s="296" t="s">
        <v>1197</v>
      </c>
      <c r="BF38" s="296" t="s">
        <v>1198</v>
      </c>
      <c r="BG38" s="296" t="s">
        <v>1197</v>
      </c>
      <c r="BH38" s="296" t="s">
        <v>1198</v>
      </c>
      <c r="BI38" s="296" t="s">
        <v>1197</v>
      </c>
      <c r="BJ38" s="296" t="s">
        <v>1198</v>
      </c>
      <c r="BK38" s="296" t="s">
        <v>1197</v>
      </c>
      <c r="BL38" s="297">
        <v>474</v>
      </c>
      <c r="BM38" s="296" t="s">
        <v>1197</v>
      </c>
      <c r="BN38" s="296" t="s">
        <v>1197</v>
      </c>
      <c r="BO38" s="296" t="s">
        <v>1198</v>
      </c>
      <c r="BP38" s="296" t="s">
        <v>1197</v>
      </c>
      <c r="BQ38" s="296" t="s">
        <v>1198</v>
      </c>
      <c r="BR38" s="296" t="s">
        <v>1197</v>
      </c>
      <c r="BS38" s="296" t="s">
        <v>1197</v>
      </c>
      <c r="BT38" s="296" t="s">
        <v>1197</v>
      </c>
      <c r="BU38" s="296" t="s">
        <v>1197</v>
      </c>
      <c r="BV38" s="296" t="s">
        <v>1197</v>
      </c>
      <c r="BW38" s="297">
        <v>4752</v>
      </c>
      <c r="BX38" s="296" t="s">
        <v>1198</v>
      </c>
      <c r="BY38" s="296" t="s">
        <v>1197</v>
      </c>
      <c r="BZ38" s="296" t="s">
        <v>1197</v>
      </c>
      <c r="CA38" s="296" t="s">
        <v>1197</v>
      </c>
      <c r="CB38" s="296" t="s">
        <v>1197</v>
      </c>
      <c r="CC38" s="296" t="s">
        <v>1197</v>
      </c>
      <c r="CD38" s="296" t="s">
        <v>1197</v>
      </c>
      <c r="CE38" s="296" t="s">
        <v>1197</v>
      </c>
      <c r="CF38" s="296" t="s">
        <v>1198</v>
      </c>
      <c r="CG38" s="296" t="s">
        <v>1197</v>
      </c>
      <c r="CH38" s="296" t="s">
        <v>1197</v>
      </c>
      <c r="CI38" s="296" t="s">
        <v>1197</v>
      </c>
      <c r="CJ38" s="296" t="s">
        <v>1197</v>
      </c>
      <c r="CK38" s="296" t="s">
        <v>1197</v>
      </c>
      <c r="CL38" s="296">
        <v>33211</v>
      </c>
      <c r="CN38" s="679"/>
      <c r="CO38" s="84">
        <v>3133</v>
      </c>
      <c r="CP38" s="249" t="s">
        <v>170</v>
      </c>
      <c r="CQ38" s="84" t="s">
        <v>454</v>
      </c>
      <c r="CR38" s="84"/>
      <c r="CS38" s="307">
        <f>CL43</f>
        <v>61471</v>
      </c>
      <c r="CT38" s="714"/>
    </row>
    <row r="39" spans="1:98" customFormat="1" ht="30.6">
      <c r="A39" s="291" t="s">
        <v>1203</v>
      </c>
      <c r="B39" s="296" t="s">
        <v>1197</v>
      </c>
      <c r="C39" s="296" t="s">
        <v>1197</v>
      </c>
      <c r="D39" s="296" t="s">
        <v>1197</v>
      </c>
      <c r="E39" s="296" t="s">
        <v>1197</v>
      </c>
      <c r="F39" s="296" t="s">
        <v>1197</v>
      </c>
      <c r="G39" s="296" t="s">
        <v>1197</v>
      </c>
      <c r="H39" s="296" t="s">
        <v>1197</v>
      </c>
      <c r="I39" s="296" t="s">
        <v>1198</v>
      </c>
      <c r="J39" s="296" t="s">
        <v>1197</v>
      </c>
      <c r="K39" s="296" t="s">
        <v>1198</v>
      </c>
      <c r="L39" s="296" t="s">
        <v>1197</v>
      </c>
      <c r="M39" s="296" t="s">
        <v>1197</v>
      </c>
      <c r="N39" s="296" t="s">
        <v>1197</v>
      </c>
      <c r="O39" s="296" t="s">
        <v>1197</v>
      </c>
      <c r="P39" s="296" t="s">
        <v>1197</v>
      </c>
      <c r="Q39" s="296" t="s">
        <v>1197</v>
      </c>
      <c r="R39" s="297">
        <v>1040</v>
      </c>
      <c r="S39" s="296" t="s">
        <v>1197</v>
      </c>
      <c r="T39" s="296" t="s">
        <v>1198</v>
      </c>
      <c r="U39" s="296" t="s">
        <v>1198</v>
      </c>
      <c r="V39" s="296" t="s">
        <v>1197</v>
      </c>
      <c r="W39" s="296" t="s">
        <v>1197</v>
      </c>
      <c r="X39" s="296" t="s">
        <v>1197</v>
      </c>
      <c r="Y39" s="296" t="s">
        <v>1198</v>
      </c>
      <c r="Z39" s="297">
        <v>2544</v>
      </c>
      <c r="AA39" s="297">
        <v>1092</v>
      </c>
      <c r="AB39" s="296" t="s">
        <v>1198</v>
      </c>
      <c r="AC39" s="296" t="s">
        <v>1198</v>
      </c>
      <c r="AD39" s="296" t="s">
        <v>1197</v>
      </c>
      <c r="AE39" s="296" t="s">
        <v>1197</v>
      </c>
      <c r="AF39" s="296" t="s">
        <v>1198</v>
      </c>
      <c r="AG39" s="296" t="s">
        <v>1198</v>
      </c>
      <c r="AH39" s="296" t="s">
        <v>1198</v>
      </c>
      <c r="AI39" s="296" t="s">
        <v>1197</v>
      </c>
      <c r="AJ39" s="296" t="s">
        <v>1197</v>
      </c>
      <c r="AK39" s="296" t="s">
        <v>1197</v>
      </c>
      <c r="AL39" s="296" t="s">
        <v>1197</v>
      </c>
      <c r="AM39" s="296" t="s">
        <v>1198</v>
      </c>
      <c r="AN39" s="296" t="s">
        <v>1198</v>
      </c>
      <c r="AO39" s="296" t="s">
        <v>1198</v>
      </c>
      <c r="AP39" s="296" t="s">
        <v>1198</v>
      </c>
      <c r="AQ39" s="297">
        <v>2465</v>
      </c>
      <c r="AR39" s="297">
        <v>1723</v>
      </c>
      <c r="AS39" s="296" t="s">
        <v>1197</v>
      </c>
      <c r="AT39" s="296" t="s">
        <v>1198</v>
      </c>
      <c r="AU39" s="296" t="s">
        <v>1197</v>
      </c>
      <c r="AV39" s="296" t="s">
        <v>1197</v>
      </c>
      <c r="AW39" s="296" t="s">
        <v>1197</v>
      </c>
      <c r="AX39" s="296" t="s">
        <v>1197</v>
      </c>
      <c r="AY39" s="296" t="s">
        <v>1197</v>
      </c>
      <c r="AZ39" s="297">
        <v>1244</v>
      </c>
      <c r="BA39" s="296" t="s">
        <v>1198</v>
      </c>
      <c r="BB39" s="296" t="s">
        <v>1198</v>
      </c>
      <c r="BC39" s="297">
        <v>6499</v>
      </c>
      <c r="BD39" s="296">
        <v>89297</v>
      </c>
      <c r="BE39" s="296" t="s">
        <v>1198</v>
      </c>
      <c r="BF39" s="297">
        <v>5312</v>
      </c>
      <c r="BG39" s="297">
        <v>2287</v>
      </c>
      <c r="BH39" s="297">
        <v>2837</v>
      </c>
      <c r="BI39" s="296" t="s">
        <v>1197</v>
      </c>
      <c r="BJ39" s="296" t="s">
        <v>1198</v>
      </c>
      <c r="BK39" s="297">
        <v>16093</v>
      </c>
      <c r="BL39" s="297">
        <v>4042</v>
      </c>
      <c r="BM39" s="296" t="s">
        <v>1198</v>
      </c>
      <c r="BN39" s="296" t="s">
        <v>1197</v>
      </c>
      <c r="BO39" s="297">
        <v>1535</v>
      </c>
      <c r="BP39" s="296" t="s">
        <v>1197</v>
      </c>
      <c r="BQ39" s="296" t="s">
        <v>1198</v>
      </c>
      <c r="BR39" s="296" t="s">
        <v>1197</v>
      </c>
      <c r="BS39" s="296" t="s">
        <v>1197</v>
      </c>
      <c r="BT39" s="296" t="s">
        <v>1198</v>
      </c>
      <c r="BU39" s="296" t="s">
        <v>1197</v>
      </c>
      <c r="BV39" s="296" t="s">
        <v>1198</v>
      </c>
      <c r="BW39" s="297">
        <v>7491</v>
      </c>
      <c r="BX39" s="297">
        <v>3561</v>
      </c>
      <c r="BY39" s="297">
        <v>1569</v>
      </c>
      <c r="BZ39" s="296" t="s">
        <v>1197</v>
      </c>
      <c r="CA39" s="296" t="s">
        <v>1197</v>
      </c>
      <c r="CB39" s="296" t="s">
        <v>1197</v>
      </c>
      <c r="CC39" s="296" t="s">
        <v>1198</v>
      </c>
      <c r="CD39" s="296" t="s">
        <v>1197</v>
      </c>
      <c r="CE39" s="296" t="s">
        <v>1198</v>
      </c>
      <c r="CF39" s="296" t="s">
        <v>1198</v>
      </c>
      <c r="CG39" s="296" t="s">
        <v>1197</v>
      </c>
      <c r="CH39" s="296" t="s">
        <v>1198</v>
      </c>
      <c r="CI39" s="296" t="s">
        <v>1197</v>
      </c>
      <c r="CJ39" s="296" t="s">
        <v>1197</v>
      </c>
      <c r="CK39" s="296" t="s">
        <v>1198</v>
      </c>
      <c r="CL39" s="296">
        <v>171060</v>
      </c>
      <c r="CN39" s="679"/>
      <c r="CO39" s="84" t="s">
        <v>457</v>
      </c>
      <c r="CP39" s="249" t="s">
        <v>458</v>
      </c>
      <c r="CQ39" s="84" t="s">
        <v>1215</v>
      </c>
      <c r="CR39" s="250">
        <v>0.64500000000000002</v>
      </c>
      <c r="CS39" s="307">
        <f>CR39*CL34</f>
        <v>128742</v>
      </c>
      <c r="CT39" s="714"/>
    </row>
    <row r="40" spans="1:98" customFormat="1">
      <c r="A40" s="291" t="s">
        <v>1204</v>
      </c>
      <c r="B40" s="296" t="s">
        <v>1197</v>
      </c>
      <c r="C40" s="296" t="s">
        <v>1197</v>
      </c>
      <c r="D40" s="296" t="s">
        <v>1197</v>
      </c>
      <c r="E40" s="296" t="s">
        <v>1197</v>
      </c>
      <c r="F40" s="296" t="s">
        <v>1197</v>
      </c>
      <c r="G40" s="296" t="s">
        <v>1197</v>
      </c>
      <c r="H40" s="296" t="s">
        <v>1197</v>
      </c>
      <c r="I40" s="296" t="s">
        <v>1197</v>
      </c>
      <c r="J40" s="296" t="s">
        <v>1197</v>
      </c>
      <c r="K40" s="296" t="s">
        <v>1197</v>
      </c>
      <c r="L40" s="296" t="s">
        <v>1197</v>
      </c>
      <c r="M40" s="296" t="s">
        <v>1197</v>
      </c>
      <c r="N40" s="296" t="s">
        <v>1197</v>
      </c>
      <c r="O40" s="296" t="s">
        <v>1197</v>
      </c>
      <c r="P40" s="296" t="s">
        <v>1197</v>
      </c>
      <c r="Q40" s="296" t="s">
        <v>1197</v>
      </c>
      <c r="R40" s="296" t="s">
        <v>1197</v>
      </c>
      <c r="S40" s="296" t="s">
        <v>1197</v>
      </c>
      <c r="T40" s="296" t="s">
        <v>1197</v>
      </c>
      <c r="U40" s="296" t="s">
        <v>1197</v>
      </c>
      <c r="V40" s="296" t="s">
        <v>1197</v>
      </c>
      <c r="W40" s="296" t="s">
        <v>1197</v>
      </c>
      <c r="X40" s="296" t="s">
        <v>1197</v>
      </c>
      <c r="Y40" s="296" t="s">
        <v>1197</v>
      </c>
      <c r="Z40" s="296" t="s">
        <v>1198</v>
      </c>
      <c r="AA40" s="296" t="s">
        <v>1197</v>
      </c>
      <c r="AB40" s="296" t="s">
        <v>1198</v>
      </c>
      <c r="AC40" s="296" t="s">
        <v>1197</v>
      </c>
      <c r="AD40" s="296" t="s">
        <v>1197</v>
      </c>
      <c r="AE40" s="296" t="s">
        <v>1197</v>
      </c>
      <c r="AF40" s="296" t="s">
        <v>1197</v>
      </c>
      <c r="AG40" s="296" t="s">
        <v>1197</v>
      </c>
      <c r="AH40" s="296" t="s">
        <v>1197</v>
      </c>
      <c r="AI40" s="296" t="s">
        <v>1197</v>
      </c>
      <c r="AJ40" s="296" t="s">
        <v>1197</v>
      </c>
      <c r="AK40" s="296" t="s">
        <v>1197</v>
      </c>
      <c r="AL40" s="296" t="s">
        <v>1197</v>
      </c>
      <c r="AM40" s="296" t="s">
        <v>1197</v>
      </c>
      <c r="AN40" s="296" t="s">
        <v>1197</v>
      </c>
      <c r="AO40" s="296" t="s">
        <v>1197</v>
      </c>
      <c r="AP40" s="296" t="s">
        <v>1197</v>
      </c>
      <c r="AQ40" s="296" t="s">
        <v>1198</v>
      </c>
      <c r="AR40" s="296" t="s">
        <v>1197</v>
      </c>
      <c r="AS40" s="296" t="s">
        <v>1197</v>
      </c>
      <c r="AT40" s="296" t="s">
        <v>1197</v>
      </c>
      <c r="AU40" s="296" t="s">
        <v>1197</v>
      </c>
      <c r="AV40" s="296" t="s">
        <v>1198</v>
      </c>
      <c r="AW40" s="296" t="s">
        <v>1197</v>
      </c>
      <c r="AX40" s="296" t="s">
        <v>1197</v>
      </c>
      <c r="AY40" s="296" t="s">
        <v>1197</v>
      </c>
      <c r="AZ40" s="296" t="s">
        <v>1198</v>
      </c>
      <c r="BA40" s="296" t="s">
        <v>1197</v>
      </c>
      <c r="BB40" s="296" t="s">
        <v>1197</v>
      </c>
      <c r="BC40" s="296" t="s">
        <v>1198</v>
      </c>
      <c r="BD40" s="297">
        <v>15073</v>
      </c>
      <c r="BE40" s="296" t="s">
        <v>1198</v>
      </c>
      <c r="BF40" s="296" t="s">
        <v>1198</v>
      </c>
      <c r="BG40" s="296" t="s">
        <v>1197</v>
      </c>
      <c r="BH40" s="296" t="s">
        <v>1198</v>
      </c>
      <c r="BI40" s="296" t="s">
        <v>1197</v>
      </c>
      <c r="BJ40" s="296" t="s">
        <v>1197</v>
      </c>
      <c r="BK40" s="296" t="s">
        <v>1198</v>
      </c>
      <c r="BL40" s="296" t="s">
        <v>1198</v>
      </c>
      <c r="BM40" s="296" t="s">
        <v>1197</v>
      </c>
      <c r="BN40" s="296" t="s">
        <v>1198</v>
      </c>
      <c r="BO40" s="296" t="s">
        <v>1197</v>
      </c>
      <c r="BP40" s="296" t="s">
        <v>1197</v>
      </c>
      <c r="BQ40" s="296" t="s">
        <v>1197</v>
      </c>
      <c r="BR40" s="296" t="s">
        <v>1197</v>
      </c>
      <c r="BS40" s="296" t="s">
        <v>1197</v>
      </c>
      <c r="BT40" s="296" t="s">
        <v>1197</v>
      </c>
      <c r="BU40" s="296" t="s">
        <v>1197</v>
      </c>
      <c r="BV40" s="296" t="s">
        <v>1198</v>
      </c>
      <c r="BW40" s="296" t="s">
        <v>1198</v>
      </c>
      <c r="BX40" s="296" t="s">
        <v>1197</v>
      </c>
      <c r="BY40" s="296" t="s">
        <v>1197</v>
      </c>
      <c r="BZ40" s="296" t="s">
        <v>1197</v>
      </c>
      <c r="CA40" s="296" t="s">
        <v>1198</v>
      </c>
      <c r="CB40" s="296" t="s">
        <v>1198</v>
      </c>
      <c r="CC40" s="296" t="s">
        <v>1198</v>
      </c>
      <c r="CD40" s="296" t="s">
        <v>1198</v>
      </c>
      <c r="CE40" s="296" t="s">
        <v>1198</v>
      </c>
      <c r="CF40" s="296" t="s">
        <v>1197</v>
      </c>
      <c r="CG40" s="296" t="s">
        <v>1197</v>
      </c>
      <c r="CH40" s="296" t="s">
        <v>1198</v>
      </c>
      <c r="CI40" s="296" t="s">
        <v>1197</v>
      </c>
      <c r="CJ40" s="296" t="s">
        <v>1197</v>
      </c>
      <c r="CK40" s="296" t="s">
        <v>1197</v>
      </c>
      <c r="CL40" s="296">
        <v>30851</v>
      </c>
      <c r="CN40" s="21" t="s">
        <v>460</v>
      </c>
      <c r="CO40" s="22">
        <v>2135</v>
      </c>
      <c r="CP40" s="244" t="s">
        <v>81</v>
      </c>
      <c r="CQ40" s="22" t="s">
        <v>454</v>
      </c>
      <c r="CR40" s="22"/>
      <c r="CS40" s="306">
        <f>CL36</f>
        <v>65151</v>
      </c>
      <c r="CT40" s="308">
        <f>CS40</f>
        <v>65151</v>
      </c>
    </row>
    <row r="41" spans="1:98" customFormat="1">
      <c r="A41" s="291" t="s">
        <v>1205</v>
      </c>
      <c r="B41" s="296" t="s">
        <v>1197</v>
      </c>
      <c r="C41" s="296" t="s">
        <v>1197</v>
      </c>
      <c r="D41" s="296" t="s">
        <v>1197</v>
      </c>
      <c r="E41" s="296" t="s">
        <v>1197</v>
      </c>
      <c r="F41" s="296" t="s">
        <v>1197</v>
      </c>
      <c r="G41" s="296" t="s">
        <v>1197</v>
      </c>
      <c r="H41" s="296" t="s">
        <v>1197</v>
      </c>
      <c r="I41" s="297">
        <v>2365</v>
      </c>
      <c r="J41" s="296" t="s">
        <v>1197</v>
      </c>
      <c r="K41" s="296" t="s">
        <v>1197</v>
      </c>
      <c r="L41" s="296" t="s">
        <v>1197</v>
      </c>
      <c r="M41" s="296" t="s">
        <v>1197</v>
      </c>
      <c r="N41" s="296" t="s">
        <v>1197</v>
      </c>
      <c r="O41" s="296" t="s">
        <v>1197</v>
      </c>
      <c r="P41" s="296" t="s">
        <v>1197</v>
      </c>
      <c r="Q41" s="296" t="s">
        <v>1197</v>
      </c>
      <c r="R41" s="296" t="s">
        <v>1198</v>
      </c>
      <c r="S41" s="296" t="s">
        <v>1197</v>
      </c>
      <c r="T41" s="296" t="s">
        <v>1198</v>
      </c>
      <c r="U41" s="296" t="s">
        <v>1198</v>
      </c>
      <c r="V41" s="296" t="s">
        <v>1197</v>
      </c>
      <c r="W41" s="296" t="s">
        <v>1197</v>
      </c>
      <c r="X41" s="296" t="s">
        <v>1197</v>
      </c>
      <c r="Y41" s="296" t="s">
        <v>1197</v>
      </c>
      <c r="Z41" s="297">
        <v>1328</v>
      </c>
      <c r="AA41" s="296" t="s">
        <v>1197</v>
      </c>
      <c r="AB41" s="296" t="s">
        <v>1198</v>
      </c>
      <c r="AC41" s="296" t="s">
        <v>1198</v>
      </c>
      <c r="AD41" s="296" t="s">
        <v>1198</v>
      </c>
      <c r="AE41" s="296" t="s">
        <v>1197</v>
      </c>
      <c r="AF41" s="296" t="s">
        <v>1197</v>
      </c>
      <c r="AG41" s="296" t="s">
        <v>1197</v>
      </c>
      <c r="AH41" s="296" t="s">
        <v>1198</v>
      </c>
      <c r="AI41" s="297">
        <v>943</v>
      </c>
      <c r="AJ41" s="296" t="s">
        <v>1197</v>
      </c>
      <c r="AK41" s="296" t="s">
        <v>1197</v>
      </c>
      <c r="AL41" s="296" t="s">
        <v>1197</v>
      </c>
      <c r="AM41" s="296" t="s">
        <v>1197</v>
      </c>
      <c r="AN41" s="297">
        <v>964</v>
      </c>
      <c r="AO41" s="297">
        <v>1981</v>
      </c>
      <c r="AP41" s="296" t="s">
        <v>1198</v>
      </c>
      <c r="AQ41" s="296" t="s">
        <v>1198</v>
      </c>
      <c r="AR41" s="296" t="s">
        <v>1198</v>
      </c>
      <c r="AS41" s="296" t="s">
        <v>1198</v>
      </c>
      <c r="AT41" s="296" t="s">
        <v>1197</v>
      </c>
      <c r="AU41" s="296" t="s">
        <v>1197</v>
      </c>
      <c r="AV41" s="296" t="s">
        <v>1198</v>
      </c>
      <c r="AW41" s="296" t="s">
        <v>1197</v>
      </c>
      <c r="AX41" s="296" t="s">
        <v>1197</v>
      </c>
      <c r="AY41" s="296" t="s">
        <v>1197</v>
      </c>
      <c r="AZ41" s="296" t="s">
        <v>1198</v>
      </c>
      <c r="BA41" s="296" t="s">
        <v>1197</v>
      </c>
      <c r="BB41" s="296" t="s">
        <v>1197</v>
      </c>
      <c r="BC41" s="297">
        <v>3122</v>
      </c>
      <c r="BD41" s="296">
        <v>24214</v>
      </c>
      <c r="BE41" s="296" t="s">
        <v>1198</v>
      </c>
      <c r="BF41" s="297">
        <v>1011</v>
      </c>
      <c r="BG41" s="296" t="s">
        <v>1197</v>
      </c>
      <c r="BH41" s="297">
        <v>3001</v>
      </c>
      <c r="BI41" s="296" t="s">
        <v>1198</v>
      </c>
      <c r="BJ41" s="296" t="s">
        <v>1198</v>
      </c>
      <c r="BK41" s="297">
        <v>2497</v>
      </c>
      <c r="BL41" s="297">
        <v>1635</v>
      </c>
      <c r="BM41" s="296" t="s">
        <v>1198</v>
      </c>
      <c r="BN41" s="296" t="s">
        <v>1198</v>
      </c>
      <c r="BO41" s="297">
        <v>1996</v>
      </c>
      <c r="BP41" s="296" t="s">
        <v>1197</v>
      </c>
      <c r="BQ41" s="296" t="s">
        <v>1198</v>
      </c>
      <c r="BR41" s="296" t="s">
        <v>1198</v>
      </c>
      <c r="BS41" s="296" t="s">
        <v>1197</v>
      </c>
      <c r="BT41" s="296" t="s">
        <v>1197</v>
      </c>
      <c r="BU41" s="296" t="s">
        <v>1198</v>
      </c>
      <c r="BV41" s="296" t="s">
        <v>1198</v>
      </c>
      <c r="BW41" s="297">
        <v>14178</v>
      </c>
      <c r="BX41" s="297">
        <v>8652</v>
      </c>
      <c r="BY41" s="297">
        <v>7684</v>
      </c>
      <c r="BZ41" s="296" t="s">
        <v>1197</v>
      </c>
      <c r="CA41" s="296" t="s">
        <v>1197</v>
      </c>
      <c r="CB41" s="296" t="s">
        <v>1197</v>
      </c>
      <c r="CC41" s="296" t="s">
        <v>1198</v>
      </c>
      <c r="CD41" s="296" t="s">
        <v>1197</v>
      </c>
      <c r="CE41" s="296" t="s">
        <v>1197</v>
      </c>
      <c r="CF41" s="296" t="s">
        <v>1198</v>
      </c>
      <c r="CG41" s="297">
        <v>4442</v>
      </c>
      <c r="CH41" s="296" t="s">
        <v>1197</v>
      </c>
      <c r="CI41" s="296" t="s">
        <v>1197</v>
      </c>
      <c r="CJ41" s="296" t="s">
        <v>1197</v>
      </c>
      <c r="CK41" s="296" t="s">
        <v>1197</v>
      </c>
      <c r="CL41" s="296">
        <v>96362</v>
      </c>
      <c r="CN41" s="679" t="s">
        <v>461</v>
      </c>
      <c r="CO41" s="84">
        <v>2141</v>
      </c>
      <c r="CP41" s="249" t="s">
        <v>85</v>
      </c>
      <c r="CQ41" s="84" t="s">
        <v>454</v>
      </c>
      <c r="CR41" s="84"/>
      <c r="CS41" s="307">
        <f>CL40</f>
        <v>30851</v>
      </c>
      <c r="CT41" s="676">
        <f>SUM(CS41:CS42)</f>
        <v>80458.399999999994</v>
      </c>
    </row>
    <row r="42" spans="1:98" customFormat="1">
      <c r="A42" s="291" t="s">
        <v>1206</v>
      </c>
      <c r="B42" s="296" t="s">
        <v>1197</v>
      </c>
      <c r="C42" s="296" t="s">
        <v>1197</v>
      </c>
      <c r="D42" s="296" t="s">
        <v>1197</v>
      </c>
      <c r="E42" s="296" t="s">
        <v>1197</v>
      </c>
      <c r="F42" s="296" t="s">
        <v>1197</v>
      </c>
      <c r="G42" s="296" t="s">
        <v>1197</v>
      </c>
      <c r="H42" s="296" t="s">
        <v>1197</v>
      </c>
      <c r="I42" s="296" t="s">
        <v>1198</v>
      </c>
      <c r="J42" s="296" t="s">
        <v>1197</v>
      </c>
      <c r="K42" s="296" t="s">
        <v>1197</v>
      </c>
      <c r="L42" s="296" t="s">
        <v>1197</v>
      </c>
      <c r="M42" s="296" t="s">
        <v>1197</v>
      </c>
      <c r="N42" s="296" t="s">
        <v>1197</v>
      </c>
      <c r="O42" s="296" t="s">
        <v>1197</v>
      </c>
      <c r="P42" s="296" t="s">
        <v>1197</v>
      </c>
      <c r="Q42" s="296" t="s">
        <v>1197</v>
      </c>
      <c r="R42" s="296" t="s">
        <v>1198</v>
      </c>
      <c r="S42" s="296" t="s">
        <v>1197</v>
      </c>
      <c r="T42" s="296" t="s">
        <v>1197</v>
      </c>
      <c r="U42" s="296" t="s">
        <v>1197</v>
      </c>
      <c r="V42" s="296" t="s">
        <v>1198</v>
      </c>
      <c r="W42" s="296" t="s">
        <v>1197</v>
      </c>
      <c r="X42" s="296" t="s">
        <v>1197</v>
      </c>
      <c r="Y42" s="296" t="s">
        <v>1198</v>
      </c>
      <c r="Z42" s="297">
        <v>4843</v>
      </c>
      <c r="AA42" s="296" t="s">
        <v>1198</v>
      </c>
      <c r="AB42" s="297">
        <v>2414</v>
      </c>
      <c r="AC42" s="296" t="s">
        <v>1197</v>
      </c>
      <c r="AD42" s="296" t="s">
        <v>1198</v>
      </c>
      <c r="AE42" s="296" t="s">
        <v>1198</v>
      </c>
      <c r="AF42" s="296" t="s">
        <v>1197</v>
      </c>
      <c r="AG42" s="297">
        <v>1184</v>
      </c>
      <c r="AH42" s="296" t="s">
        <v>1198</v>
      </c>
      <c r="AI42" s="296" t="s">
        <v>1197</v>
      </c>
      <c r="AJ42" s="296" t="s">
        <v>1198</v>
      </c>
      <c r="AK42" s="296" t="s">
        <v>1197</v>
      </c>
      <c r="AL42" s="296" t="s">
        <v>1197</v>
      </c>
      <c r="AM42" s="296" t="s">
        <v>1198</v>
      </c>
      <c r="AN42" s="297">
        <v>1137</v>
      </c>
      <c r="AO42" s="296" t="s">
        <v>1198</v>
      </c>
      <c r="AP42" s="296" t="s">
        <v>1198</v>
      </c>
      <c r="AQ42" s="296" t="s">
        <v>1198</v>
      </c>
      <c r="AR42" s="297">
        <v>4739</v>
      </c>
      <c r="AS42" s="296" t="s">
        <v>1198</v>
      </c>
      <c r="AT42" s="296" t="s">
        <v>1197</v>
      </c>
      <c r="AU42" s="296" t="s">
        <v>1197</v>
      </c>
      <c r="AV42" s="296" t="s">
        <v>1198</v>
      </c>
      <c r="AW42" s="296" t="s">
        <v>1197</v>
      </c>
      <c r="AX42" s="296" t="s">
        <v>1197</v>
      </c>
      <c r="AY42" s="296" t="s">
        <v>1197</v>
      </c>
      <c r="AZ42" s="297">
        <v>3838</v>
      </c>
      <c r="BA42" s="296" t="s">
        <v>1197</v>
      </c>
      <c r="BB42" s="296" t="s">
        <v>1198</v>
      </c>
      <c r="BC42" s="297">
        <v>4514</v>
      </c>
      <c r="BD42" s="296">
        <v>35315</v>
      </c>
      <c r="BE42" s="296" t="s">
        <v>1198</v>
      </c>
      <c r="BF42" s="297">
        <v>14203</v>
      </c>
      <c r="BG42" s="296" t="s">
        <v>1198</v>
      </c>
      <c r="BH42" s="297">
        <v>2813</v>
      </c>
      <c r="BI42" s="297">
        <v>929</v>
      </c>
      <c r="BJ42" s="297">
        <v>2178</v>
      </c>
      <c r="BK42" s="297">
        <v>3688</v>
      </c>
      <c r="BL42" s="297">
        <v>2151</v>
      </c>
      <c r="BM42" s="296" t="s">
        <v>1198</v>
      </c>
      <c r="BN42" s="296" t="s">
        <v>1198</v>
      </c>
      <c r="BO42" s="296" t="s">
        <v>1197</v>
      </c>
      <c r="BP42" s="296" t="s">
        <v>1197</v>
      </c>
      <c r="BQ42" s="296" t="s">
        <v>1198</v>
      </c>
      <c r="BR42" s="296" t="s">
        <v>1197</v>
      </c>
      <c r="BS42" s="296" t="s">
        <v>1197</v>
      </c>
      <c r="BT42" s="297">
        <v>1709</v>
      </c>
      <c r="BU42" s="297">
        <v>2134</v>
      </c>
      <c r="BV42" s="297">
        <v>1105</v>
      </c>
      <c r="BW42" s="297">
        <v>12372</v>
      </c>
      <c r="BX42" s="297">
        <v>5852</v>
      </c>
      <c r="BY42" s="297">
        <v>7880</v>
      </c>
      <c r="BZ42" s="296" t="s">
        <v>1198</v>
      </c>
      <c r="CA42" s="297">
        <v>2290</v>
      </c>
      <c r="CB42" s="296" t="s">
        <v>1197</v>
      </c>
      <c r="CC42" s="297">
        <v>1246</v>
      </c>
      <c r="CD42" s="296" t="s">
        <v>1197</v>
      </c>
      <c r="CE42" s="297">
        <v>1004</v>
      </c>
      <c r="CF42" s="297">
        <v>1680</v>
      </c>
      <c r="CG42" s="297">
        <v>2389</v>
      </c>
      <c r="CH42" s="296" t="s">
        <v>1197</v>
      </c>
      <c r="CI42" s="296" t="s">
        <v>1197</v>
      </c>
      <c r="CJ42" s="296" t="s">
        <v>1197</v>
      </c>
      <c r="CK42" s="296" t="s">
        <v>1198</v>
      </c>
      <c r="CL42" s="296">
        <v>143956</v>
      </c>
      <c r="CN42" s="679"/>
      <c r="CO42" s="84" t="s">
        <v>444</v>
      </c>
      <c r="CP42" s="249" t="s">
        <v>462</v>
      </c>
      <c r="CQ42" s="84" t="s">
        <v>1216</v>
      </c>
      <c r="CR42" s="250">
        <v>0.28999999999999998</v>
      </c>
      <c r="CS42" s="307">
        <f>CR42*CL39</f>
        <v>49607.399999999994</v>
      </c>
      <c r="CT42" s="677"/>
    </row>
    <row r="43" spans="1:98" customFormat="1" ht="30.6">
      <c r="A43" s="291" t="s">
        <v>1207</v>
      </c>
      <c r="B43" s="296" t="s">
        <v>1197</v>
      </c>
      <c r="C43" s="296" t="s">
        <v>1197</v>
      </c>
      <c r="D43" s="296" t="s">
        <v>1197</v>
      </c>
      <c r="E43" s="296" t="s">
        <v>1197</v>
      </c>
      <c r="F43" s="296" t="s">
        <v>1198</v>
      </c>
      <c r="G43" s="296" t="s">
        <v>1197</v>
      </c>
      <c r="H43" s="296" t="s">
        <v>1197</v>
      </c>
      <c r="I43" s="296" t="s">
        <v>1197</v>
      </c>
      <c r="J43" s="296" t="s">
        <v>1197</v>
      </c>
      <c r="K43" s="297">
        <v>659</v>
      </c>
      <c r="L43" s="296" t="s">
        <v>1197</v>
      </c>
      <c r="M43" s="296" t="s">
        <v>1197</v>
      </c>
      <c r="N43" s="296" t="s">
        <v>1197</v>
      </c>
      <c r="O43" s="296" t="s">
        <v>1197</v>
      </c>
      <c r="P43" s="296" t="s">
        <v>1197</v>
      </c>
      <c r="Q43" s="296" t="s">
        <v>1197</v>
      </c>
      <c r="R43" s="296" t="s">
        <v>1198</v>
      </c>
      <c r="S43" s="296" t="s">
        <v>1197</v>
      </c>
      <c r="T43" s="296" t="s">
        <v>1197</v>
      </c>
      <c r="U43" s="296" t="s">
        <v>1197</v>
      </c>
      <c r="V43" s="296" t="s">
        <v>1197</v>
      </c>
      <c r="W43" s="296" t="s">
        <v>1198</v>
      </c>
      <c r="X43" s="296" t="s">
        <v>1197</v>
      </c>
      <c r="Y43" s="296" t="s">
        <v>1197</v>
      </c>
      <c r="Z43" s="296" t="s">
        <v>1198</v>
      </c>
      <c r="AA43" s="296" t="s">
        <v>1198</v>
      </c>
      <c r="AB43" s="296" t="s">
        <v>1197</v>
      </c>
      <c r="AC43" s="296" t="s">
        <v>1197</v>
      </c>
      <c r="AD43" s="296" t="s">
        <v>1197</v>
      </c>
      <c r="AE43" s="296" t="s">
        <v>1197</v>
      </c>
      <c r="AF43" s="296" t="s">
        <v>1197</v>
      </c>
      <c r="AG43" s="296" t="s">
        <v>1197</v>
      </c>
      <c r="AH43" s="296" t="s">
        <v>1197</v>
      </c>
      <c r="AI43" s="296" t="s">
        <v>1197</v>
      </c>
      <c r="AJ43" s="296" t="s">
        <v>1197</v>
      </c>
      <c r="AK43" s="296" t="s">
        <v>1198</v>
      </c>
      <c r="AL43" s="296" t="s">
        <v>1198</v>
      </c>
      <c r="AM43" s="296" t="s">
        <v>1197</v>
      </c>
      <c r="AN43" s="296" t="s">
        <v>1198</v>
      </c>
      <c r="AO43" s="296" t="s">
        <v>1197</v>
      </c>
      <c r="AP43" s="296" t="s">
        <v>1198</v>
      </c>
      <c r="AQ43" s="296" t="s">
        <v>1197</v>
      </c>
      <c r="AR43" s="297">
        <v>2011</v>
      </c>
      <c r="AS43" s="296" t="s">
        <v>1197</v>
      </c>
      <c r="AT43" s="296" t="s">
        <v>1197</v>
      </c>
      <c r="AU43" s="296" t="s">
        <v>1197</v>
      </c>
      <c r="AV43" s="296" t="s">
        <v>1197</v>
      </c>
      <c r="AW43" s="296" t="s">
        <v>1197</v>
      </c>
      <c r="AX43" s="296" t="s">
        <v>1197</v>
      </c>
      <c r="AY43" s="296" t="s">
        <v>1197</v>
      </c>
      <c r="AZ43" s="297">
        <v>1551</v>
      </c>
      <c r="BA43" s="296" t="s">
        <v>1197</v>
      </c>
      <c r="BB43" s="296" t="s">
        <v>1197</v>
      </c>
      <c r="BC43" s="296" t="s">
        <v>1197</v>
      </c>
      <c r="BD43" s="297">
        <v>8927</v>
      </c>
      <c r="BE43" s="297">
        <v>1714</v>
      </c>
      <c r="BF43" s="297">
        <v>2605</v>
      </c>
      <c r="BG43" s="297">
        <v>1236</v>
      </c>
      <c r="BH43" s="297">
        <v>1085</v>
      </c>
      <c r="BI43" s="296" t="s">
        <v>1198</v>
      </c>
      <c r="BJ43" s="296" t="s">
        <v>1197</v>
      </c>
      <c r="BK43" s="297">
        <v>3606</v>
      </c>
      <c r="BL43" s="296" t="s">
        <v>1198</v>
      </c>
      <c r="BM43" s="296" t="s">
        <v>1198</v>
      </c>
      <c r="BN43" s="297">
        <v>3230</v>
      </c>
      <c r="BO43" s="296" t="s">
        <v>1198</v>
      </c>
      <c r="BP43" s="296" t="s">
        <v>1197</v>
      </c>
      <c r="BQ43" s="296" t="s">
        <v>1197</v>
      </c>
      <c r="BR43" s="296" t="s">
        <v>1198</v>
      </c>
      <c r="BS43" s="296" t="s">
        <v>1197</v>
      </c>
      <c r="BT43" s="296" t="s">
        <v>1198</v>
      </c>
      <c r="BU43" s="296" t="s">
        <v>1197</v>
      </c>
      <c r="BV43" s="296" t="s">
        <v>1197</v>
      </c>
      <c r="BW43" s="297">
        <v>10797</v>
      </c>
      <c r="BX43" s="297">
        <v>4785</v>
      </c>
      <c r="BY43" s="297">
        <v>933</v>
      </c>
      <c r="BZ43" s="296" t="s">
        <v>1198</v>
      </c>
      <c r="CA43" s="296" t="s">
        <v>1198</v>
      </c>
      <c r="CB43" s="296" t="s">
        <v>1198</v>
      </c>
      <c r="CC43" s="296" t="s">
        <v>1197</v>
      </c>
      <c r="CD43" s="296" t="s">
        <v>1197</v>
      </c>
      <c r="CE43" s="296" t="s">
        <v>1198</v>
      </c>
      <c r="CF43" s="296" t="s">
        <v>1198</v>
      </c>
      <c r="CG43" s="296" t="s">
        <v>1197</v>
      </c>
      <c r="CH43" s="296" t="s">
        <v>1198</v>
      </c>
      <c r="CI43" s="296" t="s">
        <v>1197</v>
      </c>
      <c r="CJ43" s="296" t="s">
        <v>1197</v>
      </c>
      <c r="CK43" s="296" t="s">
        <v>1197</v>
      </c>
      <c r="CL43" s="296">
        <v>61471</v>
      </c>
      <c r="CN43" s="680" t="s">
        <v>464</v>
      </c>
      <c r="CO43" s="241">
        <v>2137</v>
      </c>
      <c r="CP43" s="244" t="s">
        <v>83</v>
      </c>
      <c r="CQ43" s="22" t="s">
        <v>454</v>
      </c>
      <c r="CR43" s="22"/>
      <c r="CS43" s="306">
        <f>CL38</f>
        <v>33211</v>
      </c>
      <c r="CT43" s="708">
        <f>SUM(CS43:CS46)</f>
        <v>333209.40000000002</v>
      </c>
    </row>
    <row r="44" spans="1:98" customFormat="1">
      <c r="A44" s="291" t="s">
        <v>1208</v>
      </c>
      <c r="B44" s="296" t="s">
        <v>1197</v>
      </c>
      <c r="C44" s="296" t="s">
        <v>1197</v>
      </c>
      <c r="D44" s="296" t="s">
        <v>1197</v>
      </c>
      <c r="E44" s="296" t="s">
        <v>1197</v>
      </c>
      <c r="F44" s="296" t="s">
        <v>1197</v>
      </c>
      <c r="G44" s="296" t="s">
        <v>1197</v>
      </c>
      <c r="H44" s="296" t="s">
        <v>1197</v>
      </c>
      <c r="I44" s="296" t="s">
        <v>1197</v>
      </c>
      <c r="J44" s="296" t="s">
        <v>1197</v>
      </c>
      <c r="K44" s="296" t="s">
        <v>1197</v>
      </c>
      <c r="L44" s="296" t="s">
        <v>1197</v>
      </c>
      <c r="M44" s="296" t="s">
        <v>1197</v>
      </c>
      <c r="N44" s="296" t="s">
        <v>1197</v>
      </c>
      <c r="O44" s="296" t="s">
        <v>1197</v>
      </c>
      <c r="P44" s="296" t="s">
        <v>1197</v>
      </c>
      <c r="Q44" s="296" t="s">
        <v>1197</v>
      </c>
      <c r="R44" s="296" t="s">
        <v>1198</v>
      </c>
      <c r="S44" s="296" t="s">
        <v>1197</v>
      </c>
      <c r="T44" s="296" t="s">
        <v>1198</v>
      </c>
      <c r="U44" s="296" t="s">
        <v>1198</v>
      </c>
      <c r="V44" s="296" t="s">
        <v>1197</v>
      </c>
      <c r="W44" s="296" t="s">
        <v>1197</v>
      </c>
      <c r="X44" s="296" t="s">
        <v>1197</v>
      </c>
      <c r="Y44" s="296" t="s">
        <v>1198</v>
      </c>
      <c r="Z44" s="296" t="s">
        <v>1198</v>
      </c>
      <c r="AA44" s="296" t="s">
        <v>1197</v>
      </c>
      <c r="AB44" s="296" t="s">
        <v>1197</v>
      </c>
      <c r="AC44" s="296" t="s">
        <v>1197</v>
      </c>
      <c r="AD44" s="296" t="s">
        <v>1198</v>
      </c>
      <c r="AE44" s="296" t="s">
        <v>1197</v>
      </c>
      <c r="AF44" s="296" t="s">
        <v>1197</v>
      </c>
      <c r="AG44" s="296" t="s">
        <v>1198</v>
      </c>
      <c r="AH44" s="296" t="s">
        <v>1198</v>
      </c>
      <c r="AI44" s="297">
        <v>4547</v>
      </c>
      <c r="AJ44" s="296" t="s">
        <v>1197</v>
      </c>
      <c r="AK44" s="296" t="s">
        <v>1197</v>
      </c>
      <c r="AL44" s="296" t="s">
        <v>1197</v>
      </c>
      <c r="AM44" s="296" t="s">
        <v>1198</v>
      </c>
      <c r="AN44" s="296" t="s">
        <v>1198</v>
      </c>
      <c r="AO44" s="296" t="s">
        <v>1198</v>
      </c>
      <c r="AP44" s="296" t="s">
        <v>1197</v>
      </c>
      <c r="AQ44" s="296" t="s">
        <v>1198</v>
      </c>
      <c r="AR44" s="297">
        <v>2784</v>
      </c>
      <c r="AS44" s="296" t="s">
        <v>1198</v>
      </c>
      <c r="AT44" s="296" t="s">
        <v>1197</v>
      </c>
      <c r="AU44" s="296" t="s">
        <v>1197</v>
      </c>
      <c r="AV44" s="296" t="s">
        <v>1198</v>
      </c>
      <c r="AW44" s="296" t="s">
        <v>1198</v>
      </c>
      <c r="AX44" s="296" t="s">
        <v>1197</v>
      </c>
      <c r="AY44" s="296" t="s">
        <v>1198</v>
      </c>
      <c r="AZ44" s="296" t="s">
        <v>1198</v>
      </c>
      <c r="BA44" s="296" t="s">
        <v>1197</v>
      </c>
      <c r="BB44" s="296" t="s">
        <v>1197</v>
      </c>
      <c r="BC44" s="296" t="s">
        <v>1198</v>
      </c>
      <c r="BD44" s="297">
        <v>19724</v>
      </c>
      <c r="BE44" s="296" t="s">
        <v>1197</v>
      </c>
      <c r="BF44" s="297">
        <v>4726</v>
      </c>
      <c r="BG44" s="297">
        <v>4022</v>
      </c>
      <c r="BH44" s="297">
        <v>3851</v>
      </c>
      <c r="BI44" s="296" t="s">
        <v>1197</v>
      </c>
      <c r="BJ44" s="297">
        <v>1675</v>
      </c>
      <c r="BK44" s="297">
        <v>2886</v>
      </c>
      <c r="BL44" s="297">
        <v>3448</v>
      </c>
      <c r="BM44" s="296" t="s">
        <v>1198</v>
      </c>
      <c r="BN44" s="297">
        <v>2463</v>
      </c>
      <c r="BO44" s="296" t="s">
        <v>1197</v>
      </c>
      <c r="BP44" s="296" t="s">
        <v>1197</v>
      </c>
      <c r="BQ44" s="296" t="s">
        <v>1198</v>
      </c>
      <c r="BR44" s="296" t="s">
        <v>1197</v>
      </c>
      <c r="BS44" s="296" t="s">
        <v>1198</v>
      </c>
      <c r="BT44" s="296" t="s">
        <v>1197</v>
      </c>
      <c r="BU44" s="296" t="s">
        <v>1198</v>
      </c>
      <c r="BV44" s="296" t="s">
        <v>1198</v>
      </c>
      <c r="BW44" s="296">
        <v>21092</v>
      </c>
      <c r="BX44" s="297">
        <v>5228</v>
      </c>
      <c r="BY44" s="297">
        <v>6388</v>
      </c>
      <c r="BZ44" s="296" t="s">
        <v>1198</v>
      </c>
      <c r="CA44" s="297">
        <v>2014</v>
      </c>
      <c r="CB44" s="296" t="s">
        <v>1197</v>
      </c>
      <c r="CC44" s="296" t="s">
        <v>1197</v>
      </c>
      <c r="CD44" s="296" t="s">
        <v>1198</v>
      </c>
      <c r="CE44" s="296" t="s">
        <v>1198</v>
      </c>
      <c r="CF44" s="297">
        <v>1466</v>
      </c>
      <c r="CG44" s="296" t="s">
        <v>1197</v>
      </c>
      <c r="CH44" s="296" t="s">
        <v>1197</v>
      </c>
      <c r="CI44" s="296" t="s">
        <v>1197</v>
      </c>
      <c r="CJ44" s="296" t="s">
        <v>1197</v>
      </c>
      <c r="CK44" s="296" t="s">
        <v>1197</v>
      </c>
      <c r="CL44" s="296">
        <v>110449</v>
      </c>
      <c r="CN44" s="681"/>
      <c r="CO44" s="241">
        <v>3131</v>
      </c>
      <c r="CP44" s="244" t="s">
        <v>168</v>
      </c>
      <c r="CQ44" s="22" t="s">
        <v>454</v>
      </c>
      <c r="CR44" s="22"/>
      <c r="CS44" s="306">
        <f>CL41</f>
        <v>96362</v>
      </c>
      <c r="CT44" s="709"/>
    </row>
    <row r="45" spans="1:98" customFormat="1">
      <c r="A45" s="294"/>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c r="AF45" s="298"/>
      <c r="AG45" s="298"/>
      <c r="AH45" s="298"/>
      <c r="AI45" s="298"/>
      <c r="AJ45" s="298"/>
      <c r="AK45" s="298"/>
      <c r="AL45" s="298"/>
      <c r="AM45" s="298"/>
      <c r="AN45" s="298"/>
      <c r="AO45" s="298"/>
      <c r="AP45" s="298"/>
      <c r="AQ45" s="298"/>
      <c r="AR45" s="298"/>
      <c r="AS45" s="298"/>
      <c r="AT45" s="298"/>
      <c r="AU45" s="298"/>
      <c r="AV45" s="298"/>
      <c r="AW45" s="298"/>
      <c r="AX45" s="298"/>
      <c r="AY45" s="298"/>
      <c r="AZ45" s="298"/>
      <c r="BA45" s="298"/>
      <c r="BB45" s="298"/>
      <c r="BC45" s="298"/>
      <c r="BD45" s="298"/>
      <c r="BE45" s="298"/>
      <c r="BF45" s="298"/>
      <c r="BG45" s="298"/>
      <c r="BH45" s="298"/>
      <c r="BI45" s="298"/>
      <c r="BJ45" s="298"/>
      <c r="BK45" s="298"/>
      <c r="BL45" s="298"/>
      <c r="BM45" s="298"/>
      <c r="BN45" s="298"/>
      <c r="BO45" s="298"/>
      <c r="BP45" s="298"/>
      <c r="BQ45" s="298"/>
      <c r="BR45" s="298"/>
      <c r="BS45" s="298"/>
      <c r="BT45" s="298"/>
      <c r="BU45" s="298"/>
      <c r="BV45" s="298"/>
      <c r="BW45" s="298"/>
      <c r="BX45" s="298"/>
      <c r="BY45" s="298"/>
      <c r="BZ45" s="298"/>
      <c r="CA45" s="298"/>
      <c r="CB45" s="298"/>
      <c r="CC45" s="298"/>
      <c r="CD45" s="298"/>
      <c r="CE45" s="298"/>
      <c r="CF45" s="298"/>
      <c r="CG45" s="298"/>
      <c r="CH45" s="298"/>
      <c r="CI45" s="298"/>
      <c r="CJ45" s="298"/>
      <c r="CK45" s="298"/>
      <c r="CL45" s="298"/>
      <c r="CN45" s="681"/>
      <c r="CO45" s="241">
        <v>3132</v>
      </c>
      <c r="CP45" s="244" t="s">
        <v>169</v>
      </c>
      <c r="CQ45" s="22" t="s">
        <v>454</v>
      </c>
      <c r="CR45" s="22"/>
      <c r="CS45" s="306">
        <f>CL42</f>
        <v>143956</v>
      </c>
      <c r="CT45" s="709"/>
    </row>
    <row r="46" spans="1:98" customFormat="1">
      <c r="A46" s="294"/>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c r="AF46" s="298"/>
      <c r="AG46" s="298"/>
      <c r="AH46" s="298"/>
      <c r="AI46" s="298"/>
      <c r="AJ46" s="298"/>
      <c r="AK46" s="298"/>
      <c r="AL46" s="298"/>
      <c r="AM46" s="298"/>
      <c r="AN46" s="298"/>
      <c r="AO46" s="298"/>
      <c r="AP46" s="298"/>
      <c r="AQ46" s="298"/>
      <c r="AR46" s="298"/>
      <c r="AS46" s="298"/>
      <c r="AT46" s="298"/>
      <c r="AU46" s="298"/>
      <c r="AV46" s="298"/>
      <c r="AW46" s="298"/>
      <c r="AX46" s="298"/>
      <c r="AY46" s="298"/>
      <c r="AZ46" s="298"/>
      <c r="BA46" s="298"/>
      <c r="BB46" s="298"/>
      <c r="BC46" s="298"/>
      <c r="BD46" s="298"/>
      <c r="BE46" s="298"/>
      <c r="BF46" s="298"/>
      <c r="BG46" s="298"/>
      <c r="BH46" s="298"/>
      <c r="BI46" s="298"/>
      <c r="BJ46" s="298"/>
      <c r="BK46" s="298"/>
      <c r="BL46" s="298"/>
      <c r="BM46" s="298"/>
      <c r="BN46" s="298"/>
      <c r="BO46" s="298"/>
      <c r="BP46" s="298"/>
      <c r="BQ46" s="298"/>
      <c r="BR46" s="298"/>
      <c r="BS46" s="298"/>
      <c r="BT46" s="298"/>
      <c r="BU46" s="298"/>
      <c r="BV46" s="298"/>
      <c r="BW46" s="298"/>
      <c r="BX46" s="298"/>
      <c r="BY46" s="298"/>
      <c r="BZ46" s="298"/>
      <c r="CA46" s="298"/>
      <c r="CB46" s="298"/>
      <c r="CC46" s="298"/>
      <c r="CD46" s="298"/>
      <c r="CE46" s="298"/>
      <c r="CF46" s="298"/>
      <c r="CG46" s="298"/>
      <c r="CH46" s="298"/>
      <c r="CI46" s="298"/>
      <c r="CJ46" s="298"/>
      <c r="CK46" s="298"/>
      <c r="CL46" s="298"/>
      <c r="CN46" s="682"/>
      <c r="CO46" s="241" t="s">
        <v>465</v>
      </c>
      <c r="CP46" s="244" t="s">
        <v>466</v>
      </c>
      <c r="CQ46" s="22" t="s">
        <v>1217</v>
      </c>
      <c r="CR46" s="248">
        <v>0.29899999999999999</v>
      </c>
      <c r="CS46" s="306">
        <f>CR46*CL34</f>
        <v>59680.399999999994</v>
      </c>
      <c r="CT46" s="709"/>
    </row>
    <row r="47" spans="1:98" customFormat="1">
      <c r="A47" s="294"/>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c r="AF47" s="298"/>
      <c r="AG47" s="298"/>
      <c r="AH47" s="298"/>
      <c r="AI47" s="298"/>
      <c r="AJ47" s="298"/>
      <c r="AK47" s="298"/>
      <c r="AL47" s="298"/>
      <c r="AM47" s="298"/>
      <c r="AN47" s="298"/>
      <c r="AO47" s="298"/>
      <c r="AP47" s="298"/>
      <c r="AQ47" s="298"/>
      <c r="AR47" s="298"/>
      <c r="AS47" s="298"/>
      <c r="AT47" s="298"/>
      <c r="AU47" s="298"/>
      <c r="AV47" s="298"/>
      <c r="AW47" s="298"/>
      <c r="AX47" s="298"/>
      <c r="AY47" s="298"/>
      <c r="AZ47" s="298"/>
      <c r="BA47" s="298"/>
      <c r="BB47" s="298"/>
      <c r="BC47" s="298"/>
      <c r="BD47" s="298"/>
      <c r="BE47" s="298"/>
      <c r="BF47" s="298"/>
      <c r="BG47" s="298"/>
      <c r="BH47" s="298"/>
      <c r="BI47" s="298"/>
      <c r="BJ47" s="298"/>
      <c r="BK47" s="298"/>
      <c r="BL47" s="298"/>
      <c r="BM47" s="298"/>
      <c r="BN47" s="298"/>
      <c r="BO47" s="298"/>
      <c r="BP47" s="298"/>
      <c r="BQ47" s="298"/>
      <c r="BR47" s="298"/>
      <c r="BS47" s="298"/>
      <c r="BT47" s="298"/>
      <c r="BU47" s="298"/>
      <c r="BV47" s="298"/>
      <c r="BW47" s="298"/>
      <c r="BX47" s="298"/>
      <c r="BY47" s="298"/>
      <c r="BZ47" s="298"/>
      <c r="CA47" s="298"/>
      <c r="CB47" s="298"/>
      <c r="CC47" s="298"/>
      <c r="CD47" s="298"/>
      <c r="CE47" s="298"/>
      <c r="CF47" s="298"/>
      <c r="CG47" s="298"/>
      <c r="CH47" s="298"/>
      <c r="CI47" s="298"/>
      <c r="CJ47" s="298"/>
      <c r="CK47" s="298"/>
      <c r="CL47" s="298"/>
      <c r="CN47" s="636"/>
      <c r="CO47" s="636"/>
      <c r="CP47" s="636"/>
      <c r="CQ47" s="636"/>
      <c r="CR47" s="636"/>
      <c r="CS47" s="636"/>
      <c r="CT47" s="636"/>
    </row>
    <row r="48" spans="1:98" customFormat="1" ht="30" customHeight="1">
      <c r="A48" s="420" t="s">
        <v>1211</v>
      </c>
      <c r="B48" s="421" t="s">
        <v>1107</v>
      </c>
      <c r="C48" s="421"/>
      <c r="D48" s="421"/>
      <c r="E48" s="421"/>
      <c r="F48" s="421"/>
      <c r="G48" s="421"/>
      <c r="H48" s="421"/>
      <c r="I48" s="421"/>
      <c r="J48" s="421"/>
      <c r="K48" s="421"/>
      <c r="L48" s="421"/>
      <c r="M48" s="421"/>
      <c r="N48" s="421"/>
      <c r="O48" s="421"/>
      <c r="P48" s="421"/>
      <c r="Q48" s="421"/>
      <c r="R48" s="421"/>
      <c r="S48" s="421"/>
      <c r="T48" s="421"/>
      <c r="U48" s="421"/>
      <c r="V48" s="421"/>
      <c r="W48" s="421"/>
      <c r="X48" s="421"/>
      <c r="Y48" s="421"/>
      <c r="Z48" s="421"/>
      <c r="AA48" s="421"/>
      <c r="AB48" s="421"/>
      <c r="AC48" s="421"/>
      <c r="AD48" s="421"/>
      <c r="AE48" s="421"/>
      <c r="AF48" s="421"/>
      <c r="AG48" s="421"/>
      <c r="AH48" s="421"/>
      <c r="AI48" s="421"/>
      <c r="AJ48" s="421"/>
      <c r="AK48" s="421"/>
      <c r="AL48" s="421"/>
      <c r="AM48" s="421"/>
      <c r="AN48" s="421"/>
      <c r="AO48" s="421"/>
      <c r="AP48" s="421"/>
      <c r="AQ48" s="421"/>
      <c r="AR48" s="421"/>
      <c r="AS48" s="421"/>
      <c r="AT48" s="421"/>
      <c r="AU48" s="421"/>
      <c r="AV48" s="421"/>
      <c r="AW48" s="421"/>
      <c r="AX48" s="421"/>
      <c r="AY48" s="421"/>
      <c r="AZ48" s="421"/>
      <c r="BA48" s="421"/>
      <c r="BB48" s="421"/>
      <c r="BC48" s="421"/>
      <c r="BD48" s="421"/>
      <c r="BE48" s="421"/>
      <c r="BF48" s="421"/>
      <c r="BG48" s="421"/>
      <c r="BH48" s="421"/>
      <c r="BI48" s="421"/>
      <c r="BJ48" s="421"/>
      <c r="BK48" s="421"/>
      <c r="BL48" s="421"/>
      <c r="BM48" s="421"/>
      <c r="BN48" s="421"/>
      <c r="BO48" s="421"/>
      <c r="BP48" s="421"/>
      <c r="BQ48" s="421"/>
      <c r="BR48" s="421"/>
      <c r="BS48" s="421"/>
      <c r="BT48" s="421"/>
      <c r="BU48" s="421"/>
      <c r="BV48" s="421"/>
      <c r="BW48" s="421"/>
      <c r="BX48" s="421"/>
      <c r="BY48" s="421"/>
      <c r="BZ48" s="421"/>
      <c r="CA48" s="421"/>
      <c r="CB48" s="421"/>
      <c r="CC48" s="421"/>
      <c r="CD48" s="421"/>
      <c r="CE48" s="421"/>
      <c r="CF48" s="421"/>
      <c r="CG48" s="421"/>
      <c r="CH48" s="421"/>
      <c r="CI48" s="421"/>
      <c r="CJ48" s="421"/>
      <c r="CK48" s="421"/>
      <c r="CL48" s="423" t="s">
        <v>1219</v>
      </c>
      <c r="CN48" s="710"/>
      <c r="CO48" s="710"/>
      <c r="CP48" s="710"/>
      <c r="CQ48" s="710"/>
      <c r="CR48" s="710"/>
      <c r="CS48" s="424" t="s">
        <v>1219</v>
      </c>
      <c r="CT48" s="432" t="s">
        <v>1223</v>
      </c>
    </row>
    <row r="49" spans="1:98" customFormat="1" ht="30.6">
      <c r="A49" s="291" t="s">
        <v>1196</v>
      </c>
      <c r="B49" s="296" t="s">
        <v>1197</v>
      </c>
      <c r="C49" s="296" t="s">
        <v>1197</v>
      </c>
      <c r="D49" s="296" t="s">
        <v>1197</v>
      </c>
      <c r="E49" s="296" t="s">
        <v>1197</v>
      </c>
      <c r="F49" s="296" t="s">
        <v>1197</v>
      </c>
      <c r="G49" s="296" t="s">
        <v>1197</v>
      </c>
      <c r="H49" s="296" t="s">
        <v>1197</v>
      </c>
      <c r="I49" s="296" t="s">
        <v>1198</v>
      </c>
      <c r="J49" s="297">
        <v>1871</v>
      </c>
      <c r="K49" s="296" t="s">
        <v>1197</v>
      </c>
      <c r="L49" s="296" t="s">
        <v>1197</v>
      </c>
      <c r="M49" s="296" t="s">
        <v>1197</v>
      </c>
      <c r="N49" s="296" t="s">
        <v>1198</v>
      </c>
      <c r="O49" s="296" t="s">
        <v>1197</v>
      </c>
      <c r="P49" s="296" t="s">
        <v>1197</v>
      </c>
      <c r="Q49" s="296" t="s">
        <v>1197</v>
      </c>
      <c r="R49" s="296" t="s">
        <v>1198</v>
      </c>
      <c r="S49" s="296" t="s">
        <v>1197</v>
      </c>
      <c r="T49" s="296" t="s">
        <v>1198</v>
      </c>
      <c r="U49" s="297">
        <v>2929</v>
      </c>
      <c r="V49" s="296" t="s">
        <v>1198</v>
      </c>
      <c r="W49" s="296" t="s">
        <v>1197</v>
      </c>
      <c r="X49" s="296" t="s">
        <v>1197</v>
      </c>
      <c r="Y49" s="296" t="s">
        <v>1198</v>
      </c>
      <c r="Z49" s="297">
        <v>2526</v>
      </c>
      <c r="AA49" s="296" t="s">
        <v>1198</v>
      </c>
      <c r="AB49" s="297">
        <v>2035</v>
      </c>
      <c r="AC49" s="297">
        <v>2677</v>
      </c>
      <c r="AD49" s="297">
        <v>2094</v>
      </c>
      <c r="AE49" s="296" t="s">
        <v>1197</v>
      </c>
      <c r="AF49" s="296" t="s">
        <v>1198</v>
      </c>
      <c r="AG49" s="296" t="s">
        <v>1197</v>
      </c>
      <c r="AH49" s="297">
        <v>1388</v>
      </c>
      <c r="AI49" s="296" t="s">
        <v>1198</v>
      </c>
      <c r="AJ49" s="296" t="s">
        <v>1197</v>
      </c>
      <c r="AK49" s="296" t="s">
        <v>1197</v>
      </c>
      <c r="AL49" s="296" t="s">
        <v>1197</v>
      </c>
      <c r="AM49" s="297">
        <v>1328</v>
      </c>
      <c r="AN49" s="297">
        <v>2485</v>
      </c>
      <c r="AO49" s="296" t="s">
        <v>1198</v>
      </c>
      <c r="AP49" s="296" t="s">
        <v>1198</v>
      </c>
      <c r="AQ49" s="297">
        <v>3288</v>
      </c>
      <c r="AR49" s="297">
        <v>3390</v>
      </c>
      <c r="AS49" s="296" t="s">
        <v>1198</v>
      </c>
      <c r="AT49" s="296" t="s">
        <v>1197</v>
      </c>
      <c r="AU49" s="297">
        <v>1616</v>
      </c>
      <c r="AV49" s="297">
        <v>1882</v>
      </c>
      <c r="AW49" s="296" t="s">
        <v>1197</v>
      </c>
      <c r="AX49" s="296" t="s">
        <v>1197</v>
      </c>
      <c r="AY49" s="296" t="s">
        <v>1197</v>
      </c>
      <c r="AZ49" s="297">
        <v>5042</v>
      </c>
      <c r="BA49" s="296" t="s">
        <v>1198</v>
      </c>
      <c r="BB49" s="296" t="s">
        <v>1198</v>
      </c>
      <c r="BC49" s="297">
        <v>4118</v>
      </c>
      <c r="BD49" s="296">
        <v>59259</v>
      </c>
      <c r="BE49" s="297">
        <v>1215</v>
      </c>
      <c r="BF49" s="297">
        <v>11962</v>
      </c>
      <c r="BG49" s="297">
        <v>5317</v>
      </c>
      <c r="BH49" s="297">
        <v>10734</v>
      </c>
      <c r="BI49" s="296" t="s">
        <v>1198</v>
      </c>
      <c r="BJ49" s="297">
        <v>1552</v>
      </c>
      <c r="BK49" s="297">
        <v>5614</v>
      </c>
      <c r="BL49" s="297">
        <v>10154</v>
      </c>
      <c r="BM49" s="297">
        <v>3533</v>
      </c>
      <c r="BN49" s="297">
        <v>2427</v>
      </c>
      <c r="BO49" s="296" t="s">
        <v>1198</v>
      </c>
      <c r="BP49" s="296" t="s">
        <v>1197</v>
      </c>
      <c r="BQ49" s="296" t="s">
        <v>1197</v>
      </c>
      <c r="BR49" s="296" t="s">
        <v>1198</v>
      </c>
      <c r="BS49" s="296" t="s">
        <v>1198</v>
      </c>
      <c r="BT49" s="296" t="s">
        <v>1198</v>
      </c>
      <c r="BU49" s="296" t="s">
        <v>1197</v>
      </c>
      <c r="BV49" s="296" t="s">
        <v>1198</v>
      </c>
      <c r="BW49" s="296">
        <v>24498</v>
      </c>
      <c r="BX49" s="297">
        <v>4668</v>
      </c>
      <c r="BY49" s="297">
        <v>5316</v>
      </c>
      <c r="BZ49" s="296" t="s">
        <v>1197</v>
      </c>
      <c r="CA49" s="296" t="s">
        <v>1198</v>
      </c>
      <c r="CB49" s="296" t="s">
        <v>1197</v>
      </c>
      <c r="CC49" s="296" t="s">
        <v>1198</v>
      </c>
      <c r="CD49" s="296" t="s">
        <v>1198</v>
      </c>
      <c r="CE49" s="296" t="s">
        <v>1197</v>
      </c>
      <c r="CF49" s="297">
        <v>1362</v>
      </c>
      <c r="CG49" s="297">
        <v>1723</v>
      </c>
      <c r="CH49" s="296" t="s">
        <v>1197</v>
      </c>
      <c r="CI49" s="296" t="s">
        <v>1197</v>
      </c>
      <c r="CJ49" s="296" t="s">
        <v>1197</v>
      </c>
      <c r="CK49" s="296" t="s">
        <v>1198</v>
      </c>
      <c r="CL49" s="296">
        <v>204940</v>
      </c>
      <c r="CN49" s="719" t="s">
        <v>452</v>
      </c>
      <c r="CO49" s="22">
        <v>2134</v>
      </c>
      <c r="CP49" s="244" t="s">
        <v>453</v>
      </c>
      <c r="CQ49" s="22" t="s">
        <v>454</v>
      </c>
      <c r="CR49" s="22"/>
      <c r="CS49" s="306">
        <f>CL50</f>
        <v>557287</v>
      </c>
      <c r="CT49" s="708">
        <f>SUM(CS49:CS51)</f>
        <v>655901.01800000004</v>
      </c>
    </row>
    <row r="50" spans="1:98" customFormat="1" ht="30.6">
      <c r="A50" s="291" t="s">
        <v>1199</v>
      </c>
      <c r="B50" s="296" t="s">
        <v>1197</v>
      </c>
      <c r="C50" s="296" t="s">
        <v>1197</v>
      </c>
      <c r="D50" s="296" t="s">
        <v>1198</v>
      </c>
      <c r="E50" s="296" t="s">
        <v>1197</v>
      </c>
      <c r="F50" s="296" t="s">
        <v>1197</v>
      </c>
      <c r="G50" s="296" t="s">
        <v>1197</v>
      </c>
      <c r="H50" s="296" t="s">
        <v>1197</v>
      </c>
      <c r="I50" s="296" t="s">
        <v>1198</v>
      </c>
      <c r="J50" s="296" t="s">
        <v>1198</v>
      </c>
      <c r="K50" s="296" t="s">
        <v>1197</v>
      </c>
      <c r="L50" s="296" t="s">
        <v>1197</v>
      </c>
      <c r="M50" s="296" t="s">
        <v>1197</v>
      </c>
      <c r="N50" s="296" t="s">
        <v>1197</v>
      </c>
      <c r="O50" s="296" t="s">
        <v>1197</v>
      </c>
      <c r="P50" s="296" t="s">
        <v>1197</v>
      </c>
      <c r="Q50" s="296" t="s">
        <v>1197</v>
      </c>
      <c r="R50" s="297">
        <v>1359</v>
      </c>
      <c r="S50" s="296" t="s">
        <v>1198</v>
      </c>
      <c r="T50" s="296" t="s">
        <v>1198</v>
      </c>
      <c r="U50" s="297">
        <v>3049</v>
      </c>
      <c r="V50" s="296" t="s">
        <v>1197</v>
      </c>
      <c r="W50" s="296" t="s">
        <v>1197</v>
      </c>
      <c r="X50" s="296" t="s">
        <v>1197</v>
      </c>
      <c r="Y50" s="297">
        <v>2586</v>
      </c>
      <c r="Z50" s="297">
        <v>17017</v>
      </c>
      <c r="AA50" s="297">
        <v>4747</v>
      </c>
      <c r="AB50" s="297">
        <v>3959</v>
      </c>
      <c r="AC50" s="297">
        <v>2191</v>
      </c>
      <c r="AD50" s="297">
        <v>3282</v>
      </c>
      <c r="AE50" s="296" t="s">
        <v>1198</v>
      </c>
      <c r="AF50" s="297">
        <v>1561</v>
      </c>
      <c r="AG50" s="297">
        <v>2105</v>
      </c>
      <c r="AH50" s="296" t="s">
        <v>1198</v>
      </c>
      <c r="AI50" s="296" t="s">
        <v>1198</v>
      </c>
      <c r="AJ50" s="296" t="s">
        <v>1197</v>
      </c>
      <c r="AK50" s="296" t="s">
        <v>1198</v>
      </c>
      <c r="AL50" s="296" t="s">
        <v>1197</v>
      </c>
      <c r="AM50" s="297">
        <v>1802</v>
      </c>
      <c r="AN50" s="297">
        <v>2640</v>
      </c>
      <c r="AO50" s="297">
        <v>7396</v>
      </c>
      <c r="AP50" s="296" t="s">
        <v>1198</v>
      </c>
      <c r="AQ50" s="297">
        <v>9120</v>
      </c>
      <c r="AR50" s="297">
        <v>10887</v>
      </c>
      <c r="AS50" s="297">
        <v>2684</v>
      </c>
      <c r="AT50" s="297">
        <v>579</v>
      </c>
      <c r="AU50" s="296" t="s">
        <v>1197</v>
      </c>
      <c r="AV50" s="296" t="s">
        <v>1197</v>
      </c>
      <c r="AW50" s="296" t="s">
        <v>1198</v>
      </c>
      <c r="AX50" s="296" t="s">
        <v>1197</v>
      </c>
      <c r="AY50" s="296" t="s">
        <v>1198</v>
      </c>
      <c r="AZ50" s="297">
        <v>11386</v>
      </c>
      <c r="BA50" s="296" t="s">
        <v>1198</v>
      </c>
      <c r="BB50" s="296" t="s">
        <v>1198</v>
      </c>
      <c r="BC50" s="297">
        <v>5196</v>
      </c>
      <c r="BD50" s="296">
        <v>255324</v>
      </c>
      <c r="BE50" s="297">
        <v>1726</v>
      </c>
      <c r="BF50" s="296">
        <v>21499</v>
      </c>
      <c r="BG50" s="297">
        <v>16857</v>
      </c>
      <c r="BH50" s="296">
        <v>26494</v>
      </c>
      <c r="BI50" s="297">
        <v>3336</v>
      </c>
      <c r="BJ50" s="297">
        <v>6899</v>
      </c>
      <c r="BK50" s="297">
        <v>12690</v>
      </c>
      <c r="BL50" s="296">
        <v>13255</v>
      </c>
      <c r="BM50" s="297">
        <v>11672</v>
      </c>
      <c r="BN50" s="297">
        <v>5230</v>
      </c>
      <c r="BO50" s="297">
        <v>2200</v>
      </c>
      <c r="BP50" s="296" t="s">
        <v>1197</v>
      </c>
      <c r="BQ50" s="297">
        <v>893</v>
      </c>
      <c r="BR50" s="297">
        <v>3016</v>
      </c>
      <c r="BS50" s="297">
        <v>1994</v>
      </c>
      <c r="BT50" s="296" t="s">
        <v>1198</v>
      </c>
      <c r="BU50" s="296" t="s">
        <v>1198</v>
      </c>
      <c r="BV50" s="297">
        <v>2490</v>
      </c>
      <c r="BW50" s="296">
        <v>30808</v>
      </c>
      <c r="BX50" s="297">
        <v>12876</v>
      </c>
      <c r="BY50" s="297">
        <v>3526</v>
      </c>
      <c r="BZ50" s="296" t="s">
        <v>1198</v>
      </c>
      <c r="CA50" s="296" t="s">
        <v>1198</v>
      </c>
      <c r="CB50" s="296" t="s">
        <v>1197</v>
      </c>
      <c r="CC50" s="297">
        <v>3483</v>
      </c>
      <c r="CD50" s="297">
        <v>4826</v>
      </c>
      <c r="CE50" s="297">
        <v>4233</v>
      </c>
      <c r="CF50" s="297">
        <v>3250</v>
      </c>
      <c r="CG50" s="297">
        <v>955</v>
      </c>
      <c r="CH50" s="296" t="s">
        <v>1197</v>
      </c>
      <c r="CI50" s="296" t="s">
        <v>1197</v>
      </c>
      <c r="CJ50" s="296" t="s">
        <v>1197</v>
      </c>
      <c r="CK50" s="297">
        <v>2475</v>
      </c>
      <c r="CL50" s="296">
        <v>557287</v>
      </c>
      <c r="CN50" s="719"/>
      <c r="CO50" s="22">
        <v>2136</v>
      </c>
      <c r="CP50" s="244" t="s">
        <v>82</v>
      </c>
      <c r="CQ50" s="22" t="s">
        <v>454</v>
      </c>
      <c r="CR50" s="22"/>
      <c r="CS50" s="306">
        <f>CL52</f>
        <v>26911</v>
      </c>
      <c r="CT50" s="709"/>
    </row>
    <row r="51" spans="1:98" customFormat="1">
      <c r="A51" s="291" t="s">
        <v>1200</v>
      </c>
      <c r="B51" s="296" t="s">
        <v>1197</v>
      </c>
      <c r="C51" s="296" t="s">
        <v>1197</v>
      </c>
      <c r="D51" s="296" t="s">
        <v>1197</v>
      </c>
      <c r="E51" s="296" t="s">
        <v>1197</v>
      </c>
      <c r="F51" s="296" t="s">
        <v>1197</v>
      </c>
      <c r="G51" s="296" t="s">
        <v>1197</v>
      </c>
      <c r="H51" s="296" t="s">
        <v>1197</v>
      </c>
      <c r="I51" s="296" t="s">
        <v>1197</v>
      </c>
      <c r="J51" s="296" t="s">
        <v>1197</v>
      </c>
      <c r="K51" s="296" t="s">
        <v>1197</v>
      </c>
      <c r="L51" s="296" t="s">
        <v>1197</v>
      </c>
      <c r="M51" s="296" t="s">
        <v>1197</v>
      </c>
      <c r="N51" s="296" t="s">
        <v>1197</v>
      </c>
      <c r="O51" s="296" t="s">
        <v>1197</v>
      </c>
      <c r="P51" s="296" t="s">
        <v>1197</v>
      </c>
      <c r="Q51" s="296" t="s">
        <v>1197</v>
      </c>
      <c r="R51" s="296" t="s">
        <v>1197</v>
      </c>
      <c r="S51" s="296" t="s">
        <v>1197</v>
      </c>
      <c r="T51" s="296" t="s">
        <v>1197</v>
      </c>
      <c r="U51" s="296" t="s">
        <v>1198</v>
      </c>
      <c r="V51" s="296" t="s">
        <v>1198</v>
      </c>
      <c r="W51" s="296" t="s">
        <v>1197</v>
      </c>
      <c r="X51" s="296" t="s">
        <v>1197</v>
      </c>
      <c r="Y51" s="296" t="s">
        <v>1197</v>
      </c>
      <c r="Z51" s="297">
        <v>1236</v>
      </c>
      <c r="AA51" s="296" t="s">
        <v>1197</v>
      </c>
      <c r="AB51" s="296" t="s">
        <v>1197</v>
      </c>
      <c r="AC51" s="296" t="s">
        <v>1197</v>
      </c>
      <c r="AD51" s="296" t="s">
        <v>1198</v>
      </c>
      <c r="AE51" s="296" t="s">
        <v>1197</v>
      </c>
      <c r="AF51" s="296" t="s">
        <v>1197</v>
      </c>
      <c r="AG51" s="296" t="s">
        <v>1197</v>
      </c>
      <c r="AH51" s="296" t="s">
        <v>1198</v>
      </c>
      <c r="AI51" s="296" t="s">
        <v>1197</v>
      </c>
      <c r="AJ51" s="296" t="s">
        <v>1197</v>
      </c>
      <c r="AK51" s="296" t="s">
        <v>1197</v>
      </c>
      <c r="AL51" s="296" t="s">
        <v>1197</v>
      </c>
      <c r="AM51" s="296" t="s">
        <v>1197</v>
      </c>
      <c r="AN51" s="296" t="s">
        <v>1197</v>
      </c>
      <c r="AO51" s="296" t="s">
        <v>1197</v>
      </c>
      <c r="AP51" s="296" t="s">
        <v>1197</v>
      </c>
      <c r="AQ51" s="296" t="s">
        <v>1198</v>
      </c>
      <c r="AR51" s="296" t="s">
        <v>1198</v>
      </c>
      <c r="AS51" s="296" t="s">
        <v>1198</v>
      </c>
      <c r="AT51" s="296" t="s">
        <v>1198</v>
      </c>
      <c r="AU51" s="296" t="s">
        <v>1198</v>
      </c>
      <c r="AV51" s="296" t="s">
        <v>1198</v>
      </c>
      <c r="AW51" s="296" t="s">
        <v>1197</v>
      </c>
      <c r="AX51" s="296" t="s">
        <v>1198</v>
      </c>
      <c r="AY51" s="296" t="s">
        <v>1197</v>
      </c>
      <c r="AZ51" s="296" t="s">
        <v>1198</v>
      </c>
      <c r="BA51" s="296" t="s">
        <v>1197</v>
      </c>
      <c r="BB51" s="296" t="s">
        <v>1198</v>
      </c>
      <c r="BC51" s="297">
        <v>4797</v>
      </c>
      <c r="BD51" s="296">
        <v>19477</v>
      </c>
      <c r="BE51" s="296" t="s">
        <v>1198</v>
      </c>
      <c r="BF51" s="297">
        <v>5179</v>
      </c>
      <c r="BG51" s="297">
        <v>2100</v>
      </c>
      <c r="BH51" s="297">
        <v>4793</v>
      </c>
      <c r="BI51" s="296" t="s">
        <v>1198</v>
      </c>
      <c r="BJ51" s="296" t="s">
        <v>1198</v>
      </c>
      <c r="BK51" s="296" t="s">
        <v>1197</v>
      </c>
      <c r="BL51" s="296" t="s">
        <v>1198</v>
      </c>
      <c r="BM51" s="296" t="s">
        <v>1197</v>
      </c>
      <c r="BN51" s="296" t="s">
        <v>1198</v>
      </c>
      <c r="BO51" s="297">
        <v>2056</v>
      </c>
      <c r="BP51" s="296" t="s">
        <v>1197</v>
      </c>
      <c r="BQ51" s="296" t="s">
        <v>1197</v>
      </c>
      <c r="BR51" s="296" t="s">
        <v>1197</v>
      </c>
      <c r="BS51" s="296" t="s">
        <v>1198</v>
      </c>
      <c r="BT51" s="297">
        <v>5976</v>
      </c>
      <c r="BU51" s="297">
        <v>1699</v>
      </c>
      <c r="BV51" s="296" t="s">
        <v>1197</v>
      </c>
      <c r="BW51" s="297">
        <v>9586</v>
      </c>
      <c r="BX51" s="297">
        <v>2351</v>
      </c>
      <c r="BY51" s="297">
        <v>1736</v>
      </c>
      <c r="BZ51" s="296" t="s">
        <v>1197</v>
      </c>
      <c r="CA51" s="296" t="s">
        <v>1198</v>
      </c>
      <c r="CB51" s="296" t="s">
        <v>1197</v>
      </c>
      <c r="CC51" s="296" t="s">
        <v>1198</v>
      </c>
      <c r="CD51" s="296" t="s">
        <v>1197</v>
      </c>
      <c r="CE51" s="296" t="s">
        <v>1197</v>
      </c>
      <c r="CF51" s="296" t="s">
        <v>1197</v>
      </c>
      <c r="CG51" s="296" t="s">
        <v>1197</v>
      </c>
      <c r="CH51" s="296" t="s">
        <v>1197</v>
      </c>
      <c r="CI51" s="296" t="s">
        <v>1197</v>
      </c>
      <c r="CJ51" s="296" t="s">
        <v>1197</v>
      </c>
      <c r="CK51" s="296" t="s">
        <v>1197</v>
      </c>
      <c r="CL51" s="296">
        <v>72567</v>
      </c>
      <c r="CN51" s="719"/>
      <c r="CO51" s="22" t="s">
        <v>441</v>
      </c>
      <c r="CP51" s="244" t="s">
        <v>442</v>
      </c>
      <c r="CQ51" s="22" t="s">
        <v>1214</v>
      </c>
      <c r="CR51" s="248">
        <v>0.46100000000000002</v>
      </c>
      <c r="CS51" s="306">
        <f>CR51*CL54</f>
        <v>71703.017999999996</v>
      </c>
      <c r="CT51" s="709"/>
    </row>
    <row r="52" spans="1:98" customFormat="1" ht="30.6">
      <c r="A52" s="291" t="s">
        <v>1201</v>
      </c>
      <c r="B52" s="296" t="s">
        <v>1197</v>
      </c>
      <c r="C52" s="296" t="s">
        <v>1197</v>
      </c>
      <c r="D52" s="296" t="s">
        <v>1197</v>
      </c>
      <c r="E52" s="296" t="s">
        <v>1197</v>
      </c>
      <c r="F52" s="296" t="s">
        <v>1197</v>
      </c>
      <c r="G52" s="296" t="s">
        <v>1197</v>
      </c>
      <c r="H52" s="296" t="s">
        <v>1197</v>
      </c>
      <c r="I52" s="296" t="s">
        <v>1197</v>
      </c>
      <c r="J52" s="296" t="s">
        <v>1197</v>
      </c>
      <c r="K52" s="296" t="s">
        <v>1197</v>
      </c>
      <c r="L52" s="296" t="s">
        <v>1197</v>
      </c>
      <c r="M52" s="296" t="s">
        <v>1197</v>
      </c>
      <c r="N52" s="296" t="s">
        <v>1198</v>
      </c>
      <c r="O52" s="296" t="s">
        <v>1197</v>
      </c>
      <c r="P52" s="296" t="s">
        <v>1197</v>
      </c>
      <c r="Q52" s="296" t="s">
        <v>1197</v>
      </c>
      <c r="R52" s="296" t="s">
        <v>1197</v>
      </c>
      <c r="S52" s="296" t="s">
        <v>1197</v>
      </c>
      <c r="T52" s="296" t="s">
        <v>1197</v>
      </c>
      <c r="U52" s="296" t="s">
        <v>1197</v>
      </c>
      <c r="V52" s="296" t="s">
        <v>1197</v>
      </c>
      <c r="W52" s="296" t="s">
        <v>1197</v>
      </c>
      <c r="X52" s="296" t="s">
        <v>1197</v>
      </c>
      <c r="Y52" s="296" t="s">
        <v>1197</v>
      </c>
      <c r="Z52" s="297">
        <v>2700</v>
      </c>
      <c r="AA52" s="296" t="s">
        <v>1197</v>
      </c>
      <c r="AB52" s="296" t="s">
        <v>1197</v>
      </c>
      <c r="AC52" s="296" t="s">
        <v>1197</v>
      </c>
      <c r="AD52" s="296" t="s">
        <v>1197</v>
      </c>
      <c r="AE52" s="296" t="s">
        <v>1197</v>
      </c>
      <c r="AF52" s="296" t="s">
        <v>1197</v>
      </c>
      <c r="AG52" s="296" t="s">
        <v>1198</v>
      </c>
      <c r="AH52" s="296" t="s">
        <v>1197</v>
      </c>
      <c r="AI52" s="296" t="s">
        <v>1197</v>
      </c>
      <c r="AJ52" s="296" t="s">
        <v>1197</v>
      </c>
      <c r="AK52" s="296" t="s">
        <v>1197</v>
      </c>
      <c r="AL52" s="296" t="s">
        <v>1197</v>
      </c>
      <c r="AM52" s="296" t="s">
        <v>1197</v>
      </c>
      <c r="AN52" s="296" t="s">
        <v>1197</v>
      </c>
      <c r="AO52" s="296" t="s">
        <v>1197</v>
      </c>
      <c r="AP52" s="296" t="s">
        <v>1198</v>
      </c>
      <c r="AQ52" s="296" t="s">
        <v>1198</v>
      </c>
      <c r="AR52" s="296" t="s">
        <v>1198</v>
      </c>
      <c r="AS52" s="296" t="s">
        <v>1198</v>
      </c>
      <c r="AT52" s="296" t="s">
        <v>1197</v>
      </c>
      <c r="AU52" s="296" t="s">
        <v>1197</v>
      </c>
      <c r="AV52" s="296" t="s">
        <v>1197</v>
      </c>
      <c r="AW52" s="296" t="s">
        <v>1198</v>
      </c>
      <c r="AX52" s="296" t="s">
        <v>1197</v>
      </c>
      <c r="AY52" s="296" t="s">
        <v>1197</v>
      </c>
      <c r="AZ52" s="296" t="s">
        <v>1198</v>
      </c>
      <c r="BA52" s="296" t="s">
        <v>1197</v>
      </c>
      <c r="BB52" s="296" t="s">
        <v>1197</v>
      </c>
      <c r="BC52" s="296" t="s">
        <v>1197</v>
      </c>
      <c r="BD52" s="297">
        <v>8429</v>
      </c>
      <c r="BE52" s="296" t="s">
        <v>1197</v>
      </c>
      <c r="BF52" s="297">
        <v>1653</v>
      </c>
      <c r="BG52" s="296" t="s">
        <v>1198</v>
      </c>
      <c r="BH52" s="296" t="s">
        <v>1197</v>
      </c>
      <c r="BI52" s="296" t="s">
        <v>1197</v>
      </c>
      <c r="BJ52" s="297">
        <v>1514</v>
      </c>
      <c r="BK52" s="296" t="s">
        <v>1198</v>
      </c>
      <c r="BL52" s="296" t="s">
        <v>1198</v>
      </c>
      <c r="BM52" s="296" t="s">
        <v>1197</v>
      </c>
      <c r="BN52" s="296" t="s">
        <v>1197</v>
      </c>
      <c r="BO52" s="296" t="s">
        <v>1198</v>
      </c>
      <c r="BP52" s="296" t="s">
        <v>1197</v>
      </c>
      <c r="BQ52" s="296" t="s">
        <v>1197</v>
      </c>
      <c r="BR52" s="296" t="s">
        <v>1197</v>
      </c>
      <c r="BS52" s="296" t="s">
        <v>1197</v>
      </c>
      <c r="BT52" s="296" t="s">
        <v>1197</v>
      </c>
      <c r="BU52" s="296" t="s">
        <v>1197</v>
      </c>
      <c r="BV52" s="296" t="s">
        <v>1198</v>
      </c>
      <c r="BW52" s="297">
        <v>2039</v>
      </c>
      <c r="BX52" s="296" t="s">
        <v>1198</v>
      </c>
      <c r="BY52" s="296" t="s">
        <v>1198</v>
      </c>
      <c r="BZ52" s="296" t="s">
        <v>1197</v>
      </c>
      <c r="CA52" s="296" t="s">
        <v>1197</v>
      </c>
      <c r="CB52" s="296" t="s">
        <v>1197</v>
      </c>
      <c r="CC52" s="296" t="s">
        <v>1197</v>
      </c>
      <c r="CD52" s="296" t="s">
        <v>1197</v>
      </c>
      <c r="CE52" s="296" t="s">
        <v>1197</v>
      </c>
      <c r="CF52" s="296" t="s">
        <v>1197</v>
      </c>
      <c r="CG52" s="296" t="s">
        <v>1197</v>
      </c>
      <c r="CH52" s="296" t="s">
        <v>1197</v>
      </c>
      <c r="CI52" s="296" t="s">
        <v>1197</v>
      </c>
      <c r="CJ52" s="296" t="s">
        <v>1197</v>
      </c>
      <c r="CK52" s="296" t="s">
        <v>1197</v>
      </c>
      <c r="CL52" s="296">
        <v>26911</v>
      </c>
      <c r="CN52" s="679" t="s">
        <v>456</v>
      </c>
      <c r="CO52" s="84">
        <v>3544</v>
      </c>
      <c r="CP52" s="249" t="s">
        <v>212</v>
      </c>
      <c r="CQ52" s="84" t="s">
        <v>454</v>
      </c>
      <c r="CR52" s="84"/>
      <c r="CS52" s="307">
        <f>CL59</f>
        <v>127180</v>
      </c>
      <c r="CT52" s="676">
        <f>SUM(CS52:CS54)</f>
        <v>326068.30000000005</v>
      </c>
    </row>
    <row r="53" spans="1:98" customFormat="1">
      <c r="A53" s="291" t="s">
        <v>1202</v>
      </c>
      <c r="B53" s="296" t="s">
        <v>1197</v>
      </c>
      <c r="C53" s="296" t="s">
        <v>1197</v>
      </c>
      <c r="D53" s="296" t="s">
        <v>1197</v>
      </c>
      <c r="E53" s="296" t="s">
        <v>1197</v>
      </c>
      <c r="F53" s="296" t="s">
        <v>1197</v>
      </c>
      <c r="G53" s="296" t="s">
        <v>1197</v>
      </c>
      <c r="H53" s="296" t="s">
        <v>1197</v>
      </c>
      <c r="I53" s="296" t="s">
        <v>1198</v>
      </c>
      <c r="J53" s="296" t="s">
        <v>1197</v>
      </c>
      <c r="K53" s="296" t="s">
        <v>1197</v>
      </c>
      <c r="L53" s="296" t="s">
        <v>1197</v>
      </c>
      <c r="M53" s="296" t="s">
        <v>1197</v>
      </c>
      <c r="N53" s="296" t="s">
        <v>1197</v>
      </c>
      <c r="O53" s="296" t="s">
        <v>1197</v>
      </c>
      <c r="P53" s="296" t="s">
        <v>1197</v>
      </c>
      <c r="Q53" s="296" t="s">
        <v>1197</v>
      </c>
      <c r="R53" s="296" t="s">
        <v>1197</v>
      </c>
      <c r="S53" s="296" t="s">
        <v>1197</v>
      </c>
      <c r="T53" s="296" t="s">
        <v>1197</v>
      </c>
      <c r="U53" s="296" t="s">
        <v>1197</v>
      </c>
      <c r="V53" s="296" t="s">
        <v>1197</v>
      </c>
      <c r="W53" s="296" t="s">
        <v>1197</v>
      </c>
      <c r="X53" s="296" t="s">
        <v>1197</v>
      </c>
      <c r="Y53" s="296" t="s">
        <v>1197</v>
      </c>
      <c r="Z53" s="296" t="s">
        <v>1197</v>
      </c>
      <c r="AA53" s="296" t="s">
        <v>1197</v>
      </c>
      <c r="AB53" s="296" t="s">
        <v>1197</v>
      </c>
      <c r="AC53" s="296" t="s">
        <v>1197</v>
      </c>
      <c r="AD53" s="296" t="s">
        <v>1197</v>
      </c>
      <c r="AE53" s="296" t="s">
        <v>1197</v>
      </c>
      <c r="AF53" s="296" t="s">
        <v>1197</v>
      </c>
      <c r="AG53" s="296" t="s">
        <v>1198</v>
      </c>
      <c r="AH53" s="296" t="s">
        <v>1197</v>
      </c>
      <c r="AI53" s="296" t="s">
        <v>1197</v>
      </c>
      <c r="AJ53" s="296" t="s">
        <v>1198</v>
      </c>
      <c r="AK53" s="296" t="s">
        <v>1197</v>
      </c>
      <c r="AL53" s="296" t="s">
        <v>1197</v>
      </c>
      <c r="AM53" s="296" t="s">
        <v>1198</v>
      </c>
      <c r="AN53" s="296" t="s">
        <v>1198</v>
      </c>
      <c r="AO53" s="297">
        <v>2934</v>
      </c>
      <c r="AP53" s="296" t="s">
        <v>1197</v>
      </c>
      <c r="AQ53" s="296" t="s">
        <v>1197</v>
      </c>
      <c r="AR53" s="296" t="s">
        <v>1197</v>
      </c>
      <c r="AS53" s="296" t="s">
        <v>1198</v>
      </c>
      <c r="AT53" s="296" t="s">
        <v>1197</v>
      </c>
      <c r="AU53" s="296" t="s">
        <v>1197</v>
      </c>
      <c r="AV53" s="296" t="s">
        <v>1198</v>
      </c>
      <c r="AW53" s="296" t="s">
        <v>1198</v>
      </c>
      <c r="AX53" s="296" t="s">
        <v>1197</v>
      </c>
      <c r="AY53" s="296" t="s">
        <v>1197</v>
      </c>
      <c r="AZ53" s="296" t="s">
        <v>1198</v>
      </c>
      <c r="BA53" s="296" t="s">
        <v>1197</v>
      </c>
      <c r="BB53" s="296" t="s">
        <v>1197</v>
      </c>
      <c r="BC53" s="297">
        <v>6672</v>
      </c>
      <c r="BD53" s="297">
        <v>9673</v>
      </c>
      <c r="BE53" s="296" t="s">
        <v>1197</v>
      </c>
      <c r="BF53" s="296" t="s">
        <v>1198</v>
      </c>
      <c r="BG53" s="296" t="s">
        <v>1197</v>
      </c>
      <c r="BH53" s="296" t="s">
        <v>1197</v>
      </c>
      <c r="BI53" s="296" t="s">
        <v>1197</v>
      </c>
      <c r="BJ53" s="296" t="s">
        <v>1197</v>
      </c>
      <c r="BK53" s="296" t="s">
        <v>1197</v>
      </c>
      <c r="BL53" s="297">
        <v>1156</v>
      </c>
      <c r="BM53" s="296" t="s">
        <v>1197</v>
      </c>
      <c r="BN53" s="296" t="s">
        <v>1197</v>
      </c>
      <c r="BO53" s="296" t="s">
        <v>1197</v>
      </c>
      <c r="BP53" s="296" t="s">
        <v>1197</v>
      </c>
      <c r="BQ53" s="296" t="s">
        <v>1197</v>
      </c>
      <c r="BR53" s="296" t="s">
        <v>1197</v>
      </c>
      <c r="BS53" s="296" t="s">
        <v>1197</v>
      </c>
      <c r="BT53" s="296" t="s">
        <v>1197</v>
      </c>
      <c r="BU53" s="296" t="s">
        <v>1198</v>
      </c>
      <c r="BV53" s="296" t="s">
        <v>1197</v>
      </c>
      <c r="BW53" s="297">
        <v>3458</v>
      </c>
      <c r="BX53" s="296" t="s">
        <v>1198</v>
      </c>
      <c r="BY53" s="296" t="s">
        <v>1197</v>
      </c>
      <c r="BZ53" s="296" t="s">
        <v>1197</v>
      </c>
      <c r="CA53" s="296" t="s">
        <v>1197</v>
      </c>
      <c r="CB53" s="296" t="s">
        <v>1197</v>
      </c>
      <c r="CC53" s="296" t="s">
        <v>1197</v>
      </c>
      <c r="CD53" s="296" t="s">
        <v>1197</v>
      </c>
      <c r="CE53" s="296" t="s">
        <v>1197</v>
      </c>
      <c r="CF53" s="296" t="s">
        <v>1197</v>
      </c>
      <c r="CG53" s="296" t="s">
        <v>1198</v>
      </c>
      <c r="CH53" s="296" t="s">
        <v>1197</v>
      </c>
      <c r="CI53" s="296" t="s">
        <v>1197</v>
      </c>
      <c r="CJ53" s="296" t="s">
        <v>1197</v>
      </c>
      <c r="CK53" s="296" t="s">
        <v>1197</v>
      </c>
      <c r="CL53" s="296">
        <v>33609</v>
      </c>
      <c r="CN53" s="679"/>
      <c r="CO53" s="84">
        <v>3133</v>
      </c>
      <c r="CP53" s="249" t="s">
        <v>170</v>
      </c>
      <c r="CQ53" s="84" t="s">
        <v>454</v>
      </c>
      <c r="CR53" s="84"/>
      <c r="CS53" s="307">
        <f>CL58</f>
        <v>66702</v>
      </c>
      <c r="CT53" s="677"/>
    </row>
    <row r="54" spans="1:98" customFormat="1" ht="30.6">
      <c r="A54" s="291" t="s">
        <v>1203</v>
      </c>
      <c r="B54" s="296" t="s">
        <v>1197</v>
      </c>
      <c r="C54" s="296" t="s">
        <v>1197</v>
      </c>
      <c r="D54" s="296" t="s">
        <v>1197</v>
      </c>
      <c r="E54" s="296" t="s">
        <v>1197</v>
      </c>
      <c r="F54" s="296" t="s">
        <v>1197</v>
      </c>
      <c r="G54" s="296" t="s">
        <v>1197</v>
      </c>
      <c r="H54" s="296" t="s">
        <v>1197</v>
      </c>
      <c r="I54" s="296" t="s">
        <v>1197</v>
      </c>
      <c r="J54" s="296" t="s">
        <v>1197</v>
      </c>
      <c r="K54" s="296" t="s">
        <v>1197</v>
      </c>
      <c r="L54" s="296" t="s">
        <v>1197</v>
      </c>
      <c r="M54" s="296" t="s">
        <v>1197</v>
      </c>
      <c r="N54" s="296" t="s">
        <v>1197</v>
      </c>
      <c r="O54" s="296" t="s">
        <v>1197</v>
      </c>
      <c r="P54" s="296" t="s">
        <v>1197</v>
      </c>
      <c r="Q54" s="296" t="s">
        <v>1197</v>
      </c>
      <c r="R54" s="296" t="s">
        <v>1197</v>
      </c>
      <c r="S54" s="296" t="s">
        <v>1197</v>
      </c>
      <c r="T54" s="296" t="s">
        <v>1198</v>
      </c>
      <c r="U54" s="296" t="s">
        <v>1197</v>
      </c>
      <c r="V54" s="296" t="s">
        <v>1198</v>
      </c>
      <c r="W54" s="296" t="s">
        <v>1197</v>
      </c>
      <c r="X54" s="296" t="s">
        <v>1197</v>
      </c>
      <c r="Y54" s="296" t="s">
        <v>1197</v>
      </c>
      <c r="Z54" s="296" t="s">
        <v>1198</v>
      </c>
      <c r="AA54" s="296" t="s">
        <v>1197</v>
      </c>
      <c r="AB54" s="296" t="s">
        <v>1197</v>
      </c>
      <c r="AC54" s="296" t="s">
        <v>1197</v>
      </c>
      <c r="AD54" s="296" t="s">
        <v>1197</v>
      </c>
      <c r="AE54" s="296" t="s">
        <v>1198</v>
      </c>
      <c r="AF54" s="296" t="s">
        <v>1198</v>
      </c>
      <c r="AG54" s="296" t="s">
        <v>1197</v>
      </c>
      <c r="AH54" s="296" t="s">
        <v>1198</v>
      </c>
      <c r="AI54" s="296" t="s">
        <v>1197</v>
      </c>
      <c r="AJ54" s="296" t="s">
        <v>1197</v>
      </c>
      <c r="AK54" s="296" t="s">
        <v>1197</v>
      </c>
      <c r="AL54" s="296" t="s">
        <v>1197</v>
      </c>
      <c r="AM54" s="296" t="s">
        <v>1198</v>
      </c>
      <c r="AN54" s="296" t="s">
        <v>1198</v>
      </c>
      <c r="AO54" s="296" t="s">
        <v>1198</v>
      </c>
      <c r="AP54" s="296" t="s">
        <v>1197</v>
      </c>
      <c r="AQ54" s="297">
        <v>1746</v>
      </c>
      <c r="AR54" s="297">
        <v>3581</v>
      </c>
      <c r="AS54" s="296" t="s">
        <v>1197</v>
      </c>
      <c r="AT54" s="296" t="s">
        <v>1198</v>
      </c>
      <c r="AU54" s="296" t="s">
        <v>1197</v>
      </c>
      <c r="AV54" s="296" t="s">
        <v>1198</v>
      </c>
      <c r="AW54" s="296" t="s">
        <v>1197</v>
      </c>
      <c r="AX54" s="296" t="s">
        <v>1197</v>
      </c>
      <c r="AY54" s="296" t="s">
        <v>1197</v>
      </c>
      <c r="AZ54" s="297">
        <v>964</v>
      </c>
      <c r="BA54" s="296" t="s">
        <v>1198</v>
      </c>
      <c r="BB54" s="297">
        <v>1633</v>
      </c>
      <c r="BC54" s="297">
        <v>2801</v>
      </c>
      <c r="BD54" s="296">
        <v>84152</v>
      </c>
      <c r="BE54" s="297">
        <v>2364</v>
      </c>
      <c r="BF54" s="297">
        <v>7076</v>
      </c>
      <c r="BG54" s="296" t="s">
        <v>1198</v>
      </c>
      <c r="BH54" s="297">
        <v>1562</v>
      </c>
      <c r="BI54" s="296" t="s">
        <v>1198</v>
      </c>
      <c r="BJ54" s="297">
        <v>3072</v>
      </c>
      <c r="BK54" s="296">
        <v>14105</v>
      </c>
      <c r="BL54" s="297">
        <v>3105</v>
      </c>
      <c r="BM54" s="296" t="s">
        <v>1198</v>
      </c>
      <c r="BN54" s="297">
        <v>3432</v>
      </c>
      <c r="BO54" s="296" t="s">
        <v>1198</v>
      </c>
      <c r="BP54" s="296" t="s">
        <v>1197</v>
      </c>
      <c r="BQ54" s="296" t="s">
        <v>1197</v>
      </c>
      <c r="BR54" s="296" t="s">
        <v>1198</v>
      </c>
      <c r="BS54" s="296" t="s">
        <v>1197</v>
      </c>
      <c r="BT54" s="296" t="s">
        <v>1198</v>
      </c>
      <c r="BU54" s="296" t="s">
        <v>1198</v>
      </c>
      <c r="BV54" s="296" t="s">
        <v>1198</v>
      </c>
      <c r="BW54" s="297">
        <v>6519</v>
      </c>
      <c r="BX54" s="297">
        <v>1689</v>
      </c>
      <c r="BY54" s="296" t="s">
        <v>1198</v>
      </c>
      <c r="BZ54" s="296" t="s">
        <v>1197</v>
      </c>
      <c r="CA54" s="297">
        <v>1902</v>
      </c>
      <c r="CB54" s="296" t="s">
        <v>1197</v>
      </c>
      <c r="CC54" s="297">
        <v>1003</v>
      </c>
      <c r="CD54" s="296" t="s">
        <v>1198</v>
      </c>
      <c r="CE54" s="296" t="s">
        <v>1197</v>
      </c>
      <c r="CF54" s="296" t="s">
        <v>1198</v>
      </c>
      <c r="CG54" s="296" t="s">
        <v>1198</v>
      </c>
      <c r="CH54" s="296" t="s">
        <v>1197</v>
      </c>
      <c r="CI54" s="296" t="s">
        <v>1197</v>
      </c>
      <c r="CJ54" s="296" t="s">
        <v>1197</v>
      </c>
      <c r="CK54" s="296" t="s">
        <v>1197</v>
      </c>
      <c r="CL54" s="296">
        <v>155538</v>
      </c>
      <c r="CN54" s="679"/>
      <c r="CO54" s="84" t="s">
        <v>457</v>
      </c>
      <c r="CP54" s="249" t="s">
        <v>458</v>
      </c>
      <c r="CQ54" s="84" t="s">
        <v>1215</v>
      </c>
      <c r="CR54" s="250">
        <v>0.64500000000000002</v>
      </c>
      <c r="CS54" s="307">
        <f>CR54*CL49</f>
        <v>132186.30000000002</v>
      </c>
      <c r="CT54" s="677"/>
    </row>
    <row r="55" spans="1:98" customFormat="1">
      <c r="A55" s="291" t="s">
        <v>1204</v>
      </c>
      <c r="B55" s="296" t="s">
        <v>1197</v>
      </c>
      <c r="C55" s="296" t="s">
        <v>1197</v>
      </c>
      <c r="D55" s="296" t="s">
        <v>1197</v>
      </c>
      <c r="E55" s="296" t="s">
        <v>1197</v>
      </c>
      <c r="F55" s="296" t="s">
        <v>1197</v>
      </c>
      <c r="G55" s="296" t="s">
        <v>1197</v>
      </c>
      <c r="H55" s="296" t="s">
        <v>1197</v>
      </c>
      <c r="I55" s="296" t="s">
        <v>1197</v>
      </c>
      <c r="J55" s="296" t="s">
        <v>1197</v>
      </c>
      <c r="K55" s="296" t="s">
        <v>1197</v>
      </c>
      <c r="L55" s="296" t="s">
        <v>1197</v>
      </c>
      <c r="M55" s="296" t="s">
        <v>1197</v>
      </c>
      <c r="N55" s="296" t="s">
        <v>1197</v>
      </c>
      <c r="O55" s="296" t="s">
        <v>1197</v>
      </c>
      <c r="P55" s="296" t="s">
        <v>1197</v>
      </c>
      <c r="Q55" s="296" t="s">
        <v>1197</v>
      </c>
      <c r="R55" s="296" t="s">
        <v>1198</v>
      </c>
      <c r="S55" s="296" t="s">
        <v>1197</v>
      </c>
      <c r="T55" s="296" t="s">
        <v>1197</v>
      </c>
      <c r="U55" s="296" t="s">
        <v>1197</v>
      </c>
      <c r="V55" s="296" t="s">
        <v>1197</v>
      </c>
      <c r="W55" s="296" t="s">
        <v>1197</v>
      </c>
      <c r="X55" s="296" t="s">
        <v>1197</v>
      </c>
      <c r="Y55" s="296" t="s">
        <v>1197</v>
      </c>
      <c r="Z55" s="296" t="s">
        <v>1197</v>
      </c>
      <c r="AA55" s="296" t="s">
        <v>1197</v>
      </c>
      <c r="AB55" s="296" t="s">
        <v>1198</v>
      </c>
      <c r="AC55" s="296" t="s">
        <v>1197</v>
      </c>
      <c r="AD55" s="296" t="s">
        <v>1197</v>
      </c>
      <c r="AE55" s="296" t="s">
        <v>1197</v>
      </c>
      <c r="AF55" s="296" t="s">
        <v>1197</v>
      </c>
      <c r="AG55" s="296" t="s">
        <v>1197</v>
      </c>
      <c r="AH55" s="296" t="s">
        <v>1197</v>
      </c>
      <c r="AI55" s="296" t="s">
        <v>1197</v>
      </c>
      <c r="AJ55" s="296" t="s">
        <v>1197</v>
      </c>
      <c r="AK55" s="296" t="s">
        <v>1197</v>
      </c>
      <c r="AL55" s="296" t="s">
        <v>1197</v>
      </c>
      <c r="AM55" s="296" t="s">
        <v>1197</v>
      </c>
      <c r="AN55" s="296" t="s">
        <v>1197</v>
      </c>
      <c r="AO55" s="296" t="s">
        <v>1198</v>
      </c>
      <c r="AP55" s="296" t="s">
        <v>1198</v>
      </c>
      <c r="AQ55" s="296" t="s">
        <v>1198</v>
      </c>
      <c r="AR55" s="296" t="s">
        <v>1197</v>
      </c>
      <c r="AS55" s="296" t="s">
        <v>1197</v>
      </c>
      <c r="AT55" s="296" t="s">
        <v>1197</v>
      </c>
      <c r="AU55" s="296" t="s">
        <v>1197</v>
      </c>
      <c r="AV55" s="296" t="s">
        <v>1197</v>
      </c>
      <c r="AW55" s="296" t="s">
        <v>1197</v>
      </c>
      <c r="AX55" s="296" t="s">
        <v>1197</v>
      </c>
      <c r="AY55" s="296" t="s">
        <v>1198</v>
      </c>
      <c r="AZ55" s="297">
        <v>2161</v>
      </c>
      <c r="BA55" s="296" t="s">
        <v>1197</v>
      </c>
      <c r="BB55" s="296" t="s">
        <v>1197</v>
      </c>
      <c r="BC55" s="296" t="s">
        <v>1197</v>
      </c>
      <c r="BD55" s="296">
        <v>21840</v>
      </c>
      <c r="BE55" s="296" t="s">
        <v>1198</v>
      </c>
      <c r="BF55" s="297">
        <v>1319</v>
      </c>
      <c r="BG55" s="296" t="s">
        <v>1198</v>
      </c>
      <c r="BH55" s="296" t="s">
        <v>1198</v>
      </c>
      <c r="BI55" s="296" t="s">
        <v>1197</v>
      </c>
      <c r="BJ55" s="296" t="s">
        <v>1198</v>
      </c>
      <c r="BK55" s="297">
        <v>1466</v>
      </c>
      <c r="BL55" s="297">
        <v>2950</v>
      </c>
      <c r="BM55" s="296" t="s">
        <v>1198</v>
      </c>
      <c r="BN55" s="297">
        <v>1780</v>
      </c>
      <c r="BO55" s="296" t="s">
        <v>1198</v>
      </c>
      <c r="BP55" s="296" t="s">
        <v>1197</v>
      </c>
      <c r="BQ55" s="296" t="s">
        <v>1197</v>
      </c>
      <c r="BR55" s="296" t="s">
        <v>1197</v>
      </c>
      <c r="BS55" s="296" t="s">
        <v>1197</v>
      </c>
      <c r="BT55" s="296" t="s">
        <v>1197</v>
      </c>
      <c r="BU55" s="296" t="s">
        <v>1197</v>
      </c>
      <c r="BV55" s="296" t="s">
        <v>1197</v>
      </c>
      <c r="BW55" s="297">
        <v>2432</v>
      </c>
      <c r="BX55" s="296" t="s">
        <v>1197</v>
      </c>
      <c r="BY55" s="296" t="s">
        <v>1198</v>
      </c>
      <c r="BZ55" s="296" t="s">
        <v>1197</v>
      </c>
      <c r="CA55" s="296" t="s">
        <v>1197</v>
      </c>
      <c r="CB55" s="296" t="s">
        <v>1197</v>
      </c>
      <c r="CC55" s="297">
        <v>982</v>
      </c>
      <c r="CD55" s="296" t="s">
        <v>1197</v>
      </c>
      <c r="CE55" s="296" t="s">
        <v>1198</v>
      </c>
      <c r="CF55" s="296" t="s">
        <v>1198</v>
      </c>
      <c r="CG55" s="296" t="s">
        <v>1197</v>
      </c>
      <c r="CH55" s="296" t="s">
        <v>1198</v>
      </c>
      <c r="CI55" s="296" t="s">
        <v>1197</v>
      </c>
      <c r="CJ55" s="296" t="s">
        <v>1197</v>
      </c>
      <c r="CK55" s="296" t="s">
        <v>1197</v>
      </c>
      <c r="CL55" s="296">
        <v>44743</v>
      </c>
      <c r="CN55" s="21" t="s">
        <v>460</v>
      </c>
      <c r="CO55" s="22">
        <v>2135</v>
      </c>
      <c r="CP55" s="244" t="s">
        <v>81</v>
      </c>
      <c r="CQ55" s="22" t="s">
        <v>454</v>
      </c>
      <c r="CR55" s="22"/>
      <c r="CS55" s="306">
        <f>CL51</f>
        <v>72567</v>
      </c>
      <c r="CT55" s="308">
        <f>CS55</f>
        <v>72567</v>
      </c>
    </row>
    <row r="56" spans="1:98" customFormat="1">
      <c r="A56" s="291" t="s">
        <v>1205</v>
      </c>
      <c r="B56" s="296" t="s">
        <v>1197</v>
      </c>
      <c r="C56" s="296" t="s">
        <v>1197</v>
      </c>
      <c r="D56" s="296" t="s">
        <v>1197</v>
      </c>
      <c r="E56" s="296" t="s">
        <v>1197</v>
      </c>
      <c r="F56" s="296" t="s">
        <v>1197</v>
      </c>
      <c r="G56" s="296" t="s">
        <v>1197</v>
      </c>
      <c r="H56" s="296" t="s">
        <v>1198</v>
      </c>
      <c r="I56" s="296" t="s">
        <v>1197</v>
      </c>
      <c r="J56" s="297">
        <v>1623</v>
      </c>
      <c r="K56" s="296" t="s">
        <v>1198</v>
      </c>
      <c r="L56" s="296" t="s">
        <v>1197</v>
      </c>
      <c r="M56" s="296" t="s">
        <v>1197</v>
      </c>
      <c r="N56" s="296" t="s">
        <v>1197</v>
      </c>
      <c r="O56" s="296" t="s">
        <v>1197</v>
      </c>
      <c r="P56" s="296" t="s">
        <v>1197</v>
      </c>
      <c r="Q56" s="296" t="s">
        <v>1197</v>
      </c>
      <c r="R56" s="296" t="s">
        <v>1198</v>
      </c>
      <c r="S56" s="296" t="s">
        <v>1198</v>
      </c>
      <c r="T56" s="296" t="s">
        <v>1198</v>
      </c>
      <c r="U56" s="296" t="s">
        <v>1197</v>
      </c>
      <c r="V56" s="296" t="s">
        <v>1197</v>
      </c>
      <c r="W56" s="296" t="s">
        <v>1197</v>
      </c>
      <c r="X56" s="296" t="s">
        <v>1197</v>
      </c>
      <c r="Y56" s="296" t="s">
        <v>1197</v>
      </c>
      <c r="Z56" s="296" t="s">
        <v>1198</v>
      </c>
      <c r="AA56" s="296" t="s">
        <v>1198</v>
      </c>
      <c r="AB56" s="296" t="s">
        <v>1198</v>
      </c>
      <c r="AC56" s="297">
        <v>1484</v>
      </c>
      <c r="AD56" s="296" t="s">
        <v>1198</v>
      </c>
      <c r="AE56" s="296" t="s">
        <v>1197</v>
      </c>
      <c r="AF56" s="296" t="s">
        <v>1198</v>
      </c>
      <c r="AG56" s="296" t="s">
        <v>1198</v>
      </c>
      <c r="AH56" s="296" t="s">
        <v>1198</v>
      </c>
      <c r="AI56" s="296" t="s">
        <v>1198</v>
      </c>
      <c r="AJ56" s="296" t="s">
        <v>1197</v>
      </c>
      <c r="AK56" s="296" t="s">
        <v>1198</v>
      </c>
      <c r="AL56" s="296" t="s">
        <v>1197</v>
      </c>
      <c r="AM56" s="296" t="s">
        <v>1197</v>
      </c>
      <c r="AN56" s="297">
        <v>1065</v>
      </c>
      <c r="AO56" s="296" t="s">
        <v>1198</v>
      </c>
      <c r="AP56" s="296" t="s">
        <v>1197</v>
      </c>
      <c r="AQ56" s="297">
        <v>1133</v>
      </c>
      <c r="AR56" s="297">
        <v>3090</v>
      </c>
      <c r="AS56" s="296" t="s">
        <v>1198</v>
      </c>
      <c r="AT56" s="296" t="s">
        <v>1197</v>
      </c>
      <c r="AU56" s="296" t="s">
        <v>1197</v>
      </c>
      <c r="AV56" s="296" t="s">
        <v>1198</v>
      </c>
      <c r="AW56" s="296" t="s">
        <v>1198</v>
      </c>
      <c r="AX56" s="296" t="s">
        <v>1197</v>
      </c>
      <c r="AY56" s="296" t="s">
        <v>1197</v>
      </c>
      <c r="AZ56" s="296" t="s">
        <v>1197</v>
      </c>
      <c r="BA56" s="296" t="s">
        <v>1197</v>
      </c>
      <c r="BB56" s="296" t="s">
        <v>1197</v>
      </c>
      <c r="BC56" s="297">
        <v>2517</v>
      </c>
      <c r="BD56" s="296">
        <v>19766</v>
      </c>
      <c r="BE56" s="296" t="s">
        <v>1198</v>
      </c>
      <c r="BF56" s="297">
        <v>2692</v>
      </c>
      <c r="BG56" s="296" t="s">
        <v>1197</v>
      </c>
      <c r="BH56" s="296" t="s">
        <v>1198</v>
      </c>
      <c r="BI56" s="296" t="s">
        <v>1198</v>
      </c>
      <c r="BJ56" s="297">
        <v>1288</v>
      </c>
      <c r="BK56" s="297">
        <v>2636</v>
      </c>
      <c r="BL56" s="297">
        <v>1577</v>
      </c>
      <c r="BM56" s="296" t="s">
        <v>1197</v>
      </c>
      <c r="BN56" s="296" t="s">
        <v>1198</v>
      </c>
      <c r="BO56" s="296" t="s">
        <v>1198</v>
      </c>
      <c r="BP56" s="296" t="s">
        <v>1197</v>
      </c>
      <c r="BQ56" s="296" t="s">
        <v>1198</v>
      </c>
      <c r="BR56" s="297">
        <v>1924</v>
      </c>
      <c r="BS56" s="296" t="s">
        <v>1197</v>
      </c>
      <c r="BT56" s="296" t="s">
        <v>1198</v>
      </c>
      <c r="BU56" s="296" t="s">
        <v>1197</v>
      </c>
      <c r="BV56" s="296" t="s">
        <v>1197</v>
      </c>
      <c r="BW56" s="297">
        <v>10161</v>
      </c>
      <c r="BX56" s="297">
        <v>6805</v>
      </c>
      <c r="BY56" s="297">
        <v>4909</v>
      </c>
      <c r="BZ56" s="296" t="s">
        <v>1198</v>
      </c>
      <c r="CA56" s="297">
        <v>757</v>
      </c>
      <c r="CB56" s="296" t="s">
        <v>1197</v>
      </c>
      <c r="CC56" s="296" t="s">
        <v>1198</v>
      </c>
      <c r="CD56" s="296" t="s">
        <v>1197</v>
      </c>
      <c r="CE56" s="296" t="s">
        <v>1197</v>
      </c>
      <c r="CF56" s="296" t="s">
        <v>1198</v>
      </c>
      <c r="CG56" s="297">
        <v>1786</v>
      </c>
      <c r="CH56" s="296" t="s">
        <v>1197</v>
      </c>
      <c r="CI56" s="296" t="s">
        <v>1197</v>
      </c>
      <c r="CJ56" s="296" t="s">
        <v>1197</v>
      </c>
      <c r="CK56" s="296" t="s">
        <v>1197</v>
      </c>
      <c r="CL56" s="296">
        <v>85931</v>
      </c>
      <c r="CN56" s="679" t="s">
        <v>461</v>
      </c>
      <c r="CO56" s="84">
        <v>2141</v>
      </c>
      <c r="CP56" s="249" t="s">
        <v>85</v>
      </c>
      <c r="CQ56" s="84" t="s">
        <v>454</v>
      </c>
      <c r="CR56" s="84"/>
      <c r="CS56" s="307">
        <f>CL55</f>
        <v>44743</v>
      </c>
      <c r="CT56" s="676">
        <f>SUM(CS56:CS57)</f>
        <v>89849.01999999999</v>
      </c>
    </row>
    <row r="57" spans="1:98" customFormat="1">
      <c r="A57" s="291" t="s">
        <v>1206</v>
      </c>
      <c r="B57" s="296" t="s">
        <v>1197</v>
      </c>
      <c r="C57" s="296" t="s">
        <v>1197</v>
      </c>
      <c r="D57" s="296" t="s">
        <v>1197</v>
      </c>
      <c r="E57" s="296" t="s">
        <v>1197</v>
      </c>
      <c r="F57" s="296" t="s">
        <v>1197</v>
      </c>
      <c r="G57" s="296" t="s">
        <v>1197</v>
      </c>
      <c r="H57" s="296" t="s">
        <v>1197</v>
      </c>
      <c r="I57" s="297">
        <v>3199</v>
      </c>
      <c r="J57" s="296" t="s">
        <v>1198</v>
      </c>
      <c r="K57" s="296" t="s">
        <v>1197</v>
      </c>
      <c r="L57" s="296" t="s">
        <v>1197</v>
      </c>
      <c r="M57" s="296" t="s">
        <v>1197</v>
      </c>
      <c r="N57" s="296" t="s">
        <v>1197</v>
      </c>
      <c r="O57" s="296" t="s">
        <v>1197</v>
      </c>
      <c r="P57" s="296" t="s">
        <v>1197</v>
      </c>
      <c r="Q57" s="296" t="s">
        <v>1198</v>
      </c>
      <c r="R57" s="296" t="s">
        <v>1198</v>
      </c>
      <c r="S57" s="296" t="s">
        <v>1197</v>
      </c>
      <c r="T57" s="296" t="s">
        <v>1198</v>
      </c>
      <c r="U57" s="296" t="s">
        <v>1198</v>
      </c>
      <c r="V57" s="296" t="s">
        <v>1198</v>
      </c>
      <c r="W57" s="296" t="s">
        <v>1197</v>
      </c>
      <c r="X57" s="296" t="s">
        <v>1198</v>
      </c>
      <c r="Y57" s="296" t="s">
        <v>1198</v>
      </c>
      <c r="Z57" s="297">
        <v>1319</v>
      </c>
      <c r="AA57" s="296" t="s">
        <v>1198</v>
      </c>
      <c r="AB57" s="296" t="s">
        <v>1197</v>
      </c>
      <c r="AC57" s="296" t="s">
        <v>1198</v>
      </c>
      <c r="AD57" s="297">
        <v>2180</v>
      </c>
      <c r="AE57" s="296" t="s">
        <v>1197</v>
      </c>
      <c r="AF57" s="296" t="s">
        <v>1198</v>
      </c>
      <c r="AG57" s="296" t="s">
        <v>1198</v>
      </c>
      <c r="AH57" s="296" t="s">
        <v>1198</v>
      </c>
      <c r="AI57" s="296" t="s">
        <v>1198</v>
      </c>
      <c r="AJ57" s="296" t="s">
        <v>1197</v>
      </c>
      <c r="AK57" s="296" t="s">
        <v>1197</v>
      </c>
      <c r="AL57" s="296" t="s">
        <v>1198</v>
      </c>
      <c r="AM57" s="297">
        <v>1119</v>
      </c>
      <c r="AN57" s="296" t="s">
        <v>1198</v>
      </c>
      <c r="AO57" s="296" t="s">
        <v>1198</v>
      </c>
      <c r="AP57" s="296" t="s">
        <v>1197</v>
      </c>
      <c r="AQ57" s="297">
        <v>1672</v>
      </c>
      <c r="AR57" s="297">
        <v>2990</v>
      </c>
      <c r="AS57" s="296" t="s">
        <v>1198</v>
      </c>
      <c r="AT57" s="296" t="s">
        <v>1197</v>
      </c>
      <c r="AU57" s="296" t="s">
        <v>1198</v>
      </c>
      <c r="AV57" s="296" t="s">
        <v>1198</v>
      </c>
      <c r="AW57" s="296" t="s">
        <v>1197</v>
      </c>
      <c r="AX57" s="296" t="s">
        <v>1197</v>
      </c>
      <c r="AY57" s="296" t="s">
        <v>1197</v>
      </c>
      <c r="AZ57" s="297">
        <v>2202</v>
      </c>
      <c r="BA57" s="296" t="s">
        <v>1197</v>
      </c>
      <c r="BB57" s="296" t="s">
        <v>1197</v>
      </c>
      <c r="BC57" s="297">
        <v>1926</v>
      </c>
      <c r="BD57" s="296">
        <v>27925</v>
      </c>
      <c r="BE57" s="296" t="s">
        <v>1198</v>
      </c>
      <c r="BF57" s="297">
        <v>6136</v>
      </c>
      <c r="BG57" s="297">
        <v>1146</v>
      </c>
      <c r="BH57" s="297">
        <v>4728</v>
      </c>
      <c r="BI57" s="296" t="s">
        <v>1198</v>
      </c>
      <c r="BJ57" s="297">
        <v>1979</v>
      </c>
      <c r="BK57" s="297">
        <v>1826</v>
      </c>
      <c r="BL57" s="296" t="s">
        <v>1198</v>
      </c>
      <c r="BM57" s="296" t="s">
        <v>1197</v>
      </c>
      <c r="BN57" s="296" t="s">
        <v>1198</v>
      </c>
      <c r="BO57" s="297">
        <v>2448</v>
      </c>
      <c r="BP57" s="296" t="s">
        <v>1198</v>
      </c>
      <c r="BQ57" s="296" t="s">
        <v>1198</v>
      </c>
      <c r="BR57" s="296" t="s">
        <v>1197</v>
      </c>
      <c r="BS57" s="296" t="s">
        <v>1197</v>
      </c>
      <c r="BT57" s="297">
        <v>3023</v>
      </c>
      <c r="BU57" s="296" t="s">
        <v>1198</v>
      </c>
      <c r="BV57" s="297">
        <v>2518</v>
      </c>
      <c r="BW57" s="296">
        <v>15463</v>
      </c>
      <c r="BX57" s="296">
        <v>12116</v>
      </c>
      <c r="BY57" s="297">
        <v>3170</v>
      </c>
      <c r="BZ57" s="296" t="s">
        <v>1197</v>
      </c>
      <c r="CA57" s="297">
        <v>3139</v>
      </c>
      <c r="CB57" s="296" t="s">
        <v>1197</v>
      </c>
      <c r="CC57" s="296" t="s">
        <v>1198</v>
      </c>
      <c r="CD57" s="296" t="s">
        <v>1197</v>
      </c>
      <c r="CE57" s="296" t="s">
        <v>1198</v>
      </c>
      <c r="CF57" s="296" t="s">
        <v>1198</v>
      </c>
      <c r="CG57" s="296" t="s">
        <v>1198</v>
      </c>
      <c r="CH57" s="296" t="s">
        <v>1197</v>
      </c>
      <c r="CI57" s="296" t="s">
        <v>1197</v>
      </c>
      <c r="CJ57" s="296" t="s">
        <v>1197</v>
      </c>
      <c r="CK57" s="296" t="s">
        <v>1197</v>
      </c>
      <c r="CL57" s="296">
        <v>125555</v>
      </c>
      <c r="CN57" s="679"/>
      <c r="CO57" s="84" t="s">
        <v>444</v>
      </c>
      <c r="CP57" s="249" t="s">
        <v>462</v>
      </c>
      <c r="CQ57" s="84" t="s">
        <v>1216</v>
      </c>
      <c r="CR57" s="250">
        <v>0.28999999999999998</v>
      </c>
      <c r="CS57" s="307">
        <f>CR57*CL54</f>
        <v>45106.02</v>
      </c>
      <c r="CT57" s="677"/>
    </row>
    <row r="58" spans="1:98" customFormat="1" ht="30.6">
      <c r="A58" s="291" t="s">
        <v>1207</v>
      </c>
      <c r="B58" s="296" t="s">
        <v>1197</v>
      </c>
      <c r="C58" s="296" t="s">
        <v>1197</v>
      </c>
      <c r="D58" s="296" t="s">
        <v>1197</v>
      </c>
      <c r="E58" s="296" t="s">
        <v>1197</v>
      </c>
      <c r="F58" s="296" t="s">
        <v>1197</v>
      </c>
      <c r="G58" s="296" t="s">
        <v>1197</v>
      </c>
      <c r="H58" s="296" t="s">
        <v>1197</v>
      </c>
      <c r="I58" s="296" t="s">
        <v>1197</v>
      </c>
      <c r="J58" s="296" t="s">
        <v>1198</v>
      </c>
      <c r="K58" s="296" t="s">
        <v>1197</v>
      </c>
      <c r="L58" s="296" t="s">
        <v>1197</v>
      </c>
      <c r="M58" s="296" t="s">
        <v>1197</v>
      </c>
      <c r="N58" s="296" t="s">
        <v>1197</v>
      </c>
      <c r="O58" s="296" t="s">
        <v>1197</v>
      </c>
      <c r="P58" s="296" t="s">
        <v>1197</v>
      </c>
      <c r="Q58" s="296" t="s">
        <v>1197</v>
      </c>
      <c r="R58" s="296" t="s">
        <v>1197</v>
      </c>
      <c r="S58" s="296" t="s">
        <v>1197</v>
      </c>
      <c r="T58" s="296" t="s">
        <v>1197</v>
      </c>
      <c r="U58" s="296" t="s">
        <v>1198</v>
      </c>
      <c r="V58" s="296" t="s">
        <v>1197</v>
      </c>
      <c r="W58" s="296" t="s">
        <v>1197</v>
      </c>
      <c r="X58" s="296" t="s">
        <v>1197</v>
      </c>
      <c r="Y58" s="296" t="s">
        <v>1197</v>
      </c>
      <c r="Z58" s="296" t="s">
        <v>1197</v>
      </c>
      <c r="AA58" s="296" t="s">
        <v>1197</v>
      </c>
      <c r="AB58" s="296" t="s">
        <v>1198</v>
      </c>
      <c r="AC58" s="296" t="s">
        <v>1198</v>
      </c>
      <c r="AD58" s="296" t="s">
        <v>1198</v>
      </c>
      <c r="AE58" s="296" t="s">
        <v>1198</v>
      </c>
      <c r="AF58" s="296" t="s">
        <v>1197</v>
      </c>
      <c r="AG58" s="296" t="s">
        <v>1197</v>
      </c>
      <c r="AH58" s="296" t="s">
        <v>1197</v>
      </c>
      <c r="AI58" s="296" t="s">
        <v>1198</v>
      </c>
      <c r="AJ58" s="296" t="s">
        <v>1197</v>
      </c>
      <c r="AK58" s="296" t="s">
        <v>1197</v>
      </c>
      <c r="AL58" s="296" t="s">
        <v>1198</v>
      </c>
      <c r="AM58" s="296" t="s">
        <v>1197</v>
      </c>
      <c r="AN58" s="296" t="s">
        <v>1197</v>
      </c>
      <c r="AO58" s="296" t="s">
        <v>1197</v>
      </c>
      <c r="AP58" s="296" t="s">
        <v>1197</v>
      </c>
      <c r="AQ58" s="297">
        <v>1476</v>
      </c>
      <c r="AR58" s="297">
        <v>2366</v>
      </c>
      <c r="AS58" s="296" t="s">
        <v>1198</v>
      </c>
      <c r="AT58" s="296" t="s">
        <v>1197</v>
      </c>
      <c r="AU58" s="296" t="s">
        <v>1197</v>
      </c>
      <c r="AV58" s="296" t="s">
        <v>1197</v>
      </c>
      <c r="AW58" s="296" t="s">
        <v>1197</v>
      </c>
      <c r="AX58" s="296" t="s">
        <v>1197</v>
      </c>
      <c r="AY58" s="296" t="s">
        <v>1197</v>
      </c>
      <c r="AZ58" s="297">
        <v>2708</v>
      </c>
      <c r="BA58" s="297">
        <v>2140</v>
      </c>
      <c r="BB58" s="296" t="s">
        <v>1198</v>
      </c>
      <c r="BC58" s="296" t="s">
        <v>1198</v>
      </c>
      <c r="BD58" s="297">
        <v>6508</v>
      </c>
      <c r="BE58" s="297">
        <v>1616</v>
      </c>
      <c r="BF58" s="297">
        <v>2279</v>
      </c>
      <c r="BG58" s="297">
        <v>2234</v>
      </c>
      <c r="BH58" s="297">
        <v>3077</v>
      </c>
      <c r="BI58" s="296" t="s">
        <v>1197</v>
      </c>
      <c r="BJ58" s="296" t="s">
        <v>1197</v>
      </c>
      <c r="BK58" s="297">
        <v>2520</v>
      </c>
      <c r="BL58" s="296" t="s">
        <v>1198</v>
      </c>
      <c r="BM58" s="296" t="s">
        <v>1197</v>
      </c>
      <c r="BN58" s="297">
        <v>2705</v>
      </c>
      <c r="BO58" s="297">
        <v>1036</v>
      </c>
      <c r="BP58" s="296" t="s">
        <v>1197</v>
      </c>
      <c r="BQ58" s="296" t="s">
        <v>1197</v>
      </c>
      <c r="BR58" s="296" t="s">
        <v>1197</v>
      </c>
      <c r="BS58" s="296" t="s">
        <v>1197</v>
      </c>
      <c r="BT58" s="296" t="s">
        <v>1197</v>
      </c>
      <c r="BU58" s="296" t="s">
        <v>1197</v>
      </c>
      <c r="BV58" s="296" t="s">
        <v>1197</v>
      </c>
      <c r="BW58" s="297">
        <v>6105</v>
      </c>
      <c r="BX58" s="297">
        <v>9925</v>
      </c>
      <c r="BY58" s="297">
        <v>2645</v>
      </c>
      <c r="BZ58" s="296" t="s">
        <v>1197</v>
      </c>
      <c r="CA58" s="297">
        <v>4656</v>
      </c>
      <c r="CB58" s="296" t="s">
        <v>1198</v>
      </c>
      <c r="CC58" s="296" t="s">
        <v>1198</v>
      </c>
      <c r="CD58" s="296" t="s">
        <v>1198</v>
      </c>
      <c r="CE58" s="296" t="s">
        <v>1197</v>
      </c>
      <c r="CF58" s="296" t="s">
        <v>1198</v>
      </c>
      <c r="CG58" s="296" t="s">
        <v>1197</v>
      </c>
      <c r="CH58" s="296" t="s">
        <v>1197</v>
      </c>
      <c r="CI58" s="296" t="s">
        <v>1197</v>
      </c>
      <c r="CJ58" s="296" t="s">
        <v>1197</v>
      </c>
      <c r="CK58" s="296" t="s">
        <v>1198</v>
      </c>
      <c r="CL58" s="296">
        <v>66702</v>
      </c>
      <c r="CN58" s="680" t="s">
        <v>464</v>
      </c>
      <c r="CO58" s="241">
        <v>2137</v>
      </c>
      <c r="CP58" s="244" t="s">
        <v>83</v>
      </c>
      <c r="CQ58" s="22" t="s">
        <v>454</v>
      </c>
      <c r="CR58" s="22"/>
      <c r="CS58" s="306">
        <f>CL53</f>
        <v>33609</v>
      </c>
      <c r="CT58" s="708">
        <f>SUM(CS58:CS61)</f>
        <v>306372.06</v>
      </c>
    </row>
    <row r="59" spans="1:98" customFormat="1">
      <c r="A59" s="291" t="s">
        <v>1208</v>
      </c>
      <c r="B59" s="296" t="s">
        <v>1198</v>
      </c>
      <c r="C59" s="296" t="s">
        <v>1197</v>
      </c>
      <c r="D59" s="296" t="s">
        <v>1197</v>
      </c>
      <c r="E59" s="296" t="s">
        <v>1197</v>
      </c>
      <c r="F59" s="296" t="s">
        <v>1197</v>
      </c>
      <c r="G59" s="296" t="s">
        <v>1197</v>
      </c>
      <c r="H59" s="296" t="s">
        <v>1197</v>
      </c>
      <c r="I59" s="296" t="s">
        <v>1198</v>
      </c>
      <c r="J59" s="296" t="s">
        <v>1198</v>
      </c>
      <c r="K59" s="296" t="s">
        <v>1197</v>
      </c>
      <c r="L59" s="296" t="s">
        <v>1197</v>
      </c>
      <c r="M59" s="296" t="s">
        <v>1197</v>
      </c>
      <c r="N59" s="296" t="s">
        <v>1197</v>
      </c>
      <c r="O59" s="296" t="s">
        <v>1197</v>
      </c>
      <c r="P59" s="296" t="s">
        <v>1197</v>
      </c>
      <c r="Q59" s="296" t="s">
        <v>1197</v>
      </c>
      <c r="R59" s="296" t="s">
        <v>1197</v>
      </c>
      <c r="S59" s="296" t="s">
        <v>1198</v>
      </c>
      <c r="T59" s="297">
        <v>1539</v>
      </c>
      <c r="U59" s="297">
        <v>3623</v>
      </c>
      <c r="V59" s="296" t="s">
        <v>1197</v>
      </c>
      <c r="W59" s="296" t="s">
        <v>1198</v>
      </c>
      <c r="X59" s="296" t="s">
        <v>1197</v>
      </c>
      <c r="Y59" s="297">
        <v>1745</v>
      </c>
      <c r="Z59" s="296" t="s">
        <v>1197</v>
      </c>
      <c r="AA59" s="296" t="s">
        <v>1197</v>
      </c>
      <c r="AB59" s="296" t="s">
        <v>1197</v>
      </c>
      <c r="AC59" s="296" t="s">
        <v>1197</v>
      </c>
      <c r="AD59" s="296" t="s">
        <v>1197</v>
      </c>
      <c r="AE59" s="296" t="s">
        <v>1197</v>
      </c>
      <c r="AF59" s="296" t="s">
        <v>1198</v>
      </c>
      <c r="AG59" s="296" t="s">
        <v>1198</v>
      </c>
      <c r="AH59" s="297">
        <v>4389</v>
      </c>
      <c r="AI59" s="297">
        <v>1941</v>
      </c>
      <c r="AJ59" s="296" t="s">
        <v>1197</v>
      </c>
      <c r="AK59" s="296" t="s">
        <v>1197</v>
      </c>
      <c r="AL59" s="296" t="s">
        <v>1197</v>
      </c>
      <c r="AM59" s="296" t="s">
        <v>1197</v>
      </c>
      <c r="AN59" s="296" t="s">
        <v>1198</v>
      </c>
      <c r="AO59" s="296" t="s">
        <v>1198</v>
      </c>
      <c r="AP59" s="296" t="s">
        <v>1198</v>
      </c>
      <c r="AQ59" s="297">
        <v>1984</v>
      </c>
      <c r="AR59" s="297">
        <v>2758</v>
      </c>
      <c r="AS59" s="297">
        <v>2270</v>
      </c>
      <c r="AT59" s="296" t="s">
        <v>1198</v>
      </c>
      <c r="AU59" s="296" t="s">
        <v>1198</v>
      </c>
      <c r="AV59" s="296" t="s">
        <v>1198</v>
      </c>
      <c r="AW59" s="296" t="s">
        <v>1197</v>
      </c>
      <c r="AX59" s="296" t="s">
        <v>1197</v>
      </c>
      <c r="AY59" s="296" t="s">
        <v>1197</v>
      </c>
      <c r="AZ59" s="297">
        <v>1030</v>
      </c>
      <c r="BA59" s="296" t="s">
        <v>1197</v>
      </c>
      <c r="BB59" s="296" t="s">
        <v>1198</v>
      </c>
      <c r="BC59" s="297">
        <v>2176</v>
      </c>
      <c r="BD59" s="297">
        <v>7497</v>
      </c>
      <c r="BE59" s="297">
        <v>534</v>
      </c>
      <c r="BF59" s="297">
        <v>7666</v>
      </c>
      <c r="BG59" s="297">
        <v>7555</v>
      </c>
      <c r="BH59" s="297">
        <v>6348</v>
      </c>
      <c r="BI59" s="297">
        <v>3029</v>
      </c>
      <c r="BJ59" s="297">
        <v>2112</v>
      </c>
      <c r="BK59" s="297">
        <v>6507</v>
      </c>
      <c r="BL59" s="297">
        <v>1958</v>
      </c>
      <c r="BM59" s="297">
        <v>1879</v>
      </c>
      <c r="BN59" s="297">
        <v>4537</v>
      </c>
      <c r="BO59" s="297">
        <v>4917</v>
      </c>
      <c r="BP59" s="296" t="s">
        <v>1197</v>
      </c>
      <c r="BQ59" s="296" t="s">
        <v>1197</v>
      </c>
      <c r="BR59" s="296" t="s">
        <v>1198</v>
      </c>
      <c r="BS59" s="296" t="s">
        <v>1198</v>
      </c>
      <c r="BT59" s="296" t="s">
        <v>1197</v>
      </c>
      <c r="BU59" s="296" t="s">
        <v>1197</v>
      </c>
      <c r="BV59" s="296" t="s">
        <v>1198</v>
      </c>
      <c r="BW59" s="296">
        <v>22465</v>
      </c>
      <c r="BX59" s="297">
        <v>4557</v>
      </c>
      <c r="BY59" s="297">
        <v>3015</v>
      </c>
      <c r="BZ59" s="296" t="s">
        <v>1198</v>
      </c>
      <c r="CA59" s="297">
        <v>4024</v>
      </c>
      <c r="CB59" s="296" t="s">
        <v>1197</v>
      </c>
      <c r="CC59" s="296" t="s">
        <v>1197</v>
      </c>
      <c r="CD59" s="296" t="s">
        <v>1198</v>
      </c>
      <c r="CE59" s="296" t="s">
        <v>1198</v>
      </c>
      <c r="CF59" s="296" t="s">
        <v>1198</v>
      </c>
      <c r="CG59" s="296" t="s">
        <v>1197</v>
      </c>
      <c r="CH59" s="296" t="s">
        <v>1197</v>
      </c>
      <c r="CI59" s="296" t="s">
        <v>1197</v>
      </c>
      <c r="CJ59" s="296" t="s">
        <v>1197</v>
      </c>
      <c r="CK59" s="297">
        <v>1843</v>
      </c>
      <c r="CL59" s="296">
        <v>127180</v>
      </c>
      <c r="CN59" s="681"/>
      <c r="CO59" s="241">
        <v>3131</v>
      </c>
      <c r="CP59" s="244" t="s">
        <v>168</v>
      </c>
      <c r="CQ59" s="22" t="s">
        <v>454</v>
      </c>
      <c r="CR59" s="22"/>
      <c r="CS59" s="306">
        <f>CL56</f>
        <v>85931</v>
      </c>
      <c r="CT59" s="709"/>
    </row>
    <row r="60" spans="1:98" customFormat="1">
      <c r="A60" s="294"/>
      <c r="B60" s="298"/>
      <c r="C60" s="298"/>
      <c r="D60" s="298"/>
      <c r="E60" s="298"/>
      <c r="F60" s="298"/>
      <c r="G60" s="298"/>
      <c r="H60" s="298"/>
      <c r="I60" s="298"/>
      <c r="J60" s="298"/>
      <c r="K60" s="298"/>
      <c r="L60" s="298"/>
      <c r="M60" s="298"/>
      <c r="N60" s="298"/>
      <c r="O60" s="298"/>
      <c r="P60" s="298"/>
      <c r="Q60" s="298"/>
      <c r="R60" s="298"/>
      <c r="S60" s="298"/>
      <c r="T60" s="298"/>
      <c r="U60" s="298"/>
      <c r="V60" s="298"/>
      <c r="W60" s="298"/>
      <c r="X60" s="298"/>
      <c r="Y60" s="298"/>
      <c r="Z60" s="298"/>
      <c r="AA60" s="298"/>
      <c r="AB60" s="298"/>
      <c r="AC60" s="298"/>
      <c r="AD60" s="298"/>
      <c r="AE60" s="298"/>
      <c r="AF60" s="298"/>
      <c r="AG60" s="298"/>
      <c r="AH60" s="298"/>
      <c r="AI60" s="298"/>
      <c r="AJ60" s="298"/>
      <c r="AK60" s="298"/>
      <c r="AL60" s="298"/>
      <c r="AM60" s="298"/>
      <c r="AN60" s="298"/>
      <c r="AO60" s="298"/>
      <c r="AP60" s="298"/>
      <c r="AQ60" s="298"/>
      <c r="AR60" s="298"/>
      <c r="AS60" s="298"/>
      <c r="AT60" s="298"/>
      <c r="AU60" s="298"/>
      <c r="AV60" s="298"/>
      <c r="AW60" s="298"/>
      <c r="AX60" s="298"/>
      <c r="AY60" s="298"/>
      <c r="AZ60" s="298"/>
      <c r="BA60" s="298"/>
      <c r="BB60" s="298"/>
      <c r="BC60" s="298"/>
      <c r="BD60" s="298"/>
      <c r="BE60" s="298"/>
      <c r="BF60" s="298"/>
      <c r="BG60" s="298"/>
      <c r="BH60" s="298"/>
      <c r="BI60" s="298"/>
      <c r="BJ60" s="298"/>
      <c r="BK60" s="298"/>
      <c r="BL60" s="298"/>
      <c r="BM60" s="298"/>
      <c r="BN60" s="298"/>
      <c r="BO60" s="298"/>
      <c r="BP60" s="298"/>
      <c r="BQ60" s="298"/>
      <c r="BR60" s="298"/>
      <c r="BS60" s="298"/>
      <c r="BT60" s="298"/>
      <c r="BU60" s="298"/>
      <c r="BV60" s="298"/>
      <c r="BW60" s="298"/>
      <c r="BX60" s="298"/>
      <c r="BY60" s="298"/>
      <c r="BZ60" s="298"/>
      <c r="CA60" s="298"/>
      <c r="CB60" s="298"/>
      <c r="CC60" s="298"/>
      <c r="CD60" s="298"/>
      <c r="CE60" s="298"/>
      <c r="CF60" s="298"/>
      <c r="CG60" s="298"/>
      <c r="CH60" s="298"/>
      <c r="CI60" s="298"/>
      <c r="CJ60" s="298"/>
      <c r="CK60" s="298"/>
      <c r="CL60" s="298"/>
      <c r="CN60" s="681"/>
      <c r="CO60" s="241">
        <v>3132</v>
      </c>
      <c r="CP60" s="244" t="s">
        <v>169</v>
      </c>
      <c r="CQ60" s="22" t="s">
        <v>454</v>
      </c>
      <c r="CR60" s="22"/>
      <c r="CS60" s="306">
        <f>CL57</f>
        <v>125555</v>
      </c>
      <c r="CT60" s="709"/>
    </row>
    <row r="61" spans="1:98" customFormat="1">
      <c r="A61" s="294"/>
      <c r="B61" s="298"/>
      <c r="C61" s="298"/>
      <c r="D61" s="298"/>
      <c r="E61" s="298"/>
      <c r="F61" s="298"/>
      <c r="G61" s="298"/>
      <c r="H61" s="298"/>
      <c r="I61" s="298"/>
      <c r="J61" s="298"/>
      <c r="K61" s="298"/>
      <c r="L61" s="298"/>
      <c r="M61" s="298"/>
      <c r="N61" s="298"/>
      <c r="O61" s="298"/>
      <c r="P61" s="298"/>
      <c r="Q61" s="298"/>
      <c r="R61" s="298"/>
      <c r="S61" s="298"/>
      <c r="T61" s="298"/>
      <c r="U61" s="298"/>
      <c r="V61" s="298"/>
      <c r="W61" s="298"/>
      <c r="X61" s="298"/>
      <c r="Y61" s="298"/>
      <c r="Z61" s="298"/>
      <c r="AA61" s="298"/>
      <c r="AB61" s="298"/>
      <c r="AC61" s="298"/>
      <c r="AD61" s="298"/>
      <c r="AE61" s="298"/>
      <c r="AF61" s="298"/>
      <c r="AG61" s="298"/>
      <c r="AH61" s="298"/>
      <c r="AI61" s="298"/>
      <c r="AJ61" s="298"/>
      <c r="AK61" s="298"/>
      <c r="AL61" s="298"/>
      <c r="AM61" s="298"/>
      <c r="AN61" s="298"/>
      <c r="AO61" s="298"/>
      <c r="AP61" s="298"/>
      <c r="AQ61" s="298"/>
      <c r="AR61" s="298"/>
      <c r="AS61" s="298"/>
      <c r="AT61" s="298"/>
      <c r="AU61" s="298"/>
      <c r="AV61" s="298"/>
      <c r="AW61" s="298"/>
      <c r="AX61" s="298"/>
      <c r="AY61" s="298"/>
      <c r="AZ61" s="298"/>
      <c r="BA61" s="298"/>
      <c r="BB61" s="298"/>
      <c r="BC61" s="298"/>
      <c r="BD61" s="298"/>
      <c r="BE61" s="298"/>
      <c r="BF61" s="298"/>
      <c r="BG61" s="298"/>
      <c r="BH61" s="298"/>
      <c r="BI61" s="298"/>
      <c r="BJ61" s="298"/>
      <c r="BK61" s="298"/>
      <c r="BL61" s="298"/>
      <c r="BM61" s="298"/>
      <c r="BN61" s="298"/>
      <c r="BO61" s="298"/>
      <c r="BP61" s="298"/>
      <c r="BQ61" s="298"/>
      <c r="BR61" s="298"/>
      <c r="BS61" s="298"/>
      <c r="BT61" s="298"/>
      <c r="BU61" s="298"/>
      <c r="BV61" s="298"/>
      <c r="BW61" s="298"/>
      <c r="BX61" s="298"/>
      <c r="BY61" s="298"/>
      <c r="BZ61" s="298"/>
      <c r="CA61" s="298"/>
      <c r="CB61" s="298"/>
      <c r="CC61" s="298"/>
      <c r="CD61" s="298"/>
      <c r="CE61" s="298"/>
      <c r="CF61" s="298"/>
      <c r="CG61" s="298"/>
      <c r="CH61" s="298"/>
      <c r="CI61" s="298"/>
      <c r="CJ61" s="298"/>
      <c r="CK61" s="298"/>
      <c r="CL61" s="298"/>
      <c r="CN61" s="682"/>
      <c r="CO61" s="241" t="s">
        <v>465</v>
      </c>
      <c r="CP61" s="244" t="s">
        <v>466</v>
      </c>
      <c r="CQ61" s="22" t="s">
        <v>1217</v>
      </c>
      <c r="CR61" s="248">
        <v>0.29899999999999999</v>
      </c>
      <c r="CS61" s="306">
        <f>CR61*CL49</f>
        <v>61277.06</v>
      </c>
      <c r="CT61" s="709"/>
    </row>
    <row r="62" spans="1:98" customFormat="1">
      <c r="A62" s="294"/>
      <c r="B62" s="298"/>
      <c r="C62" s="298"/>
      <c r="D62" s="298"/>
      <c r="E62" s="298"/>
      <c r="F62" s="298"/>
      <c r="G62" s="298"/>
      <c r="H62" s="298"/>
      <c r="I62" s="298"/>
      <c r="J62" s="298"/>
      <c r="K62" s="298"/>
      <c r="L62" s="298"/>
      <c r="M62" s="298"/>
      <c r="N62" s="298"/>
      <c r="O62" s="298"/>
      <c r="P62" s="298"/>
      <c r="Q62" s="298"/>
      <c r="R62" s="298"/>
      <c r="S62" s="298"/>
      <c r="T62" s="298"/>
      <c r="U62" s="298"/>
      <c r="V62" s="298"/>
      <c r="W62" s="298"/>
      <c r="X62" s="298"/>
      <c r="Y62" s="298"/>
      <c r="Z62" s="298"/>
      <c r="AA62" s="298"/>
      <c r="AB62" s="298"/>
      <c r="AC62" s="298"/>
      <c r="AD62" s="298"/>
      <c r="AE62" s="298"/>
      <c r="AF62" s="298"/>
      <c r="AG62" s="298"/>
      <c r="AH62" s="298"/>
      <c r="AI62" s="298"/>
      <c r="AJ62" s="298"/>
      <c r="AK62" s="298"/>
      <c r="AL62" s="298"/>
      <c r="AM62" s="298"/>
      <c r="AN62" s="298"/>
      <c r="AO62" s="298"/>
      <c r="AP62" s="298"/>
      <c r="AQ62" s="298"/>
      <c r="AR62" s="298"/>
      <c r="AS62" s="298"/>
      <c r="AT62" s="298"/>
      <c r="AU62" s="298"/>
      <c r="AV62" s="298"/>
      <c r="AW62" s="298"/>
      <c r="AX62" s="298"/>
      <c r="AY62" s="298"/>
      <c r="AZ62" s="298"/>
      <c r="BA62" s="298"/>
      <c r="BB62" s="298"/>
      <c r="BC62" s="298"/>
      <c r="BD62" s="298"/>
      <c r="BE62" s="298"/>
      <c r="BF62" s="298"/>
      <c r="BG62" s="298"/>
      <c r="BH62" s="298"/>
      <c r="BI62" s="298"/>
      <c r="BJ62" s="298"/>
      <c r="BK62" s="298"/>
      <c r="BL62" s="298"/>
      <c r="BM62" s="298"/>
      <c r="BN62" s="298"/>
      <c r="BO62" s="298"/>
      <c r="BP62" s="298"/>
      <c r="BQ62" s="298"/>
      <c r="BR62" s="298"/>
      <c r="BS62" s="298"/>
      <c r="BT62" s="298"/>
      <c r="BU62" s="298"/>
      <c r="BV62" s="298"/>
      <c r="BW62" s="298"/>
      <c r="BX62" s="298"/>
      <c r="BY62" s="298"/>
      <c r="BZ62" s="298"/>
      <c r="CA62" s="298"/>
      <c r="CB62" s="298"/>
      <c r="CC62" s="298"/>
      <c r="CD62" s="298"/>
      <c r="CE62" s="298"/>
      <c r="CF62" s="298"/>
      <c r="CG62" s="298"/>
      <c r="CH62" s="298"/>
      <c r="CI62" s="298"/>
      <c r="CJ62" s="298"/>
      <c r="CK62" s="298"/>
      <c r="CL62" s="298"/>
      <c r="CN62" s="636"/>
      <c r="CO62" s="636"/>
      <c r="CP62" s="636"/>
      <c r="CQ62" s="636"/>
      <c r="CR62" s="636"/>
      <c r="CS62" s="636"/>
      <c r="CT62" s="636"/>
    </row>
    <row r="63" spans="1:98" customFormat="1" ht="33.6" customHeight="1">
      <c r="A63" s="420" t="s">
        <v>1212</v>
      </c>
      <c r="B63" s="421" t="s">
        <v>1107</v>
      </c>
      <c r="C63" s="421"/>
      <c r="D63" s="421"/>
      <c r="E63" s="421"/>
      <c r="F63" s="421"/>
      <c r="G63" s="421"/>
      <c r="H63" s="421"/>
      <c r="I63" s="421"/>
      <c r="J63" s="421"/>
      <c r="K63" s="421"/>
      <c r="L63" s="421"/>
      <c r="M63" s="421"/>
      <c r="N63" s="421"/>
      <c r="O63" s="421"/>
      <c r="P63" s="421"/>
      <c r="Q63" s="421"/>
      <c r="R63" s="421"/>
      <c r="S63" s="421"/>
      <c r="T63" s="421"/>
      <c r="U63" s="421"/>
      <c r="V63" s="421"/>
      <c r="W63" s="421"/>
      <c r="X63" s="421"/>
      <c r="Y63" s="421"/>
      <c r="Z63" s="421"/>
      <c r="AA63" s="421"/>
      <c r="AB63" s="421"/>
      <c r="AC63" s="421"/>
      <c r="AD63" s="421"/>
      <c r="AE63" s="421"/>
      <c r="AF63" s="421"/>
      <c r="AG63" s="421"/>
      <c r="AH63" s="421"/>
      <c r="AI63" s="421"/>
      <c r="AJ63" s="421"/>
      <c r="AK63" s="421"/>
      <c r="AL63" s="421"/>
      <c r="AM63" s="421"/>
      <c r="AN63" s="421"/>
      <c r="AO63" s="421"/>
      <c r="AP63" s="421"/>
      <c r="AQ63" s="421"/>
      <c r="AR63" s="421"/>
      <c r="AS63" s="421"/>
      <c r="AT63" s="421"/>
      <c r="AU63" s="421"/>
      <c r="AV63" s="421"/>
      <c r="AW63" s="421"/>
      <c r="AX63" s="421"/>
      <c r="AY63" s="421"/>
      <c r="AZ63" s="421"/>
      <c r="BA63" s="421"/>
      <c r="BB63" s="421"/>
      <c r="BC63" s="421"/>
      <c r="BD63" s="421"/>
      <c r="BE63" s="421"/>
      <c r="BF63" s="421"/>
      <c r="BG63" s="421"/>
      <c r="BH63" s="421"/>
      <c r="BI63" s="421"/>
      <c r="BJ63" s="421"/>
      <c r="BK63" s="421"/>
      <c r="BL63" s="421"/>
      <c r="BM63" s="421"/>
      <c r="BN63" s="421"/>
      <c r="BO63" s="421"/>
      <c r="BP63" s="421"/>
      <c r="BQ63" s="421"/>
      <c r="BR63" s="421"/>
      <c r="BS63" s="421"/>
      <c r="BT63" s="421"/>
      <c r="BU63" s="421"/>
      <c r="BV63" s="421"/>
      <c r="BW63" s="421"/>
      <c r="BX63" s="421"/>
      <c r="BY63" s="421"/>
      <c r="BZ63" s="421"/>
      <c r="CA63" s="421"/>
      <c r="CB63" s="421"/>
      <c r="CC63" s="421"/>
      <c r="CD63" s="421"/>
      <c r="CE63" s="421"/>
      <c r="CF63" s="421"/>
      <c r="CG63" s="421"/>
      <c r="CH63" s="421"/>
      <c r="CI63" s="421"/>
      <c r="CJ63" s="421"/>
      <c r="CK63" s="421"/>
      <c r="CL63" s="423" t="s">
        <v>1218</v>
      </c>
      <c r="CN63" s="710"/>
      <c r="CO63" s="710"/>
      <c r="CP63" s="710"/>
      <c r="CQ63" s="710"/>
      <c r="CR63" s="710"/>
      <c r="CS63" s="424" t="s">
        <v>1218</v>
      </c>
      <c r="CT63" s="432" t="s">
        <v>1223</v>
      </c>
    </row>
    <row r="64" spans="1:98" customFormat="1" ht="30.6">
      <c r="A64" s="291" t="s">
        <v>1196</v>
      </c>
      <c r="B64" s="292" t="s">
        <v>1197</v>
      </c>
      <c r="C64" s="292" t="s">
        <v>1197</v>
      </c>
      <c r="D64" s="292" t="s">
        <v>1197</v>
      </c>
      <c r="E64" s="292" t="s">
        <v>1197</v>
      </c>
      <c r="F64" s="292" t="s">
        <v>1197</v>
      </c>
      <c r="G64" s="292" t="s">
        <v>1197</v>
      </c>
      <c r="H64" s="292" t="s">
        <v>1197</v>
      </c>
      <c r="I64" s="293">
        <v>1672</v>
      </c>
      <c r="J64" s="293">
        <v>1011</v>
      </c>
      <c r="K64" s="292" t="s">
        <v>1197</v>
      </c>
      <c r="L64" s="292" t="s">
        <v>1197</v>
      </c>
      <c r="M64" s="292" t="s">
        <v>1198</v>
      </c>
      <c r="N64" s="292" t="s">
        <v>1197</v>
      </c>
      <c r="O64" s="292" t="s">
        <v>1197</v>
      </c>
      <c r="P64" s="292" t="s">
        <v>1197</v>
      </c>
      <c r="Q64" s="292" t="s">
        <v>1197</v>
      </c>
      <c r="R64" s="292" t="s">
        <v>1198</v>
      </c>
      <c r="S64" s="292" t="s">
        <v>1197</v>
      </c>
      <c r="T64" s="292" t="s">
        <v>1198</v>
      </c>
      <c r="U64" s="293">
        <v>1615</v>
      </c>
      <c r="V64" s="292" t="s">
        <v>1198</v>
      </c>
      <c r="W64" s="292" t="s">
        <v>1198</v>
      </c>
      <c r="X64" s="292" t="s">
        <v>1198</v>
      </c>
      <c r="Y64" s="292" t="s">
        <v>1197</v>
      </c>
      <c r="Z64" s="292" t="s">
        <v>1198</v>
      </c>
      <c r="AA64" s="292" t="s">
        <v>1197</v>
      </c>
      <c r="AB64" s="293">
        <v>1277</v>
      </c>
      <c r="AC64" s="293">
        <v>1361</v>
      </c>
      <c r="AD64" s="292" t="s">
        <v>1198</v>
      </c>
      <c r="AE64" s="292" t="s">
        <v>1197</v>
      </c>
      <c r="AF64" s="292" t="s">
        <v>1198</v>
      </c>
      <c r="AG64" s="292" t="s">
        <v>1198</v>
      </c>
      <c r="AH64" s="293">
        <v>1590</v>
      </c>
      <c r="AI64" s="292" t="s">
        <v>1198</v>
      </c>
      <c r="AJ64" s="292" t="s">
        <v>1197</v>
      </c>
      <c r="AK64" s="292" t="s">
        <v>1197</v>
      </c>
      <c r="AL64" s="292" t="s">
        <v>1198</v>
      </c>
      <c r="AM64" s="292" t="s">
        <v>1198</v>
      </c>
      <c r="AN64" s="293">
        <v>2234</v>
      </c>
      <c r="AO64" s="293">
        <v>1174</v>
      </c>
      <c r="AP64" s="292" t="s">
        <v>1197</v>
      </c>
      <c r="AQ64" s="293">
        <v>1060</v>
      </c>
      <c r="AR64" s="293">
        <v>3880</v>
      </c>
      <c r="AS64" s="292" t="s">
        <v>1198</v>
      </c>
      <c r="AT64" s="292" t="s">
        <v>1197</v>
      </c>
      <c r="AU64" s="292" t="s">
        <v>1198</v>
      </c>
      <c r="AV64" s="293">
        <v>3457</v>
      </c>
      <c r="AW64" s="292" t="s">
        <v>1198</v>
      </c>
      <c r="AX64" s="292" t="s">
        <v>1198</v>
      </c>
      <c r="AY64" s="292" t="s">
        <v>1198</v>
      </c>
      <c r="AZ64" s="293">
        <v>1889</v>
      </c>
      <c r="BA64" s="292" t="s">
        <v>1197</v>
      </c>
      <c r="BB64" s="292" t="s">
        <v>1198</v>
      </c>
      <c r="BC64" s="293">
        <v>5212</v>
      </c>
      <c r="BD64" s="292">
        <v>66487</v>
      </c>
      <c r="BE64" s="293">
        <v>1042</v>
      </c>
      <c r="BF64" s="292">
        <v>12763</v>
      </c>
      <c r="BG64" s="293">
        <v>5680</v>
      </c>
      <c r="BH64" s="293">
        <v>9802</v>
      </c>
      <c r="BI64" s="293">
        <v>1371</v>
      </c>
      <c r="BJ64" s="293">
        <v>2674</v>
      </c>
      <c r="BK64" s="293">
        <v>6775</v>
      </c>
      <c r="BL64" s="293">
        <v>9105</v>
      </c>
      <c r="BM64" s="292" t="s">
        <v>1198</v>
      </c>
      <c r="BN64" s="293">
        <v>2858</v>
      </c>
      <c r="BO64" s="292" t="s">
        <v>1198</v>
      </c>
      <c r="BP64" s="292" t="s">
        <v>1197</v>
      </c>
      <c r="BQ64" s="292" t="s">
        <v>1198</v>
      </c>
      <c r="BR64" s="292" t="s">
        <v>1197</v>
      </c>
      <c r="BS64" s="292" t="s">
        <v>1198</v>
      </c>
      <c r="BT64" s="293">
        <v>1706</v>
      </c>
      <c r="BU64" s="292" t="s">
        <v>1198</v>
      </c>
      <c r="BV64" s="292" t="s">
        <v>1198</v>
      </c>
      <c r="BW64" s="292">
        <v>25968</v>
      </c>
      <c r="BX64" s="293">
        <v>5208</v>
      </c>
      <c r="BY64" s="293">
        <v>3197</v>
      </c>
      <c r="BZ64" s="292" t="s">
        <v>1198</v>
      </c>
      <c r="CA64" s="293">
        <v>1665</v>
      </c>
      <c r="CB64" s="292" t="s">
        <v>1197</v>
      </c>
      <c r="CC64" s="292" t="s">
        <v>1198</v>
      </c>
      <c r="CD64" s="293">
        <v>1103</v>
      </c>
      <c r="CE64" s="292" t="s">
        <v>1197</v>
      </c>
      <c r="CF64" s="293">
        <v>2386</v>
      </c>
      <c r="CG64" s="292" t="s">
        <v>1198</v>
      </c>
      <c r="CH64" s="292" t="s">
        <v>1197</v>
      </c>
      <c r="CI64" s="292" t="s">
        <v>1197</v>
      </c>
      <c r="CJ64" s="292" t="s">
        <v>1197</v>
      </c>
      <c r="CK64" s="292" t="s">
        <v>1198</v>
      </c>
      <c r="CL64" s="292">
        <v>203043</v>
      </c>
      <c r="CN64" s="719" t="s">
        <v>452</v>
      </c>
      <c r="CO64" s="22">
        <v>2134</v>
      </c>
      <c r="CP64" s="244" t="s">
        <v>453</v>
      </c>
      <c r="CQ64" s="22" t="s">
        <v>454</v>
      </c>
      <c r="CR64" s="22"/>
      <c r="CS64" s="306">
        <f>CL65</f>
        <v>543590</v>
      </c>
      <c r="CT64" s="708">
        <f>SUM(CS64:CS66)</f>
        <v>641426.61800000002</v>
      </c>
    </row>
    <row r="65" spans="1:102" customFormat="1" ht="30.6">
      <c r="A65" s="291" t="s">
        <v>1199</v>
      </c>
      <c r="B65" s="292" t="s">
        <v>1198</v>
      </c>
      <c r="C65" s="292" t="s">
        <v>1197</v>
      </c>
      <c r="D65" s="292" t="s">
        <v>1198</v>
      </c>
      <c r="E65" s="292" t="s">
        <v>1197</v>
      </c>
      <c r="F65" s="292" t="s">
        <v>1197</v>
      </c>
      <c r="G65" s="292" t="s">
        <v>1197</v>
      </c>
      <c r="H65" s="292" t="s">
        <v>1197</v>
      </c>
      <c r="I65" s="293">
        <v>1385</v>
      </c>
      <c r="J65" s="292" t="s">
        <v>1198</v>
      </c>
      <c r="K65" s="292" t="s">
        <v>1197</v>
      </c>
      <c r="L65" s="292" t="s">
        <v>1197</v>
      </c>
      <c r="M65" s="292" t="s">
        <v>1197</v>
      </c>
      <c r="N65" s="292" t="s">
        <v>1197</v>
      </c>
      <c r="O65" s="292" t="s">
        <v>1198</v>
      </c>
      <c r="P65" s="292" t="s">
        <v>1198</v>
      </c>
      <c r="Q65" s="292" t="s">
        <v>1197</v>
      </c>
      <c r="R65" s="293">
        <v>4308</v>
      </c>
      <c r="S65" s="292" t="s">
        <v>1197</v>
      </c>
      <c r="T65" s="292" t="s">
        <v>1198</v>
      </c>
      <c r="U65" s="293">
        <v>2963</v>
      </c>
      <c r="V65" s="292" t="s">
        <v>1198</v>
      </c>
      <c r="W65" s="292" t="s">
        <v>1197</v>
      </c>
      <c r="X65" s="292" t="s">
        <v>1197</v>
      </c>
      <c r="Y65" s="292" t="s">
        <v>1198</v>
      </c>
      <c r="Z65" s="292">
        <v>10296</v>
      </c>
      <c r="AA65" s="293">
        <v>4168</v>
      </c>
      <c r="AB65" s="293">
        <v>6961</v>
      </c>
      <c r="AC65" s="293">
        <v>1161</v>
      </c>
      <c r="AD65" s="293">
        <v>5742</v>
      </c>
      <c r="AE65" s="292" t="s">
        <v>1197</v>
      </c>
      <c r="AF65" s="292" t="s">
        <v>1198</v>
      </c>
      <c r="AG65" s="293">
        <v>2597</v>
      </c>
      <c r="AH65" s="293">
        <v>2325</v>
      </c>
      <c r="AI65" s="292" t="s">
        <v>1198</v>
      </c>
      <c r="AJ65" s="292" t="s">
        <v>1197</v>
      </c>
      <c r="AK65" s="292" t="s">
        <v>1198</v>
      </c>
      <c r="AL65" s="292" t="s">
        <v>1198</v>
      </c>
      <c r="AM65" s="292" t="s">
        <v>1198</v>
      </c>
      <c r="AN65" s="293">
        <v>1245</v>
      </c>
      <c r="AO65" s="293">
        <v>4817</v>
      </c>
      <c r="AP65" s="293">
        <v>1053</v>
      </c>
      <c r="AQ65" s="293">
        <v>8108</v>
      </c>
      <c r="AR65" s="292">
        <v>15359</v>
      </c>
      <c r="AS65" s="293">
        <v>1567</v>
      </c>
      <c r="AT65" s="292" t="s">
        <v>1198</v>
      </c>
      <c r="AU65" s="292" t="s">
        <v>1198</v>
      </c>
      <c r="AV65" s="293">
        <v>2530</v>
      </c>
      <c r="AW65" s="293">
        <v>2143</v>
      </c>
      <c r="AX65" s="292" t="s">
        <v>1198</v>
      </c>
      <c r="AY65" s="292" t="s">
        <v>1198</v>
      </c>
      <c r="AZ65" s="292">
        <v>11263</v>
      </c>
      <c r="BA65" s="293">
        <v>3314</v>
      </c>
      <c r="BB65" s="293">
        <v>3361</v>
      </c>
      <c r="BC65" s="293">
        <v>8239</v>
      </c>
      <c r="BD65" s="292">
        <v>241516</v>
      </c>
      <c r="BE65" s="293">
        <v>1646</v>
      </c>
      <c r="BF65" s="292">
        <v>26404</v>
      </c>
      <c r="BG65" s="293">
        <v>7053</v>
      </c>
      <c r="BH65" s="292">
        <v>26730</v>
      </c>
      <c r="BI65" s="293">
        <v>4246</v>
      </c>
      <c r="BJ65" s="293">
        <v>5163</v>
      </c>
      <c r="BK65" s="293">
        <v>8132</v>
      </c>
      <c r="BL65" s="293">
        <v>9258</v>
      </c>
      <c r="BM65" s="293">
        <v>12210</v>
      </c>
      <c r="BN65" s="293">
        <v>1517</v>
      </c>
      <c r="BO65" s="293">
        <v>4426</v>
      </c>
      <c r="BP65" s="292" t="s">
        <v>1197</v>
      </c>
      <c r="BQ65" s="293">
        <v>2484</v>
      </c>
      <c r="BR65" s="292" t="s">
        <v>1198</v>
      </c>
      <c r="BS65" s="293">
        <v>3104</v>
      </c>
      <c r="BT65" s="293">
        <v>1296</v>
      </c>
      <c r="BU65" s="292" t="s">
        <v>1197</v>
      </c>
      <c r="BV65" s="293">
        <v>1007</v>
      </c>
      <c r="BW65" s="292">
        <v>29696</v>
      </c>
      <c r="BX65" s="292">
        <v>15449</v>
      </c>
      <c r="BY65" s="293">
        <v>6010</v>
      </c>
      <c r="BZ65" s="292" t="s">
        <v>1198</v>
      </c>
      <c r="CA65" s="293">
        <v>1500</v>
      </c>
      <c r="CB65" s="292" t="s">
        <v>1198</v>
      </c>
      <c r="CC65" s="293">
        <v>3436</v>
      </c>
      <c r="CD65" s="293">
        <v>6519</v>
      </c>
      <c r="CE65" s="293">
        <v>2489</v>
      </c>
      <c r="CF65" s="293">
        <v>1551</v>
      </c>
      <c r="CG65" s="292" t="s">
        <v>1198</v>
      </c>
      <c r="CH65" s="292" t="s">
        <v>1198</v>
      </c>
      <c r="CI65" s="292" t="s">
        <v>1197</v>
      </c>
      <c r="CJ65" s="292" t="s">
        <v>1197</v>
      </c>
      <c r="CK65" s="293">
        <v>4897</v>
      </c>
      <c r="CL65" s="292">
        <v>543590</v>
      </c>
      <c r="CN65" s="719"/>
      <c r="CO65" s="22">
        <v>2136</v>
      </c>
      <c r="CP65" s="244" t="s">
        <v>82</v>
      </c>
      <c r="CQ65" s="22" t="s">
        <v>454</v>
      </c>
      <c r="CR65" s="22"/>
      <c r="CS65" s="306">
        <f>CL67</f>
        <v>35999</v>
      </c>
      <c r="CT65" s="709"/>
    </row>
    <row r="66" spans="1:102" customFormat="1">
      <c r="A66" s="291" t="s">
        <v>1200</v>
      </c>
      <c r="B66" s="292" t="s">
        <v>1197</v>
      </c>
      <c r="C66" s="292" t="s">
        <v>1197</v>
      </c>
      <c r="D66" s="292" t="s">
        <v>1198</v>
      </c>
      <c r="E66" s="292" t="s">
        <v>1197</v>
      </c>
      <c r="F66" s="292" t="s">
        <v>1197</v>
      </c>
      <c r="G66" s="292" t="s">
        <v>1197</v>
      </c>
      <c r="H66" s="292" t="s">
        <v>1197</v>
      </c>
      <c r="I66" s="292" t="s">
        <v>1198</v>
      </c>
      <c r="J66" s="292" t="s">
        <v>1197</v>
      </c>
      <c r="K66" s="292" t="s">
        <v>1197</v>
      </c>
      <c r="L66" s="292" t="s">
        <v>1197</v>
      </c>
      <c r="M66" s="292" t="s">
        <v>1197</v>
      </c>
      <c r="N66" s="292" t="s">
        <v>1197</v>
      </c>
      <c r="O66" s="292" t="s">
        <v>1197</v>
      </c>
      <c r="P66" s="292" t="s">
        <v>1197</v>
      </c>
      <c r="Q66" s="292" t="s">
        <v>1197</v>
      </c>
      <c r="R66" s="292" t="s">
        <v>1197</v>
      </c>
      <c r="S66" s="292" t="s">
        <v>1197</v>
      </c>
      <c r="T66" s="292" t="s">
        <v>1197</v>
      </c>
      <c r="U66" s="292" t="s">
        <v>1198</v>
      </c>
      <c r="V66" s="292" t="s">
        <v>1198</v>
      </c>
      <c r="W66" s="292" t="s">
        <v>1197</v>
      </c>
      <c r="X66" s="292" t="s">
        <v>1197</v>
      </c>
      <c r="Y66" s="292" t="s">
        <v>1198</v>
      </c>
      <c r="Z66" s="292" t="s">
        <v>1198</v>
      </c>
      <c r="AA66" s="292" t="s">
        <v>1197</v>
      </c>
      <c r="AB66" s="292" t="s">
        <v>1197</v>
      </c>
      <c r="AC66" s="292" t="s">
        <v>1197</v>
      </c>
      <c r="AD66" s="292" t="s">
        <v>1198</v>
      </c>
      <c r="AE66" s="292" t="s">
        <v>1197</v>
      </c>
      <c r="AF66" s="292" t="s">
        <v>1197</v>
      </c>
      <c r="AG66" s="292" t="s">
        <v>1198</v>
      </c>
      <c r="AH66" s="293">
        <v>619</v>
      </c>
      <c r="AI66" s="292" t="s">
        <v>1197</v>
      </c>
      <c r="AJ66" s="292" t="s">
        <v>1197</v>
      </c>
      <c r="AK66" s="292" t="s">
        <v>1197</v>
      </c>
      <c r="AL66" s="292" t="s">
        <v>1197</v>
      </c>
      <c r="AM66" s="292" t="s">
        <v>1197</v>
      </c>
      <c r="AN66" s="292" t="s">
        <v>1198</v>
      </c>
      <c r="AO66" s="292" t="s">
        <v>1198</v>
      </c>
      <c r="AP66" s="292" t="s">
        <v>1198</v>
      </c>
      <c r="AQ66" s="292" t="s">
        <v>1198</v>
      </c>
      <c r="AR66" s="292" t="s">
        <v>1198</v>
      </c>
      <c r="AS66" s="292" t="s">
        <v>1197</v>
      </c>
      <c r="AT66" s="292" t="s">
        <v>1198</v>
      </c>
      <c r="AU66" s="292" t="s">
        <v>1197</v>
      </c>
      <c r="AV66" s="292" t="s">
        <v>1197</v>
      </c>
      <c r="AW66" s="292" t="s">
        <v>1197</v>
      </c>
      <c r="AX66" s="292" t="s">
        <v>1197</v>
      </c>
      <c r="AY66" s="292" t="s">
        <v>1198</v>
      </c>
      <c r="AZ66" s="292" t="s">
        <v>1197</v>
      </c>
      <c r="BA66" s="292" t="s">
        <v>1197</v>
      </c>
      <c r="BB66" s="292" t="s">
        <v>1197</v>
      </c>
      <c r="BC66" s="293">
        <v>5654</v>
      </c>
      <c r="BD66" s="292">
        <v>20930</v>
      </c>
      <c r="BE66" s="292" t="s">
        <v>1198</v>
      </c>
      <c r="BF66" s="293">
        <v>4781</v>
      </c>
      <c r="BG66" s="293">
        <v>1610</v>
      </c>
      <c r="BH66" s="293">
        <v>4510</v>
      </c>
      <c r="BI66" s="292" t="s">
        <v>1197</v>
      </c>
      <c r="BJ66" s="292" t="s">
        <v>1198</v>
      </c>
      <c r="BK66" s="293">
        <v>2969</v>
      </c>
      <c r="BL66" s="292" t="s">
        <v>1198</v>
      </c>
      <c r="BM66" s="292" t="s">
        <v>1198</v>
      </c>
      <c r="BN66" s="292" t="s">
        <v>1198</v>
      </c>
      <c r="BO66" s="293">
        <v>1708</v>
      </c>
      <c r="BP66" s="292" t="s">
        <v>1197</v>
      </c>
      <c r="BQ66" s="292" t="s">
        <v>1197</v>
      </c>
      <c r="BR66" s="292" t="s">
        <v>1197</v>
      </c>
      <c r="BS66" s="292" t="s">
        <v>1197</v>
      </c>
      <c r="BT66" s="293">
        <v>8929</v>
      </c>
      <c r="BU66" s="292" t="s">
        <v>1198</v>
      </c>
      <c r="BV66" s="292" t="s">
        <v>1197</v>
      </c>
      <c r="BW66" s="293">
        <v>13414</v>
      </c>
      <c r="BX66" s="293">
        <v>2622</v>
      </c>
      <c r="BY66" s="293">
        <v>1814</v>
      </c>
      <c r="BZ66" s="292" t="s">
        <v>1197</v>
      </c>
      <c r="CA66" s="292" t="s">
        <v>1198</v>
      </c>
      <c r="CB66" s="292" t="s">
        <v>1197</v>
      </c>
      <c r="CC66" s="293">
        <v>717</v>
      </c>
      <c r="CD66" s="292" t="s">
        <v>1198</v>
      </c>
      <c r="CE66" s="292" t="s">
        <v>1198</v>
      </c>
      <c r="CF66" s="292" t="s">
        <v>1197</v>
      </c>
      <c r="CG66" s="292" t="s">
        <v>1197</v>
      </c>
      <c r="CH66" s="292" t="s">
        <v>1197</v>
      </c>
      <c r="CI66" s="292" t="s">
        <v>1197</v>
      </c>
      <c r="CJ66" s="292" t="s">
        <v>1197</v>
      </c>
      <c r="CK66" s="292" t="s">
        <v>1198</v>
      </c>
      <c r="CL66" s="292">
        <v>83476</v>
      </c>
      <c r="CN66" s="719"/>
      <c r="CO66" s="22" t="s">
        <v>441</v>
      </c>
      <c r="CP66" s="244" t="s">
        <v>442</v>
      </c>
      <c r="CQ66" s="22" t="s">
        <v>1214</v>
      </c>
      <c r="CR66" s="248">
        <v>0.46100000000000002</v>
      </c>
      <c r="CS66" s="306">
        <f>CR66*CL69</f>
        <v>61837.618000000002</v>
      </c>
      <c r="CT66" s="709"/>
    </row>
    <row r="67" spans="1:102" customFormat="1" ht="30.6">
      <c r="A67" s="291" t="s">
        <v>1201</v>
      </c>
      <c r="B67" s="292" t="s">
        <v>1197</v>
      </c>
      <c r="C67" s="292" t="s">
        <v>1197</v>
      </c>
      <c r="D67" s="292" t="s">
        <v>1197</v>
      </c>
      <c r="E67" s="292" t="s">
        <v>1197</v>
      </c>
      <c r="F67" s="292" t="s">
        <v>1197</v>
      </c>
      <c r="G67" s="292" t="s">
        <v>1197</v>
      </c>
      <c r="H67" s="292" t="s">
        <v>1197</v>
      </c>
      <c r="I67" s="292" t="s">
        <v>1197</v>
      </c>
      <c r="J67" s="292" t="s">
        <v>1197</v>
      </c>
      <c r="K67" s="292" t="s">
        <v>1197</v>
      </c>
      <c r="L67" s="292" t="s">
        <v>1197</v>
      </c>
      <c r="M67" s="292" t="s">
        <v>1197</v>
      </c>
      <c r="N67" s="292" t="s">
        <v>1197</v>
      </c>
      <c r="O67" s="292" t="s">
        <v>1197</v>
      </c>
      <c r="P67" s="292" t="s">
        <v>1197</v>
      </c>
      <c r="Q67" s="292" t="s">
        <v>1197</v>
      </c>
      <c r="R67" s="292" t="s">
        <v>1197</v>
      </c>
      <c r="S67" s="292" t="s">
        <v>1197</v>
      </c>
      <c r="T67" s="292" t="s">
        <v>1197</v>
      </c>
      <c r="U67" s="292" t="s">
        <v>1197</v>
      </c>
      <c r="V67" s="292" t="s">
        <v>1197</v>
      </c>
      <c r="W67" s="292" t="s">
        <v>1197</v>
      </c>
      <c r="X67" s="292" t="s">
        <v>1197</v>
      </c>
      <c r="Y67" s="292" t="s">
        <v>1197</v>
      </c>
      <c r="Z67" s="293">
        <v>1304</v>
      </c>
      <c r="AA67" s="292" t="s">
        <v>1197</v>
      </c>
      <c r="AB67" s="292" t="s">
        <v>1197</v>
      </c>
      <c r="AC67" s="292" t="s">
        <v>1197</v>
      </c>
      <c r="AD67" s="292" t="s">
        <v>1198</v>
      </c>
      <c r="AE67" s="292" t="s">
        <v>1197</v>
      </c>
      <c r="AF67" s="292" t="s">
        <v>1197</v>
      </c>
      <c r="AG67" s="292" t="s">
        <v>1198</v>
      </c>
      <c r="AH67" s="292" t="s">
        <v>1197</v>
      </c>
      <c r="AI67" s="292" t="s">
        <v>1197</v>
      </c>
      <c r="AJ67" s="292" t="s">
        <v>1197</v>
      </c>
      <c r="AK67" s="292" t="s">
        <v>1197</v>
      </c>
      <c r="AL67" s="292" t="s">
        <v>1197</v>
      </c>
      <c r="AM67" s="292" t="s">
        <v>1197</v>
      </c>
      <c r="AN67" s="292" t="s">
        <v>1198</v>
      </c>
      <c r="AO67" s="292" t="s">
        <v>1197</v>
      </c>
      <c r="AP67" s="292" t="s">
        <v>1198</v>
      </c>
      <c r="AQ67" s="292" t="s">
        <v>1198</v>
      </c>
      <c r="AR67" s="292" t="s">
        <v>1198</v>
      </c>
      <c r="AS67" s="292" t="s">
        <v>1197</v>
      </c>
      <c r="AT67" s="292" t="s">
        <v>1197</v>
      </c>
      <c r="AU67" s="292" t="s">
        <v>1197</v>
      </c>
      <c r="AV67" s="292" t="s">
        <v>1198</v>
      </c>
      <c r="AW67" s="292" t="s">
        <v>1197</v>
      </c>
      <c r="AX67" s="292" t="s">
        <v>1197</v>
      </c>
      <c r="AY67" s="292" t="s">
        <v>1197</v>
      </c>
      <c r="AZ67" s="293">
        <v>937</v>
      </c>
      <c r="BA67" s="292" t="s">
        <v>1197</v>
      </c>
      <c r="BB67" s="292" t="s">
        <v>1197</v>
      </c>
      <c r="BC67" s="292" t="s">
        <v>1198</v>
      </c>
      <c r="BD67" s="292">
        <v>15351</v>
      </c>
      <c r="BE67" s="292" t="s">
        <v>1198</v>
      </c>
      <c r="BF67" s="293">
        <v>2356</v>
      </c>
      <c r="BG67" s="293">
        <v>1921</v>
      </c>
      <c r="BH67" s="293">
        <v>1287</v>
      </c>
      <c r="BI67" s="292" t="s">
        <v>1198</v>
      </c>
      <c r="BJ67" s="292" t="s">
        <v>1198</v>
      </c>
      <c r="BK67" s="292" t="s">
        <v>1197</v>
      </c>
      <c r="BL67" s="292" t="s">
        <v>1198</v>
      </c>
      <c r="BM67" s="292" t="s">
        <v>1198</v>
      </c>
      <c r="BN67" s="292" t="s">
        <v>1198</v>
      </c>
      <c r="BO67" s="292" t="s">
        <v>1198</v>
      </c>
      <c r="BP67" s="292" t="s">
        <v>1197</v>
      </c>
      <c r="BQ67" s="292" t="s">
        <v>1197</v>
      </c>
      <c r="BR67" s="292" t="s">
        <v>1197</v>
      </c>
      <c r="BS67" s="292" t="s">
        <v>1198</v>
      </c>
      <c r="BT67" s="292" t="s">
        <v>1197</v>
      </c>
      <c r="BU67" s="292" t="s">
        <v>1197</v>
      </c>
      <c r="BV67" s="292" t="s">
        <v>1198</v>
      </c>
      <c r="BW67" s="293">
        <v>2029</v>
      </c>
      <c r="BX67" s="292" t="s">
        <v>1198</v>
      </c>
      <c r="BY67" s="292" t="s">
        <v>1197</v>
      </c>
      <c r="BZ67" s="292" t="s">
        <v>1197</v>
      </c>
      <c r="CA67" s="292" t="s">
        <v>1197</v>
      </c>
      <c r="CB67" s="292" t="s">
        <v>1197</v>
      </c>
      <c r="CC67" s="292" t="s">
        <v>1197</v>
      </c>
      <c r="CD67" s="292" t="s">
        <v>1198</v>
      </c>
      <c r="CE67" s="292" t="s">
        <v>1198</v>
      </c>
      <c r="CF67" s="292" t="s">
        <v>1197</v>
      </c>
      <c r="CG67" s="292" t="s">
        <v>1197</v>
      </c>
      <c r="CH67" s="292" t="s">
        <v>1197</v>
      </c>
      <c r="CI67" s="292" t="s">
        <v>1197</v>
      </c>
      <c r="CJ67" s="292" t="s">
        <v>1197</v>
      </c>
      <c r="CK67" s="292" t="s">
        <v>1197</v>
      </c>
      <c r="CL67" s="292">
        <v>35999</v>
      </c>
      <c r="CN67" s="679" t="s">
        <v>456</v>
      </c>
      <c r="CO67" s="84">
        <v>3544</v>
      </c>
      <c r="CP67" s="249" t="s">
        <v>212</v>
      </c>
      <c r="CQ67" s="84" t="s">
        <v>454</v>
      </c>
      <c r="CR67" s="84"/>
      <c r="CS67" s="307">
        <f>CL74</f>
        <v>132127</v>
      </c>
      <c r="CT67" s="676">
        <f>SUM(CS67:CS69)</f>
        <v>316599.73499999999</v>
      </c>
    </row>
    <row r="68" spans="1:102" customFormat="1">
      <c r="A68" s="291" t="s">
        <v>1202</v>
      </c>
      <c r="B68" s="292" t="s">
        <v>1197</v>
      </c>
      <c r="C68" s="292" t="s">
        <v>1197</v>
      </c>
      <c r="D68" s="292" t="s">
        <v>1197</v>
      </c>
      <c r="E68" s="292" t="s">
        <v>1197</v>
      </c>
      <c r="F68" s="292" t="s">
        <v>1197</v>
      </c>
      <c r="G68" s="292" t="s">
        <v>1197</v>
      </c>
      <c r="H68" s="292" t="s">
        <v>1197</v>
      </c>
      <c r="I68" s="292" t="s">
        <v>1197</v>
      </c>
      <c r="J68" s="292" t="s">
        <v>1197</v>
      </c>
      <c r="K68" s="292" t="s">
        <v>1197</v>
      </c>
      <c r="L68" s="292" t="s">
        <v>1197</v>
      </c>
      <c r="M68" s="292" t="s">
        <v>1197</v>
      </c>
      <c r="N68" s="292" t="s">
        <v>1197</v>
      </c>
      <c r="O68" s="292" t="s">
        <v>1197</v>
      </c>
      <c r="P68" s="292" t="s">
        <v>1197</v>
      </c>
      <c r="Q68" s="292" t="s">
        <v>1197</v>
      </c>
      <c r="R68" s="292" t="s">
        <v>1197</v>
      </c>
      <c r="S68" s="292" t="s">
        <v>1197</v>
      </c>
      <c r="T68" s="292" t="s">
        <v>1197</v>
      </c>
      <c r="U68" s="292" t="s">
        <v>1197</v>
      </c>
      <c r="V68" s="292" t="s">
        <v>1197</v>
      </c>
      <c r="W68" s="292" t="s">
        <v>1197</v>
      </c>
      <c r="X68" s="292" t="s">
        <v>1197</v>
      </c>
      <c r="Y68" s="292" t="s">
        <v>1197</v>
      </c>
      <c r="Z68" s="292" t="s">
        <v>1197</v>
      </c>
      <c r="AA68" s="292" t="s">
        <v>1198</v>
      </c>
      <c r="AB68" s="292" t="s">
        <v>1197</v>
      </c>
      <c r="AC68" s="292" t="s">
        <v>1197</v>
      </c>
      <c r="AD68" s="292" t="s">
        <v>1197</v>
      </c>
      <c r="AE68" s="292" t="s">
        <v>1197</v>
      </c>
      <c r="AF68" s="292" t="s">
        <v>1197</v>
      </c>
      <c r="AG68" s="292" t="s">
        <v>1198</v>
      </c>
      <c r="AH68" s="293">
        <v>1048</v>
      </c>
      <c r="AI68" s="292" t="s">
        <v>1198</v>
      </c>
      <c r="AJ68" s="292" t="s">
        <v>1197</v>
      </c>
      <c r="AK68" s="292" t="s">
        <v>1197</v>
      </c>
      <c r="AL68" s="292" t="s">
        <v>1197</v>
      </c>
      <c r="AM68" s="292" t="s">
        <v>1197</v>
      </c>
      <c r="AN68" s="292" t="s">
        <v>1198</v>
      </c>
      <c r="AO68" s="293">
        <v>2868</v>
      </c>
      <c r="AP68" s="292" t="s">
        <v>1197</v>
      </c>
      <c r="AQ68" s="292" t="s">
        <v>1197</v>
      </c>
      <c r="AR68" s="292" t="s">
        <v>1198</v>
      </c>
      <c r="AS68" s="292" t="s">
        <v>1198</v>
      </c>
      <c r="AT68" s="292" t="s">
        <v>1197</v>
      </c>
      <c r="AU68" s="292" t="s">
        <v>1197</v>
      </c>
      <c r="AV68" s="292" t="s">
        <v>1198</v>
      </c>
      <c r="AW68" s="292" t="s">
        <v>1198</v>
      </c>
      <c r="AX68" s="292" t="s">
        <v>1197</v>
      </c>
      <c r="AY68" s="292" t="s">
        <v>1197</v>
      </c>
      <c r="AZ68" s="292" t="s">
        <v>1198</v>
      </c>
      <c r="BA68" s="292" t="s">
        <v>1197</v>
      </c>
      <c r="BB68" s="292" t="s">
        <v>1197</v>
      </c>
      <c r="BC68" s="293">
        <v>7351</v>
      </c>
      <c r="BD68" s="293">
        <v>6725</v>
      </c>
      <c r="BE68" s="292" t="s">
        <v>1197</v>
      </c>
      <c r="BF68" s="292" t="s">
        <v>1197</v>
      </c>
      <c r="BG68" s="292" t="s">
        <v>1198</v>
      </c>
      <c r="BH68" s="292" t="s">
        <v>1198</v>
      </c>
      <c r="BI68" s="292" t="s">
        <v>1197</v>
      </c>
      <c r="BJ68" s="292" t="s">
        <v>1197</v>
      </c>
      <c r="BK68" s="292" t="s">
        <v>1197</v>
      </c>
      <c r="BL68" s="292" t="s">
        <v>1198</v>
      </c>
      <c r="BM68" s="292" t="s">
        <v>1197</v>
      </c>
      <c r="BN68" s="292" t="s">
        <v>1197</v>
      </c>
      <c r="BO68" s="292" t="s">
        <v>1197</v>
      </c>
      <c r="BP68" s="292" t="s">
        <v>1197</v>
      </c>
      <c r="BQ68" s="292" t="s">
        <v>1197</v>
      </c>
      <c r="BR68" s="292" t="s">
        <v>1197</v>
      </c>
      <c r="BS68" s="292" t="s">
        <v>1198</v>
      </c>
      <c r="BT68" s="292" t="s">
        <v>1197</v>
      </c>
      <c r="BU68" s="292" t="s">
        <v>1197</v>
      </c>
      <c r="BV68" s="292" t="s">
        <v>1197</v>
      </c>
      <c r="BW68" s="293">
        <v>1128</v>
      </c>
      <c r="BX68" s="292" t="s">
        <v>1198</v>
      </c>
      <c r="BY68" s="292" t="s">
        <v>1198</v>
      </c>
      <c r="BZ68" s="292" t="s">
        <v>1197</v>
      </c>
      <c r="CA68" s="292" t="s">
        <v>1197</v>
      </c>
      <c r="CB68" s="292" t="s">
        <v>1197</v>
      </c>
      <c r="CC68" s="292" t="s">
        <v>1198</v>
      </c>
      <c r="CD68" s="292" t="s">
        <v>1197</v>
      </c>
      <c r="CE68" s="292" t="s">
        <v>1198</v>
      </c>
      <c r="CF68" s="292" t="s">
        <v>1197</v>
      </c>
      <c r="CG68" s="292" t="s">
        <v>1198</v>
      </c>
      <c r="CH68" s="292" t="s">
        <v>1197</v>
      </c>
      <c r="CI68" s="292" t="s">
        <v>1197</v>
      </c>
      <c r="CJ68" s="292" t="s">
        <v>1197</v>
      </c>
      <c r="CK68" s="292" t="s">
        <v>1198</v>
      </c>
      <c r="CL68" s="292">
        <v>30483</v>
      </c>
      <c r="CN68" s="679"/>
      <c r="CO68" s="84">
        <v>3133</v>
      </c>
      <c r="CP68" s="249" t="s">
        <v>170</v>
      </c>
      <c r="CQ68" s="84" t="s">
        <v>454</v>
      </c>
      <c r="CR68" s="84"/>
      <c r="CS68" s="307">
        <f>CL73</f>
        <v>53510</v>
      </c>
      <c r="CT68" s="677"/>
    </row>
    <row r="69" spans="1:102" customFormat="1" ht="30.6">
      <c r="A69" s="291" t="s">
        <v>1203</v>
      </c>
      <c r="B69" s="292" t="s">
        <v>1197</v>
      </c>
      <c r="C69" s="292" t="s">
        <v>1197</v>
      </c>
      <c r="D69" s="292" t="s">
        <v>1197</v>
      </c>
      <c r="E69" s="292" t="s">
        <v>1197</v>
      </c>
      <c r="F69" s="292" t="s">
        <v>1197</v>
      </c>
      <c r="G69" s="292" t="s">
        <v>1197</v>
      </c>
      <c r="H69" s="292" t="s">
        <v>1197</v>
      </c>
      <c r="I69" s="292" t="s">
        <v>1198</v>
      </c>
      <c r="J69" s="292" t="s">
        <v>1197</v>
      </c>
      <c r="K69" s="292" t="s">
        <v>1197</v>
      </c>
      <c r="L69" s="292" t="s">
        <v>1197</v>
      </c>
      <c r="M69" s="292" t="s">
        <v>1197</v>
      </c>
      <c r="N69" s="292" t="s">
        <v>1197</v>
      </c>
      <c r="O69" s="292" t="s">
        <v>1197</v>
      </c>
      <c r="P69" s="292" t="s">
        <v>1197</v>
      </c>
      <c r="Q69" s="292" t="s">
        <v>1197</v>
      </c>
      <c r="R69" s="292" t="s">
        <v>1198</v>
      </c>
      <c r="S69" s="292" t="s">
        <v>1198</v>
      </c>
      <c r="T69" s="292" t="s">
        <v>1197</v>
      </c>
      <c r="U69" s="292" t="s">
        <v>1197</v>
      </c>
      <c r="V69" s="292" t="s">
        <v>1198</v>
      </c>
      <c r="W69" s="292" t="s">
        <v>1197</v>
      </c>
      <c r="X69" s="292" t="s">
        <v>1197</v>
      </c>
      <c r="Y69" s="292" t="s">
        <v>1198</v>
      </c>
      <c r="Z69" s="293">
        <v>551</v>
      </c>
      <c r="AA69" s="292" t="s">
        <v>1197</v>
      </c>
      <c r="AB69" s="292" t="s">
        <v>1198</v>
      </c>
      <c r="AC69" s="292" t="s">
        <v>1197</v>
      </c>
      <c r="AD69" s="292" t="s">
        <v>1198</v>
      </c>
      <c r="AE69" s="292" t="s">
        <v>1197</v>
      </c>
      <c r="AF69" s="292" t="s">
        <v>1197</v>
      </c>
      <c r="AG69" s="293">
        <v>1259</v>
      </c>
      <c r="AH69" s="292" t="s">
        <v>1198</v>
      </c>
      <c r="AI69" s="292" t="s">
        <v>1197</v>
      </c>
      <c r="AJ69" s="292" t="s">
        <v>1197</v>
      </c>
      <c r="AK69" s="292" t="s">
        <v>1197</v>
      </c>
      <c r="AL69" s="292" t="s">
        <v>1197</v>
      </c>
      <c r="AM69" s="292" t="s">
        <v>1198</v>
      </c>
      <c r="AN69" s="293">
        <v>2045</v>
      </c>
      <c r="AO69" s="292" t="s">
        <v>1198</v>
      </c>
      <c r="AP69" s="292" t="s">
        <v>1197</v>
      </c>
      <c r="AQ69" s="293">
        <v>2211</v>
      </c>
      <c r="AR69" s="293">
        <v>2815</v>
      </c>
      <c r="AS69" s="292" t="s">
        <v>1198</v>
      </c>
      <c r="AT69" s="292" t="s">
        <v>1198</v>
      </c>
      <c r="AU69" s="292" t="s">
        <v>1197</v>
      </c>
      <c r="AV69" s="292" t="s">
        <v>1197</v>
      </c>
      <c r="AW69" s="292" t="s">
        <v>1198</v>
      </c>
      <c r="AX69" s="292" t="s">
        <v>1197</v>
      </c>
      <c r="AY69" s="292" t="s">
        <v>1197</v>
      </c>
      <c r="AZ69" s="293">
        <v>2203</v>
      </c>
      <c r="BA69" s="292" t="s">
        <v>1197</v>
      </c>
      <c r="BB69" s="292" t="s">
        <v>1198</v>
      </c>
      <c r="BC69" s="293">
        <v>3189</v>
      </c>
      <c r="BD69" s="292">
        <v>70987</v>
      </c>
      <c r="BE69" s="293">
        <v>2075</v>
      </c>
      <c r="BF69" s="293">
        <v>3072</v>
      </c>
      <c r="BG69" s="293">
        <v>1476</v>
      </c>
      <c r="BH69" s="293">
        <v>1479</v>
      </c>
      <c r="BI69" s="292" t="s">
        <v>1198</v>
      </c>
      <c r="BJ69" s="293">
        <v>3342</v>
      </c>
      <c r="BK69" s="293">
        <v>8390</v>
      </c>
      <c r="BL69" s="293">
        <v>3454</v>
      </c>
      <c r="BM69" s="292" t="s">
        <v>1198</v>
      </c>
      <c r="BN69" s="292" t="s">
        <v>1198</v>
      </c>
      <c r="BO69" s="292" t="s">
        <v>1197</v>
      </c>
      <c r="BP69" s="292" t="s">
        <v>1197</v>
      </c>
      <c r="BQ69" s="292" t="s">
        <v>1197</v>
      </c>
      <c r="BR69" s="292" t="s">
        <v>1197</v>
      </c>
      <c r="BS69" s="292" t="s">
        <v>1198</v>
      </c>
      <c r="BT69" s="293">
        <v>1092</v>
      </c>
      <c r="BU69" s="292" t="s">
        <v>1198</v>
      </c>
      <c r="BV69" s="292" t="s">
        <v>1197</v>
      </c>
      <c r="BW69" s="293">
        <v>3052</v>
      </c>
      <c r="BX69" s="293">
        <v>3655</v>
      </c>
      <c r="BY69" s="292" t="s">
        <v>1198</v>
      </c>
      <c r="BZ69" s="292" t="s">
        <v>1198</v>
      </c>
      <c r="CA69" s="292" t="s">
        <v>1198</v>
      </c>
      <c r="CB69" s="292" t="s">
        <v>1197</v>
      </c>
      <c r="CC69" s="293">
        <v>1478</v>
      </c>
      <c r="CD69" s="292" t="s">
        <v>1198</v>
      </c>
      <c r="CE69" s="292" t="s">
        <v>1198</v>
      </c>
      <c r="CF69" s="293">
        <v>1267</v>
      </c>
      <c r="CG69" s="292" t="s">
        <v>1198</v>
      </c>
      <c r="CH69" s="292" t="s">
        <v>1198</v>
      </c>
      <c r="CI69" s="292" t="s">
        <v>1197</v>
      </c>
      <c r="CJ69" s="292" t="s">
        <v>1197</v>
      </c>
      <c r="CK69" s="292" t="s">
        <v>1198</v>
      </c>
      <c r="CL69" s="292">
        <v>134138</v>
      </c>
      <c r="CN69" s="679"/>
      <c r="CO69" s="84" t="s">
        <v>457</v>
      </c>
      <c r="CP69" s="249" t="s">
        <v>458</v>
      </c>
      <c r="CQ69" s="84" t="s">
        <v>1215</v>
      </c>
      <c r="CR69" s="250">
        <v>0.64500000000000002</v>
      </c>
      <c r="CS69" s="307">
        <f>CR69*CL64</f>
        <v>130962.735</v>
      </c>
      <c r="CT69" s="677"/>
    </row>
    <row r="70" spans="1:102" customFormat="1">
      <c r="A70" s="291" t="s">
        <v>1204</v>
      </c>
      <c r="B70" s="292" t="s">
        <v>1197</v>
      </c>
      <c r="C70" s="292" t="s">
        <v>1197</v>
      </c>
      <c r="D70" s="292" t="s">
        <v>1197</v>
      </c>
      <c r="E70" s="292" t="s">
        <v>1197</v>
      </c>
      <c r="F70" s="292" t="s">
        <v>1197</v>
      </c>
      <c r="G70" s="292" t="s">
        <v>1197</v>
      </c>
      <c r="H70" s="292" t="s">
        <v>1197</v>
      </c>
      <c r="I70" s="292" t="s">
        <v>1197</v>
      </c>
      <c r="J70" s="292" t="s">
        <v>1197</v>
      </c>
      <c r="K70" s="292" t="s">
        <v>1197</v>
      </c>
      <c r="L70" s="292" t="s">
        <v>1197</v>
      </c>
      <c r="M70" s="292" t="s">
        <v>1197</v>
      </c>
      <c r="N70" s="292" t="s">
        <v>1197</v>
      </c>
      <c r="O70" s="292" t="s">
        <v>1197</v>
      </c>
      <c r="P70" s="292" t="s">
        <v>1197</v>
      </c>
      <c r="Q70" s="292" t="s">
        <v>1197</v>
      </c>
      <c r="R70" s="292" t="s">
        <v>1198</v>
      </c>
      <c r="S70" s="292" t="s">
        <v>1197</v>
      </c>
      <c r="T70" s="292" t="s">
        <v>1197</v>
      </c>
      <c r="U70" s="292" t="s">
        <v>1197</v>
      </c>
      <c r="V70" s="292" t="s">
        <v>1197</v>
      </c>
      <c r="W70" s="292" t="s">
        <v>1197</v>
      </c>
      <c r="X70" s="292" t="s">
        <v>1197</v>
      </c>
      <c r="Y70" s="292" t="s">
        <v>1197</v>
      </c>
      <c r="Z70" s="292" t="s">
        <v>1197</v>
      </c>
      <c r="AA70" s="292" t="s">
        <v>1197</v>
      </c>
      <c r="AB70" s="292" t="s">
        <v>1198</v>
      </c>
      <c r="AC70" s="292" t="s">
        <v>1197</v>
      </c>
      <c r="AD70" s="292" t="s">
        <v>1197</v>
      </c>
      <c r="AE70" s="292" t="s">
        <v>1197</v>
      </c>
      <c r="AF70" s="292" t="s">
        <v>1197</v>
      </c>
      <c r="AG70" s="292" t="s">
        <v>1197</v>
      </c>
      <c r="AH70" s="292" t="s">
        <v>1197</v>
      </c>
      <c r="AI70" s="292" t="s">
        <v>1197</v>
      </c>
      <c r="AJ70" s="292" t="s">
        <v>1197</v>
      </c>
      <c r="AK70" s="292" t="s">
        <v>1197</v>
      </c>
      <c r="AL70" s="292" t="s">
        <v>1197</v>
      </c>
      <c r="AM70" s="292" t="s">
        <v>1197</v>
      </c>
      <c r="AN70" s="292" t="s">
        <v>1197</v>
      </c>
      <c r="AO70" s="292" t="s">
        <v>1198</v>
      </c>
      <c r="AP70" s="292" t="s">
        <v>1197</v>
      </c>
      <c r="AQ70" s="292" t="s">
        <v>1198</v>
      </c>
      <c r="AR70" s="293">
        <v>1923</v>
      </c>
      <c r="AS70" s="292" t="s">
        <v>1197</v>
      </c>
      <c r="AT70" s="292" t="s">
        <v>1197</v>
      </c>
      <c r="AU70" s="292" t="s">
        <v>1197</v>
      </c>
      <c r="AV70" s="292" t="s">
        <v>1197</v>
      </c>
      <c r="AW70" s="292" t="s">
        <v>1197</v>
      </c>
      <c r="AX70" s="292" t="s">
        <v>1197</v>
      </c>
      <c r="AY70" s="292" t="s">
        <v>1197</v>
      </c>
      <c r="AZ70" s="292" t="s">
        <v>1198</v>
      </c>
      <c r="BA70" s="292" t="s">
        <v>1197</v>
      </c>
      <c r="BB70" s="292" t="s">
        <v>1197</v>
      </c>
      <c r="BC70" s="292" t="s">
        <v>1198</v>
      </c>
      <c r="BD70" s="292">
        <v>14742</v>
      </c>
      <c r="BE70" s="292" t="s">
        <v>1198</v>
      </c>
      <c r="BF70" s="292" t="s">
        <v>1198</v>
      </c>
      <c r="BG70" s="292" t="s">
        <v>1198</v>
      </c>
      <c r="BH70" s="292" t="s">
        <v>1197</v>
      </c>
      <c r="BI70" s="292" t="s">
        <v>1197</v>
      </c>
      <c r="BJ70" s="292" t="s">
        <v>1197</v>
      </c>
      <c r="BK70" s="292" t="s">
        <v>1198</v>
      </c>
      <c r="BL70" s="293">
        <v>1812</v>
      </c>
      <c r="BM70" s="292" t="s">
        <v>1198</v>
      </c>
      <c r="BN70" s="292" t="s">
        <v>1198</v>
      </c>
      <c r="BO70" s="292" t="s">
        <v>1198</v>
      </c>
      <c r="BP70" s="292" t="s">
        <v>1197</v>
      </c>
      <c r="BQ70" s="292" t="s">
        <v>1197</v>
      </c>
      <c r="BR70" s="292" t="s">
        <v>1197</v>
      </c>
      <c r="BS70" s="292" t="s">
        <v>1197</v>
      </c>
      <c r="BT70" s="292" t="s">
        <v>1197</v>
      </c>
      <c r="BU70" s="292" t="s">
        <v>1198</v>
      </c>
      <c r="BV70" s="292" t="s">
        <v>1198</v>
      </c>
      <c r="BW70" s="292" t="s">
        <v>1198</v>
      </c>
      <c r="BX70" s="292" t="s">
        <v>1197</v>
      </c>
      <c r="BY70" s="292" t="s">
        <v>1197</v>
      </c>
      <c r="BZ70" s="292" t="s">
        <v>1197</v>
      </c>
      <c r="CA70" s="292" t="s">
        <v>1197</v>
      </c>
      <c r="CB70" s="292" t="s">
        <v>1197</v>
      </c>
      <c r="CC70" s="292" t="s">
        <v>1198</v>
      </c>
      <c r="CD70" s="292" t="s">
        <v>1198</v>
      </c>
      <c r="CE70" s="292" t="s">
        <v>1198</v>
      </c>
      <c r="CF70" s="292" t="s">
        <v>1198</v>
      </c>
      <c r="CG70" s="292" t="s">
        <v>1197</v>
      </c>
      <c r="CH70" s="292" t="s">
        <v>1198</v>
      </c>
      <c r="CI70" s="292" t="s">
        <v>1197</v>
      </c>
      <c r="CJ70" s="292" t="s">
        <v>1197</v>
      </c>
      <c r="CK70" s="292" t="s">
        <v>1197</v>
      </c>
      <c r="CL70" s="292">
        <v>31060</v>
      </c>
      <c r="CN70" s="21" t="s">
        <v>460</v>
      </c>
      <c r="CO70" s="22">
        <v>2135</v>
      </c>
      <c r="CP70" s="244" t="s">
        <v>81</v>
      </c>
      <c r="CQ70" s="22" t="s">
        <v>454</v>
      </c>
      <c r="CR70" s="22"/>
      <c r="CS70" s="306">
        <f>CL66</f>
        <v>83476</v>
      </c>
      <c r="CT70" s="308">
        <f>CS70</f>
        <v>83476</v>
      </c>
    </row>
    <row r="71" spans="1:102" customFormat="1">
      <c r="A71" s="291" t="s">
        <v>1205</v>
      </c>
      <c r="B71" s="292" t="s">
        <v>1197</v>
      </c>
      <c r="C71" s="292" t="s">
        <v>1197</v>
      </c>
      <c r="D71" s="292" t="s">
        <v>1197</v>
      </c>
      <c r="E71" s="292" t="s">
        <v>1197</v>
      </c>
      <c r="F71" s="292" t="s">
        <v>1197</v>
      </c>
      <c r="G71" s="292" t="s">
        <v>1197</v>
      </c>
      <c r="H71" s="292" t="s">
        <v>1197</v>
      </c>
      <c r="I71" s="292" t="s">
        <v>1198</v>
      </c>
      <c r="J71" s="292" t="s">
        <v>1198</v>
      </c>
      <c r="K71" s="292" t="s">
        <v>1197</v>
      </c>
      <c r="L71" s="292" t="s">
        <v>1197</v>
      </c>
      <c r="M71" s="292" t="s">
        <v>1197</v>
      </c>
      <c r="N71" s="292" t="s">
        <v>1197</v>
      </c>
      <c r="O71" s="292" t="s">
        <v>1197</v>
      </c>
      <c r="P71" s="292" t="s">
        <v>1197</v>
      </c>
      <c r="Q71" s="292" t="s">
        <v>1197</v>
      </c>
      <c r="R71" s="292" t="s">
        <v>1198</v>
      </c>
      <c r="S71" s="292" t="s">
        <v>1197</v>
      </c>
      <c r="T71" s="292" t="s">
        <v>1197</v>
      </c>
      <c r="U71" s="292" t="s">
        <v>1198</v>
      </c>
      <c r="V71" s="292" t="s">
        <v>1197</v>
      </c>
      <c r="W71" s="292" t="s">
        <v>1198</v>
      </c>
      <c r="X71" s="292" t="s">
        <v>1197</v>
      </c>
      <c r="Y71" s="292" t="s">
        <v>1197</v>
      </c>
      <c r="Z71" s="293">
        <v>1535</v>
      </c>
      <c r="AA71" s="292" t="s">
        <v>1197</v>
      </c>
      <c r="AB71" s="292" t="s">
        <v>1198</v>
      </c>
      <c r="AC71" s="292" t="s">
        <v>1198</v>
      </c>
      <c r="AD71" s="292" t="s">
        <v>1197</v>
      </c>
      <c r="AE71" s="292" t="s">
        <v>1197</v>
      </c>
      <c r="AF71" s="292" t="s">
        <v>1198</v>
      </c>
      <c r="AG71" s="292" t="s">
        <v>1198</v>
      </c>
      <c r="AH71" s="292" t="s">
        <v>1197</v>
      </c>
      <c r="AI71" s="292" t="s">
        <v>1198</v>
      </c>
      <c r="AJ71" s="292" t="s">
        <v>1197</v>
      </c>
      <c r="AK71" s="292" t="s">
        <v>1197</v>
      </c>
      <c r="AL71" s="292" t="s">
        <v>1197</v>
      </c>
      <c r="AM71" s="293">
        <v>1384</v>
      </c>
      <c r="AN71" s="292" t="s">
        <v>1198</v>
      </c>
      <c r="AO71" s="292" t="s">
        <v>1198</v>
      </c>
      <c r="AP71" s="292" t="s">
        <v>1198</v>
      </c>
      <c r="AQ71" s="293">
        <v>2493</v>
      </c>
      <c r="AR71" s="293">
        <v>3997</v>
      </c>
      <c r="AS71" s="292" t="s">
        <v>1198</v>
      </c>
      <c r="AT71" s="292" t="s">
        <v>1197</v>
      </c>
      <c r="AU71" s="292" t="s">
        <v>1197</v>
      </c>
      <c r="AV71" s="293">
        <v>1590</v>
      </c>
      <c r="AW71" s="292" t="s">
        <v>1197</v>
      </c>
      <c r="AX71" s="292" t="s">
        <v>1198</v>
      </c>
      <c r="AY71" s="292" t="s">
        <v>1198</v>
      </c>
      <c r="AZ71" s="293">
        <v>1289</v>
      </c>
      <c r="BA71" s="292" t="s">
        <v>1197</v>
      </c>
      <c r="BB71" s="292" t="s">
        <v>1197</v>
      </c>
      <c r="BC71" s="293">
        <v>1553</v>
      </c>
      <c r="BD71" s="292">
        <v>18141</v>
      </c>
      <c r="BE71" s="293">
        <v>3306</v>
      </c>
      <c r="BF71" s="292" t="s">
        <v>1198</v>
      </c>
      <c r="BG71" s="293">
        <v>1799</v>
      </c>
      <c r="BH71" s="292" t="s">
        <v>1198</v>
      </c>
      <c r="BI71" s="292" t="s">
        <v>1198</v>
      </c>
      <c r="BJ71" s="293">
        <v>1467</v>
      </c>
      <c r="BK71" s="293">
        <v>3298</v>
      </c>
      <c r="BL71" s="293">
        <v>3423</v>
      </c>
      <c r="BM71" s="292" t="s">
        <v>1198</v>
      </c>
      <c r="BN71" s="292" t="s">
        <v>1198</v>
      </c>
      <c r="BO71" s="292" t="s">
        <v>1197</v>
      </c>
      <c r="BP71" s="292" t="s">
        <v>1197</v>
      </c>
      <c r="BQ71" s="292" t="s">
        <v>1198</v>
      </c>
      <c r="BR71" s="292" t="s">
        <v>1197</v>
      </c>
      <c r="BS71" s="292" t="s">
        <v>1198</v>
      </c>
      <c r="BT71" s="292" t="s">
        <v>1198</v>
      </c>
      <c r="BU71" s="292" t="s">
        <v>1197</v>
      </c>
      <c r="BV71" s="292" t="s">
        <v>1197</v>
      </c>
      <c r="BW71" s="293">
        <v>9194</v>
      </c>
      <c r="BX71" s="293">
        <v>6012</v>
      </c>
      <c r="BY71" s="293">
        <v>3477</v>
      </c>
      <c r="BZ71" s="292" t="s">
        <v>1197</v>
      </c>
      <c r="CA71" s="293">
        <v>1057</v>
      </c>
      <c r="CB71" s="292" t="s">
        <v>1197</v>
      </c>
      <c r="CC71" s="292" t="s">
        <v>1198</v>
      </c>
      <c r="CD71" s="292" t="s">
        <v>1197</v>
      </c>
      <c r="CE71" s="292" t="s">
        <v>1198</v>
      </c>
      <c r="CF71" s="292" t="s">
        <v>1198</v>
      </c>
      <c r="CG71" s="293">
        <v>1222</v>
      </c>
      <c r="CH71" s="292" t="s">
        <v>1198</v>
      </c>
      <c r="CI71" s="292" t="s">
        <v>1197</v>
      </c>
      <c r="CJ71" s="292" t="s">
        <v>1197</v>
      </c>
      <c r="CK71" s="292" t="s">
        <v>1198</v>
      </c>
      <c r="CL71" s="292">
        <v>84966</v>
      </c>
      <c r="CN71" s="679" t="s">
        <v>461</v>
      </c>
      <c r="CO71" s="84">
        <v>2141</v>
      </c>
      <c r="CP71" s="249" t="s">
        <v>85</v>
      </c>
      <c r="CQ71" s="84" t="s">
        <v>454</v>
      </c>
      <c r="CR71" s="84"/>
      <c r="CS71" s="307">
        <f>CL70</f>
        <v>31060</v>
      </c>
      <c r="CT71" s="676">
        <f>SUM(CS71:CS72)</f>
        <v>69960.01999999999</v>
      </c>
    </row>
    <row r="72" spans="1:102" customFormat="1">
      <c r="A72" s="291" t="s">
        <v>1206</v>
      </c>
      <c r="B72" s="292" t="s">
        <v>1198</v>
      </c>
      <c r="C72" s="292" t="s">
        <v>1197</v>
      </c>
      <c r="D72" s="292" t="s">
        <v>1197</v>
      </c>
      <c r="E72" s="292" t="s">
        <v>1197</v>
      </c>
      <c r="F72" s="292" t="s">
        <v>1197</v>
      </c>
      <c r="G72" s="292" t="s">
        <v>1197</v>
      </c>
      <c r="H72" s="292" t="s">
        <v>1197</v>
      </c>
      <c r="I72" s="292" t="s">
        <v>1198</v>
      </c>
      <c r="J72" s="292" t="s">
        <v>1198</v>
      </c>
      <c r="K72" s="292" t="s">
        <v>1197</v>
      </c>
      <c r="L72" s="292" t="s">
        <v>1197</v>
      </c>
      <c r="M72" s="292" t="s">
        <v>1198</v>
      </c>
      <c r="N72" s="292" t="s">
        <v>1197</v>
      </c>
      <c r="O72" s="292" t="s">
        <v>1197</v>
      </c>
      <c r="P72" s="292" t="s">
        <v>1197</v>
      </c>
      <c r="Q72" s="292" t="s">
        <v>1198</v>
      </c>
      <c r="R72" s="292" t="s">
        <v>1198</v>
      </c>
      <c r="S72" s="292" t="s">
        <v>1197</v>
      </c>
      <c r="T72" s="292" t="s">
        <v>1198</v>
      </c>
      <c r="U72" s="292" t="s">
        <v>1198</v>
      </c>
      <c r="V72" s="292" t="s">
        <v>1197</v>
      </c>
      <c r="W72" s="292" t="s">
        <v>1198</v>
      </c>
      <c r="X72" s="292" t="s">
        <v>1197</v>
      </c>
      <c r="Y72" s="292" t="s">
        <v>1198</v>
      </c>
      <c r="Z72" s="293">
        <v>1417</v>
      </c>
      <c r="AA72" s="292" t="s">
        <v>1197</v>
      </c>
      <c r="AB72" s="292" t="s">
        <v>1197</v>
      </c>
      <c r="AC72" s="292" t="s">
        <v>1198</v>
      </c>
      <c r="AD72" s="292" t="s">
        <v>1197</v>
      </c>
      <c r="AE72" s="292" t="s">
        <v>1198</v>
      </c>
      <c r="AF72" s="292" t="s">
        <v>1198</v>
      </c>
      <c r="AG72" s="292" t="s">
        <v>1198</v>
      </c>
      <c r="AH72" s="292" t="s">
        <v>1198</v>
      </c>
      <c r="AI72" s="292" t="s">
        <v>1198</v>
      </c>
      <c r="AJ72" s="292" t="s">
        <v>1197</v>
      </c>
      <c r="AK72" s="292" t="s">
        <v>1197</v>
      </c>
      <c r="AL72" s="292" t="s">
        <v>1197</v>
      </c>
      <c r="AM72" s="293">
        <v>1873</v>
      </c>
      <c r="AN72" s="292" t="s">
        <v>1198</v>
      </c>
      <c r="AO72" s="292" t="s">
        <v>1198</v>
      </c>
      <c r="AP72" s="292" t="s">
        <v>1198</v>
      </c>
      <c r="AQ72" s="293">
        <v>2103</v>
      </c>
      <c r="AR72" s="293">
        <v>3496</v>
      </c>
      <c r="AS72" s="292" t="s">
        <v>1198</v>
      </c>
      <c r="AT72" s="292" t="s">
        <v>1198</v>
      </c>
      <c r="AU72" s="292" t="s">
        <v>1197</v>
      </c>
      <c r="AV72" s="293">
        <v>1823</v>
      </c>
      <c r="AW72" s="292" t="s">
        <v>1198</v>
      </c>
      <c r="AX72" s="292" t="s">
        <v>1198</v>
      </c>
      <c r="AY72" s="292" t="s">
        <v>1197</v>
      </c>
      <c r="AZ72" s="292" t="s">
        <v>1198</v>
      </c>
      <c r="BA72" s="292" t="s">
        <v>1197</v>
      </c>
      <c r="BB72" s="292" t="s">
        <v>1197</v>
      </c>
      <c r="BC72" s="293">
        <v>3645</v>
      </c>
      <c r="BD72" s="292">
        <v>40111</v>
      </c>
      <c r="BE72" s="292" t="s">
        <v>1198</v>
      </c>
      <c r="BF72" s="293">
        <v>3181</v>
      </c>
      <c r="BG72" s="292" t="s">
        <v>1198</v>
      </c>
      <c r="BH72" s="293">
        <v>3501</v>
      </c>
      <c r="BI72" s="292" t="s">
        <v>1198</v>
      </c>
      <c r="BJ72" s="293">
        <v>1135</v>
      </c>
      <c r="BK72" s="293">
        <v>2081</v>
      </c>
      <c r="BL72" s="293">
        <v>2496</v>
      </c>
      <c r="BM72" s="293">
        <v>2259</v>
      </c>
      <c r="BN72" s="292" t="s">
        <v>1198</v>
      </c>
      <c r="BO72" s="292" t="s">
        <v>1197</v>
      </c>
      <c r="BP72" s="292" t="s">
        <v>1197</v>
      </c>
      <c r="BQ72" s="292" t="s">
        <v>1197</v>
      </c>
      <c r="BR72" s="292" t="s">
        <v>1197</v>
      </c>
      <c r="BS72" s="292" t="s">
        <v>1198</v>
      </c>
      <c r="BT72" s="292" t="s">
        <v>1198</v>
      </c>
      <c r="BU72" s="292" t="s">
        <v>1198</v>
      </c>
      <c r="BV72" s="292" t="s">
        <v>1198</v>
      </c>
      <c r="BW72" s="292">
        <v>14070</v>
      </c>
      <c r="BX72" s="293">
        <v>8604</v>
      </c>
      <c r="BY72" s="293">
        <v>4964</v>
      </c>
      <c r="BZ72" s="292" t="s">
        <v>1197</v>
      </c>
      <c r="CA72" s="292" t="s">
        <v>1198</v>
      </c>
      <c r="CB72" s="292" t="s">
        <v>1197</v>
      </c>
      <c r="CC72" s="293">
        <v>2957</v>
      </c>
      <c r="CD72" s="292" t="s">
        <v>1198</v>
      </c>
      <c r="CE72" s="292" t="s">
        <v>1198</v>
      </c>
      <c r="CF72" s="293">
        <v>1710</v>
      </c>
      <c r="CG72" s="292" t="s">
        <v>1197</v>
      </c>
      <c r="CH72" s="292" t="s">
        <v>1198</v>
      </c>
      <c r="CI72" s="292" t="s">
        <v>1197</v>
      </c>
      <c r="CJ72" s="292" t="s">
        <v>1197</v>
      </c>
      <c r="CK72" s="292" t="s">
        <v>1197</v>
      </c>
      <c r="CL72" s="292">
        <v>123533</v>
      </c>
      <c r="CN72" s="679"/>
      <c r="CO72" s="84" t="s">
        <v>444</v>
      </c>
      <c r="CP72" s="249" t="s">
        <v>462</v>
      </c>
      <c r="CQ72" s="84" t="s">
        <v>1216</v>
      </c>
      <c r="CR72" s="250">
        <v>0.28999999999999998</v>
      </c>
      <c r="CS72" s="307">
        <f>CR72*CL69</f>
        <v>38900.019999999997</v>
      </c>
      <c r="CT72" s="677"/>
    </row>
    <row r="73" spans="1:102" customFormat="1" ht="30.6">
      <c r="A73" s="291" t="s">
        <v>1207</v>
      </c>
      <c r="B73" s="292" t="s">
        <v>1197</v>
      </c>
      <c r="C73" s="292" t="s">
        <v>1197</v>
      </c>
      <c r="D73" s="292" t="s">
        <v>1197</v>
      </c>
      <c r="E73" s="292" t="s">
        <v>1197</v>
      </c>
      <c r="F73" s="292" t="s">
        <v>1197</v>
      </c>
      <c r="G73" s="292" t="s">
        <v>1197</v>
      </c>
      <c r="H73" s="292" t="s">
        <v>1197</v>
      </c>
      <c r="I73" s="292" t="s">
        <v>1198</v>
      </c>
      <c r="J73" s="292" t="s">
        <v>1198</v>
      </c>
      <c r="K73" s="292" t="s">
        <v>1197</v>
      </c>
      <c r="L73" s="292" t="s">
        <v>1197</v>
      </c>
      <c r="M73" s="292" t="s">
        <v>1197</v>
      </c>
      <c r="N73" s="292" t="s">
        <v>1197</v>
      </c>
      <c r="O73" s="292" t="s">
        <v>1197</v>
      </c>
      <c r="P73" s="292" t="s">
        <v>1197</v>
      </c>
      <c r="Q73" s="292" t="s">
        <v>1197</v>
      </c>
      <c r="R73" s="292" t="s">
        <v>1198</v>
      </c>
      <c r="S73" s="292" t="s">
        <v>1197</v>
      </c>
      <c r="T73" s="292" t="s">
        <v>1197</v>
      </c>
      <c r="U73" s="292" t="s">
        <v>1198</v>
      </c>
      <c r="V73" s="292" t="s">
        <v>1197</v>
      </c>
      <c r="W73" s="292" t="s">
        <v>1198</v>
      </c>
      <c r="X73" s="292" t="s">
        <v>1197</v>
      </c>
      <c r="Y73" s="292" t="s">
        <v>1197</v>
      </c>
      <c r="Z73" s="292" t="s">
        <v>1198</v>
      </c>
      <c r="AA73" s="292" t="s">
        <v>1197</v>
      </c>
      <c r="AB73" s="292" t="s">
        <v>1197</v>
      </c>
      <c r="AC73" s="292" t="s">
        <v>1197</v>
      </c>
      <c r="AD73" s="292" t="s">
        <v>1197</v>
      </c>
      <c r="AE73" s="292" t="s">
        <v>1197</v>
      </c>
      <c r="AF73" s="292" t="s">
        <v>1197</v>
      </c>
      <c r="AG73" s="292" t="s">
        <v>1198</v>
      </c>
      <c r="AH73" s="292" t="s">
        <v>1198</v>
      </c>
      <c r="AI73" s="292" t="s">
        <v>1198</v>
      </c>
      <c r="AJ73" s="292" t="s">
        <v>1197</v>
      </c>
      <c r="AK73" s="292" t="s">
        <v>1197</v>
      </c>
      <c r="AL73" s="292" t="s">
        <v>1197</v>
      </c>
      <c r="AM73" s="292" t="s">
        <v>1197</v>
      </c>
      <c r="AN73" s="293">
        <v>1334</v>
      </c>
      <c r="AO73" s="292" t="s">
        <v>1198</v>
      </c>
      <c r="AP73" s="292" t="s">
        <v>1197</v>
      </c>
      <c r="AQ73" s="292" t="s">
        <v>1198</v>
      </c>
      <c r="AR73" s="293">
        <v>3286</v>
      </c>
      <c r="AS73" s="292" t="s">
        <v>1197</v>
      </c>
      <c r="AT73" s="292" t="s">
        <v>1197</v>
      </c>
      <c r="AU73" s="292" t="s">
        <v>1197</v>
      </c>
      <c r="AV73" s="292" t="s">
        <v>1197</v>
      </c>
      <c r="AW73" s="292" t="s">
        <v>1197</v>
      </c>
      <c r="AX73" s="292" t="s">
        <v>1197</v>
      </c>
      <c r="AY73" s="292" t="s">
        <v>1197</v>
      </c>
      <c r="AZ73" s="293">
        <v>4041</v>
      </c>
      <c r="BA73" s="292" t="s">
        <v>1198</v>
      </c>
      <c r="BB73" s="292" t="s">
        <v>1198</v>
      </c>
      <c r="BC73" s="292" t="s">
        <v>1198</v>
      </c>
      <c r="BD73" s="293">
        <v>3672</v>
      </c>
      <c r="BE73" s="293">
        <v>1664</v>
      </c>
      <c r="BF73" s="293">
        <v>2069</v>
      </c>
      <c r="BG73" s="292" t="s">
        <v>1198</v>
      </c>
      <c r="BH73" s="292" t="s">
        <v>1198</v>
      </c>
      <c r="BI73" s="292" t="s">
        <v>1197</v>
      </c>
      <c r="BJ73" s="292" t="s">
        <v>1198</v>
      </c>
      <c r="BK73" s="293">
        <v>1300</v>
      </c>
      <c r="BL73" s="293">
        <v>1468</v>
      </c>
      <c r="BM73" s="292" t="s">
        <v>1198</v>
      </c>
      <c r="BN73" s="293">
        <v>5126</v>
      </c>
      <c r="BO73" s="293">
        <v>926</v>
      </c>
      <c r="BP73" s="292" t="s">
        <v>1197</v>
      </c>
      <c r="BQ73" s="292" t="s">
        <v>1197</v>
      </c>
      <c r="BR73" s="292" t="s">
        <v>1197</v>
      </c>
      <c r="BS73" s="292" t="s">
        <v>1197</v>
      </c>
      <c r="BT73" s="292" t="s">
        <v>1197</v>
      </c>
      <c r="BU73" s="292" t="s">
        <v>1197</v>
      </c>
      <c r="BV73" s="292" t="s">
        <v>1197</v>
      </c>
      <c r="BW73" s="293">
        <v>6694</v>
      </c>
      <c r="BX73" s="293">
        <v>5727</v>
      </c>
      <c r="BY73" s="293">
        <v>1471</v>
      </c>
      <c r="BZ73" s="292" t="s">
        <v>1198</v>
      </c>
      <c r="CA73" s="292" t="s">
        <v>1198</v>
      </c>
      <c r="CB73" s="292" t="s">
        <v>1198</v>
      </c>
      <c r="CC73" s="292" t="s">
        <v>1198</v>
      </c>
      <c r="CD73" s="292" t="s">
        <v>1197</v>
      </c>
      <c r="CE73" s="292" t="s">
        <v>1198</v>
      </c>
      <c r="CF73" s="292" t="s">
        <v>1198</v>
      </c>
      <c r="CG73" s="292" t="s">
        <v>1198</v>
      </c>
      <c r="CH73" s="292" t="s">
        <v>1198</v>
      </c>
      <c r="CI73" s="292" t="s">
        <v>1197</v>
      </c>
      <c r="CJ73" s="292" t="s">
        <v>1197</v>
      </c>
      <c r="CK73" s="292" t="s">
        <v>1197</v>
      </c>
      <c r="CL73" s="292">
        <v>53510</v>
      </c>
      <c r="CN73" s="680" t="s">
        <v>464</v>
      </c>
      <c r="CO73" s="241">
        <v>2137</v>
      </c>
      <c r="CP73" s="244" t="s">
        <v>83</v>
      </c>
      <c r="CQ73" s="22" t="s">
        <v>454</v>
      </c>
      <c r="CR73" s="22"/>
      <c r="CS73" s="306">
        <f>CL68</f>
        <v>30483</v>
      </c>
      <c r="CT73" s="708">
        <f>SUM(CS73:CS76)</f>
        <v>299691.85700000002</v>
      </c>
    </row>
    <row r="74" spans="1:102" customFormat="1">
      <c r="A74" s="291" t="s">
        <v>1208</v>
      </c>
      <c r="B74" s="292" t="s">
        <v>1197</v>
      </c>
      <c r="C74" s="292" t="s">
        <v>1197</v>
      </c>
      <c r="D74" s="292" t="s">
        <v>1197</v>
      </c>
      <c r="E74" s="292" t="s">
        <v>1197</v>
      </c>
      <c r="F74" s="292" t="s">
        <v>1198</v>
      </c>
      <c r="G74" s="292" t="s">
        <v>1197</v>
      </c>
      <c r="H74" s="292" t="s">
        <v>1197</v>
      </c>
      <c r="I74" s="292" t="s">
        <v>1197</v>
      </c>
      <c r="J74" s="292" t="s">
        <v>1198</v>
      </c>
      <c r="K74" s="292" t="s">
        <v>1198</v>
      </c>
      <c r="L74" s="292" t="s">
        <v>1198</v>
      </c>
      <c r="M74" s="292" t="s">
        <v>1197</v>
      </c>
      <c r="N74" s="292" t="s">
        <v>1197</v>
      </c>
      <c r="O74" s="292" t="s">
        <v>1197</v>
      </c>
      <c r="P74" s="292" t="s">
        <v>1197</v>
      </c>
      <c r="Q74" s="292" t="s">
        <v>1197</v>
      </c>
      <c r="R74" s="292" t="s">
        <v>1198</v>
      </c>
      <c r="S74" s="292" t="s">
        <v>1198</v>
      </c>
      <c r="T74" s="292" t="s">
        <v>1198</v>
      </c>
      <c r="U74" s="292" t="s">
        <v>1198</v>
      </c>
      <c r="V74" s="292" t="s">
        <v>1198</v>
      </c>
      <c r="W74" s="292" t="s">
        <v>1197</v>
      </c>
      <c r="X74" s="292" t="s">
        <v>1198</v>
      </c>
      <c r="Y74" s="292" t="s">
        <v>1197</v>
      </c>
      <c r="Z74" s="292" t="s">
        <v>1197</v>
      </c>
      <c r="AA74" s="292" t="s">
        <v>1198</v>
      </c>
      <c r="AB74" s="292" t="s">
        <v>1198</v>
      </c>
      <c r="AC74" s="292" t="s">
        <v>1198</v>
      </c>
      <c r="AD74" s="292" t="s">
        <v>1197</v>
      </c>
      <c r="AE74" s="292" t="s">
        <v>1198</v>
      </c>
      <c r="AF74" s="293">
        <v>1087</v>
      </c>
      <c r="AG74" s="292" t="s">
        <v>1198</v>
      </c>
      <c r="AH74" s="293">
        <v>2716</v>
      </c>
      <c r="AI74" s="293">
        <v>1784</v>
      </c>
      <c r="AJ74" s="292" t="s">
        <v>1198</v>
      </c>
      <c r="AK74" s="292" t="s">
        <v>1197</v>
      </c>
      <c r="AL74" s="292" t="s">
        <v>1198</v>
      </c>
      <c r="AM74" s="292" t="s">
        <v>1198</v>
      </c>
      <c r="AN74" s="293">
        <v>1746</v>
      </c>
      <c r="AO74" s="292" t="s">
        <v>1197</v>
      </c>
      <c r="AP74" s="292" t="s">
        <v>1198</v>
      </c>
      <c r="AQ74" s="293">
        <v>908</v>
      </c>
      <c r="AR74" s="293">
        <v>2151</v>
      </c>
      <c r="AS74" s="293">
        <v>1181</v>
      </c>
      <c r="AT74" s="292" t="s">
        <v>1198</v>
      </c>
      <c r="AU74" s="292" t="s">
        <v>1197</v>
      </c>
      <c r="AV74" s="293">
        <v>1758</v>
      </c>
      <c r="AW74" s="292" t="s">
        <v>1198</v>
      </c>
      <c r="AX74" s="292" t="s">
        <v>1198</v>
      </c>
      <c r="AY74" s="292" t="s">
        <v>1198</v>
      </c>
      <c r="AZ74" s="292" t="s">
        <v>1198</v>
      </c>
      <c r="BA74" s="292" t="s">
        <v>1197</v>
      </c>
      <c r="BB74" s="293">
        <v>1033</v>
      </c>
      <c r="BC74" s="293">
        <v>2972</v>
      </c>
      <c r="BD74" s="293">
        <v>8793</v>
      </c>
      <c r="BE74" s="292" t="s">
        <v>1198</v>
      </c>
      <c r="BF74" s="293">
        <v>6133</v>
      </c>
      <c r="BG74" s="293">
        <v>5784</v>
      </c>
      <c r="BH74" s="293">
        <v>5660</v>
      </c>
      <c r="BI74" s="292" t="s">
        <v>1198</v>
      </c>
      <c r="BJ74" s="293">
        <v>2985</v>
      </c>
      <c r="BK74" s="293">
        <v>4723</v>
      </c>
      <c r="BL74" s="293">
        <v>1459</v>
      </c>
      <c r="BM74" s="293">
        <v>2417</v>
      </c>
      <c r="BN74" s="293">
        <v>2196</v>
      </c>
      <c r="BO74" s="293">
        <v>3381</v>
      </c>
      <c r="BP74" s="292" t="s">
        <v>1197</v>
      </c>
      <c r="BQ74" s="292" t="s">
        <v>1197</v>
      </c>
      <c r="BR74" s="292" t="s">
        <v>1197</v>
      </c>
      <c r="BS74" s="292" t="s">
        <v>1198</v>
      </c>
      <c r="BT74" s="292" t="s">
        <v>1198</v>
      </c>
      <c r="BU74" s="292" t="s">
        <v>1198</v>
      </c>
      <c r="BV74" s="293">
        <v>1257</v>
      </c>
      <c r="BW74" s="292">
        <v>31047</v>
      </c>
      <c r="BX74" s="293">
        <v>6867</v>
      </c>
      <c r="BY74" s="293">
        <v>5226</v>
      </c>
      <c r="BZ74" s="292" t="s">
        <v>1198</v>
      </c>
      <c r="CA74" s="293">
        <v>3411</v>
      </c>
      <c r="CB74" s="292" t="s">
        <v>1197</v>
      </c>
      <c r="CC74" s="292" t="s">
        <v>1198</v>
      </c>
      <c r="CD74" s="292" t="s">
        <v>1198</v>
      </c>
      <c r="CE74" s="292" t="s">
        <v>1198</v>
      </c>
      <c r="CF74" s="293">
        <v>1546</v>
      </c>
      <c r="CG74" s="292" t="s">
        <v>1197</v>
      </c>
      <c r="CH74" s="292" t="s">
        <v>1198</v>
      </c>
      <c r="CI74" s="292" t="s">
        <v>1197</v>
      </c>
      <c r="CJ74" s="292" t="s">
        <v>1197</v>
      </c>
      <c r="CK74" s="292" t="s">
        <v>1197</v>
      </c>
      <c r="CL74" s="292">
        <v>132127</v>
      </c>
      <c r="CN74" s="681"/>
      <c r="CO74" s="241">
        <v>3131</v>
      </c>
      <c r="CP74" s="244" t="s">
        <v>168</v>
      </c>
      <c r="CQ74" s="22" t="s">
        <v>454</v>
      </c>
      <c r="CR74" s="22"/>
      <c r="CS74" s="306">
        <f>CL71</f>
        <v>84966</v>
      </c>
      <c r="CT74" s="709"/>
    </row>
    <row r="75" spans="1:102" customFormat="1">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c r="AT75" s="142"/>
      <c r="AU75" s="142"/>
      <c r="AV75" s="142"/>
      <c r="AW75" s="142"/>
      <c r="AX75" s="142"/>
      <c r="AY75" s="142"/>
      <c r="AZ75" s="142"/>
      <c r="BA75" s="142"/>
      <c r="BB75" s="142"/>
      <c r="BC75" s="142"/>
      <c r="BD75" s="142"/>
      <c r="BE75" s="142"/>
      <c r="BF75" s="142"/>
      <c r="BG75" s="142"/>
      <c r="BH75" s="142"/>
      <c r="BI75" s="142"/>
      <c r="BJ75" s="142"/>
      <c r="BK75" s="142"/>
      <c r="BL75" s="142"/>
      <c r="BM75" s="142"/>
      <c r="BN75" s="142"/>
      <c r="BO75" s="142"/>
      <c r="BP75" s="142"/>
      <c r="BQ75" s="142"/>
      <c r="BR75" s="142"/>
      <c r="BS75" s="142"/>
      <c r="BT75" s="142"/>
      <c r="BU75" s="142"/>
      <c r="BV75" s="142"/>
      <c r="BW75" s="142"/>
      <c r="BX75" s="142"/>
      <c r="BY75" s="142"/>
      <c r="BZ75" s="142"/>
      <c r="CA75" s="142"/>
      <c r="CB75" s="142"/>
      <c r="CC75" s="142"/>
      <c r="CD75" s="142"/>
      <c r="CE75" s="142"/>
      <c r="CF75" s="142"/>
      <c r="CG75" s="142"/>
      <c r="CH75" s="142"/>
      <c r="CI75" s="142"/>
      <c r="CJ75" s="142"/>
      <c r="CK75" s="142"/>
      <c r="CL75" s="287"/>
      <c r="CN75" s="681"/>
      <c r="CO75" s="241">
        <v>3132</v>
      </c>
      <c r="CP75" s="244" t="s">
        <v>169</v>
      </c>
      <c r="CQ75" s="22" t="s">
        <v>454</v>
      </c>
      <c r="CR75" s="22"/>
      <c r="CS75" s="306">
        <f>CL72</f>
        <v>123533</v>
      </c>
      <c r="CT75" s="709"/>
    </row>
    <row r="76" spans="1:102" customFormat="1">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c r="AA76" s="142"/>
      <c r="AB76" s="142"/>
      <c r="AC76" s="142"/>
      <c r="AD76" s="142"/>
      <c r="AE76" s="142"/>
      <c r="AF76" s="142"/>
      <c r="AG76" s="142"/>
      <c r="AH76" s="142"/>
      <c r="AI76" s="142"/>
      <c r="AJ76" s="142"/>
      <c r="AK76" s="142"/>
      <c r="AL76" s="142"/>
      <c r="AM76" s="142"/>
      <c r="AN76" s="142"/>
      <c r="AO76" s="142"/>
      <c r="AP76" s="142"/>
      <c r="AQ76" s="142"/>
      <c r="AR76" s="142"/>
      <c r="AS76" s="142"/>
      <c r="AT76" s="142"/>
      <c r="AU76" s="142"/>
      <c r="AV76" s="142"/>
      <c r="AW76" s="142"/>
      <c r="AX76" s="142"/>
      <c r="AY76" s="142"/>
      <c r="AZ76" s="142"/>
      <c r="BA76" s="142"/>
      <c r="BB76" s="142"/>
      <c r="BC76" s="142"/>
      <c r="BD76" s="142"/>
      <c r="BE76" s="142"/>
      <c r="BF76" s="142"/>
      <c r="BG76" s="142"/>
      <c r="BH76" s="142"/>
      <c r="BI76" s="142"/>
      <c r="BJ76" s="142"/>
      <c r="BK76" s="142"/>
      <c r="BL76" s="142"/>
      <c r="BM76" s="142"/>
      <c r="BN76" s="142"/>
      <c r="BO76" s="142"/>
      <c r="BP76" s="142"/>
      <c r="BQ76" s="142"/>
      <c r="BR76" s="142"/>
      <c r="BS76" s="142"/>
      <c r="BT76" s="142"/>
      <c r="BU76" s="142"/>
      <c r="BV76" s="142"/>
      <c r="BW76" s="142"/>
      <c r="BX76" s="142"/>
      <c r="BY76" s="142"/>
      <c r="BZ76" s="142"/>
      <c r="CA76" s="142"/>
      <c r="CB76" s="142"/>
      <c r="CC76" s="142"/>
      <c r="CD76" s="142"/>
      <c r="CE76" s="142"/>
      <c r="CF76" s="142"/>
      <c r="CG76" s="142"/>
      <c r="CH76" s="142"/>
      <c r="CI76" s="142"/>
      <c r="CJ76" s="142"/>
      <c r="CK76" s="142"/>
      <c r="CL76" s="287"/>
      <c r="CN76" s="682"/>
      <c r="CO76" s="241" t="s">
        <v>465</v>
      </c>
      <c r="CP76" s="244" t="s">
        <v>466</v>
      </c>
      <c r="CQ76" s="22" t="s">
        <v>1217</v>
      </c>
      <c r="CR76" s="248">
        <v>0.29899999999999999</v>
      </c>
      <c r="CS76" s="306">
        <f>CR76*CL64</f>
        <v>60709.856999999996</v>
      </c>
      <c r="CT76" s="709"/>
    </row>
    <row r="77" spans="1:102" customFormat="1">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c r="AY77" s="142"/>
      <c r="AZ77" s="142"/>
      <c r="BA77" s="142"/>
      <c r="BB77" s="142"/>
      <c r="BC77" s="142"/>
      <c r="BD77" s="142"/>
      <c r="BE77" s="142"/>
      <c r="BF77" s="142"/>
      <c r="BG77" s="142"/>
      <c r="BH77" s="142"/>
      <c r="BI77" s="142"/>
      <c r="BJ77" s="142"/>
      <c r="BK77" s="142"/>
      <c r="BL77" s="142"/>
      <c r="BM77" s="142"/>
      <c r="BN77" s="142"/>
      <c r="BO77" s="142"/>
      <c r="BP77" s="142"/>
      <c r="BQ77" s="142"/>
      <c r="BR77" s="142"/>
      <c r="BS77" s="142"/>
      <c r="BT77" s="142"/>
      <c r="BU77" s="142"/>
      <c r="BV77" s="142"/>
      <c r="BW77" s="142"/>
      <c r="BX77" s="142"/>
      <c r="BY77" s="142"/>
      <c r="BZ77" s="142"/>
      <c r="CA77" s="142"/>
      <c r="CB77" s="142"/>
      <c r="CC77" s="142"/>
      <c r="CD77" s="142"/>
      <c r="CE77" s="142"/>
      <c r="CF77" s="142"/>
      <c r="CG77" s="142"/>
      <c r="CH77" s="142"/>
      <c r="CI77" s="142"/>
      <c r="CJ77" s="142"/>
      <c r="CK77" s="142"/>
      <c r="CL77" s="287"/>
      <c r="CP77" s="10"/>
      <c r="CS77" s="8"/>
      <c r="CT77" s="65"/>
    </row>
    <row r="78" spans="1:102">
      <c r="CN78" s="678" t="s">
        <v>1225</v>
      </c>
      <c r="CO78" s="678"/>
      <c r="CP78" s="678"/>
    </row>
    <row r="79" spans="1:102">
      <c r="CN79" s="418" t="s">
        <v>683</v>
      </c>
      <c r="CO79" s="429" t="s">
        <v>448</v>
      </c>
      <c r="CP79" s="429" t="s">
        <v>1224</v>
      </c>
      <c r="CR79" s="429" t="s">
        <v>1226</v>
      </c>
      <c r="CS79" s="430" t="s">
        <v>1229</v>
      </c>
      <c r="CT79" s="431"/>
      <c r="CU79" s="429"/>
      <c r="CV79" s="429"/>
      <c r="CW79" s="429"/>
      <c r="CX79" s="429"/>
    </row>
    <row r="80" spans="1:102" customFormat="1">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c r="AA80" s="142"/>
      <c r="AB80" s="142"/>
      <c r="AC80" s="142"/>
      <c r="AD80" s="142"/>
      <c r="AE80" s="142"/>
      <c r="AF80" s="142"/>
      <c r="AG80" s="142"/>
      <c r="AH80" s="142"/>
      <c r="AI80" s="142"/>
      <c r="AJ80" s="142"/>
      <c r="AK80" s="142"/>
      <c r="AL80" s="142"/>
      <c r="AM80" s="142"/>
      <c r="AN80" s="142"/>
      <c r="AO80" s="142"/>
      <c r="AP80" s="142"/>
      <c r="AQ80" s="142"/>
      <c r="AR80" s="142"/>
      <c r="AS80" s="142"/>
      <c r="AT80" s="142"/>
      <c r="AU80" s="142"/>
      <c r="AV80" s="142"/>
      <c r="AW80" s="142"/>
      <c r="AX80" s="142"/>
      <c r="AY80" s="142"/>
      <c r="AZ80" s="142"/>
      <c r="BA80" s="142"/>
      <c r="BB80" s="142"/>
      <c r="BC80" s="142"/>
      <c r="BD80" s="142"/>
      <c r="BE80" s="142"/>
      <c r="BF80" s="142"/>
      <c r="BG80" s="142"/>
      <c r="BH80" s="142"/>
      <c r="BI80" s="142"/>
      <c r="BJ80" s="142"/>
      <c r="BK80" s="142"/>
      <c r="BL80" s="142"/>
      <c r="BM80" s="142"/>
      <c r="BN80" s="142"/>
      <c r="BO80" s="142"/>
      <c r="BP80" s="142"/>
      <c r="BQ80" s="142"/>
      <c r="BR80" s="142"/>
      <c r="BS80" s="142"/>
      <c r="BT80" s="142"/>
      <c r="BU80" s="142"/>
      <c r="BV80" s="142"/>
      <c r="BW80" s="142"/>
      <c r="BX80" s="142"/>
      <c r="BY80" s="142"/>
      <c r="BZ80" s="142"/>
      <c r="CA80" s="142"/>
      <c r="CB80" s="142"/>
      <c r="CC80" s="142"/>
      <c r="CD80" s="142"/>
      <c r="CE80" s="142"/>
      <c r="CF80" s="142"/>
      <c r="CG80" s="142"/>
      <c r="CH80" s="142"/>
      <c r="CI80" s="142"/>
      <c r="CJ80" s="142"/>
      <c r="CK80" s="142"/>
      <c r="CL80" s="287"/>
      <c r="CN80" s="245">
        <v>2021</v>
      </c>
      <c r="CO80" s="143" t="s">
        <v>475</v>
      </c>
      <c r="CP80" s="246">
        <f>CT4</f>
        <v>544841.14899999998</v>
      </c>
      <c r="CR80" s="429" t="s">
        <v>1227</v>
      </c>
      <c r="CS80" s="430" t="s">
        <v>435</v>
      </c>
      <c r="CT80" s="431" t="s">
        <v>477</v>
      </c>
      <c r="CU80" s="429" t="s">
        <v>478</v>
      </c>
      <c r="CV80" s="429" t="s">
        <v>475</v>
      </c>
      <c r="CW80" s="429" t="s">
        <v>476</v>
      </c>
      <c r="CX80" s="429" t="s">
        <v>1228</v>
      </c>
    </row>
    <row r="81" spans="1:102" customFormat="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c r="AT81" s="142"/>
      <c r="AU81" s="142"/>
      <c r="AV81" s="142"/>
      <c r="AW81" s="142"/>
      <c r="AX81" s="142"/>
      <c r="AY81" s="142"/>
      <c r="AZ81" s="142"/>
      <c r="BA81" s="142"/>
      <c r="BB81" s="142"/>
      <c r="BC81" s="142"/>
      <c r="BD81" s="142"/>
      <c r="BE81" s="142"/>
      <c r="BF81" s="142"/>
      <c r="BG81" s="142"/>
      <c r="BH81" s="142"/>
      <c r="BI81" s="142"/>
      <c r="BJ81" s="142"/>
      <c r="BK81" s="142"/>
      <c r="BL81" s="142"/>
      <c r="BM81" s="142"/>
      <c r="BN81" s="142"/>
      <c r="BO81" s="142"/>
      <c r="BP81" s="142"/>
      <c r="BQ81" s="142"/>
      <c r="BR81" s="142"/>
      <c r="BS81" s="142"/>
      <c r="BT81" s="142"/>
      <c r="BU81" s="142"/>
      <c r="BV81" s="142"/>
      <c r="BW81" s="142"/>
      <c r="BX81" s="142"/>
      <c r="BY81" s="142"/>
      <c r="BZ81" s="142"/>
      <c r="CA81" s="142"/>
      <c r="CB81" s="142"/>
      <c r="CC81" s="142"/>
      <c r="CD81" s="142"/>
      <c r="CE81" s="142"/>
      <c r="CF81" s="142"/>
      <c r="CG81" s="142"/>
      <c r="CH81" s="142"/>
      <c r="CI81" s="142"/>
      <c r="CJ81" s="142"/>
      <c r="CK81" s="142"/>
      <c r="CL81" s="287"/>
      <c r="CN81" s="245">
        <v>2021</v>
      </c>
      <c r="CO81" s="143" t="s">
        <v>477</v>
      </c>
      <c r="CP81" s="246">
        <f>CT7</f>
        <v>283779.08500000002</v>
      </c>
      <c r="CR81" s="10">
        <v>2021</v>
      </c>
      <c r="CS81" s="17">
        <v>28494</v>
      </c>
      <c r="CT81" s="309">
        <v>283779.08500000002</v>
      </c>
      <c r="CU81" s="23">
        <v>284911.22700000001</v>
      </c>
      <c r="CV81" s="23">
        <v>544841.14899999998</v>
      </c>
      <c r="CW81" s="23">
        <v>75565.61</v>
      </c>
      <c r="CX81" s="23">
        <v>1217591.0710000002</v>
      </c>
    </row>
    <row r="82" spans="1:102" customFormat="1">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c r="AA82" s="142"/>
      <c r="AB82" s="142"/>
      <c r="AC82" s="142"/>
      <c r="AD82" s="142"/>
      <c r="AE82" s="142"/>
      <c r="AF82" s="142"/>
      <c r="AG82" s="142"/>
      <c r="AH82" s="142"/>
      <c r="AI82" s="142"/>
      <c r="AJ82" s="142"/>
      <c r="AK82" s="142"/>
      <c r="AL82" s="142"/>
      <c r="AM82" s="142"/>
      <c r="AN82" s="142"/>
      <c r="AO82" s="142"/>
      <c r="AP82" s="142"/>
      <c r="AQ82" s="142"/>
      <c r="AR82" s="142"/>
      <c r="AS82" s="142"/>
      <c r="AT82" s="142"/>
      <c r="AU82" s="142"/>
      <c r="AV82" s="142"/>
      <c r="AW82" s="142"/>
      <c r="AX82" s="142"/>
      <c r="AY82" s="142"/>
      <c r="AZ82" s="142"/>
      <c r="BA82" s="142"/>
      <c r="BB82" s="142"/>
      <c r="BC82" s="142"/>
      <c r="BD82" s="142"/>
      <c r="BE82" s="142"/>
      <c r="BF82" s="142"/>
      <c r="BG82" s="142"/>
      <c r="BH82" s="142"/>
      <c r="BI82" s="142"/>
      <c r="BJ82" s="142"/>
      <c r="BK82" s="142"/>
      <c r="BL82" s="142"/>
      <c r="BM82" s="142"/>
      <c r="BN82" s="142"/>
      <c r="BO82" s="142"/>
      <c r="BP82" s="142"/>
      <c r="BQ82" s="142"/>
      <c r="BR82" s="142"/>
      <c r="BS82" s="142"/>
      <c r="BT82" s="142"/>
      <c r="BU82" s="142"/>
      <c r="BV82" s="142"/>
      <c r="BW82" s="142"/>
      <c r="BX82" s="142"/>
      <c r="BY82" s="142"/>
      <c r="BZ82" s="142"/>
      <c r="CA82" s="142"/>
      <c r="CB82" s="142"/>
      <c r="CC82" s="142"/>
      <c r="CD82" s="142"/>
      <c r="CE82" s="142"/>
      <c r="CF82" s="142"/>
      <c r="CG82" s="142"/>
      <c r="CH82" s="142"/>
      <c r="CI82" s="142"/>
      <c r="CJ82" s="142"/>
      <c r="CK82" s="142"/>
      <c r="CL82" s="287"/>
      <c r="CN82" s="245">
        <v>2021</v>
      </c>
      <c r="CO82" s="143" t="s">
        <v>435</v>
      </c>
      <c r="CP82" s="246">
        <f>CT10</f>
        <v>28494</v>
      </c>
      <c r="CR82" s="10">
        <v>2022</v>
      </c>
      <c r="CS82" s="17">
        <v>41349</v>
      </c>
      <c r="CT82" s="309">
        <v>296340.84999999998</v>
      </c>
      <c r="CU82" s="23">
        <v>306709.46999999997</v>
      </c>
      <c r="CV82" s="23">
        <v>609898.91700000002</v>
      </c>
      <c r="CW82" s="23">
        <v>69172.13</v>
      </c>
      <c r="CX82" s="23">
        <v>1323470.3670000001</v>
      </c>
    </row>
    <row r="83" spans="1:102" customFormat="1">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c r="AT83" s="142"/>
      <c r="AU83" s="142"/>
      <c r="AV83" s="142"/>
      <c r="AW83" s="142"/>
      <c r="AX83" s="142"/>
      <c r="AY83" s="142"/>
      <c r="AZ83" s="142"/>
      <c r="BA83" s="142"/>
      <c r="BB83" s="142"/>
      <c r="BC83" s="142"/>
      <c r="BD83" s="142"/>
      <c r="BE83" s="142"/>
      <c r="BF83" s="142"/>
      <c r="BG83" s="142"/>
      <c r="BH83" s="142"/>
      <c r="BI83" s="142"/>
      <c r="BJ83" s="142"/>
      <c r="BK83" s="142"/>
      <c r="BL83" s="142"/>
      <c r="BM83" s="142"/>
      <c r="BN83" s="142"/>
      <c r="BO83" s="142"/>
      <c r="BP83" s="142"/>
      <c r="BQ83" s="142"/>
      <c r="BR83" s="142"/>
      <c r="BS83" s="142"/>
      <c r="BT83" s="142"/>
      <c r="BU83" s="142"/>
      <c r="BV83" s="142"/>
      <c r="BW83" s="142"/>
      <c r="BX83" s="142"/>
      <c r="BY83" s="142"/>
      <c r="BZ83" s="142"/>
      <c r="CA83" s="142"/>
      <c r="CB83" s="142"/>
      <c r="CC83" s="142"/>
      <c r="CD83" s="142"/>
      <c r="CE83" s="142"/>
      <c r="CF83" s="142"/>
      <c r="CG83" s="142"/>
      <c r="CH83" s="142"/>
      <c r="CI83" s="142"/>
      <c r="CJ83" s="142"/>
      <c r="CK83" s="142"/>
      <c r="CL83" s="287"/>
      <c r="CN83" s="245">
        <v>2021</v>
      </c>
      <c r="CO83" s="143" t="s">
        <v>476</v>
      </c>
      <c r="CP83" s="246">
        <f>CT11</f>
        <v>75565.61</v>
      </c>
      <c r="CR83" s="10">
        <v>2023</v>
      </c>
      <c r="CS83" s="17">
        <v>65151</v>
      </c>
      <c r="CT83" s="309">
        <v>300662</v>
      </c>
      <c r="CU83" s="23">
        <v>333209.40000000002</v>
      </c>
      <c r="CV83" s="23">
        <v>697664.66</v>
      </c>
      <c r="CW83" s="23">
        <v>80458.399999999994</v>
      </c>
      <c r="CX83" s="23">
        <v>1477145.46</v>
      </c>
    </row>
    <row r="84" spans="1:102" customFormat="1">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c r="AY84" s="142"/>
      <c r="AZ84" s="142"/>
      <c r="BA84" s="142"/>
      <c r="BB84" s="142"/>
      <c r="BC84" s="142"/>
      <c r="BD84" s="142"/>
      <c r="BE84" s="142"/>
      <c r="BF84" s="142"/>
      <c r="BG84" s="142"/>
      <c r="BH84" s="142"/>
      <c r="BI84" s="142"/>
      <c r="BJ84" s="142"/>
      <c r="BK84" s="142"/>
      <c r="BL84" s="142"/>
      <c r="BM84" s="142"/>
      <c r="BN84" s="142"/>
      <c r="BO84" s="142"/>
      <c r="BP84" s="142"/>
      <c r="BQ84" s="142"/>
      <c r="BR84" s="142"/>
      <c r="BS84" s="142"/>
      <c r="BT84" s="142"/>
      <c r="BU84" s="142"/>
      <c r="BV84" s="142"/>
      <c r="BW84" s="142"/>
      <c r="BX84" s="142"/>
      <c r="BY84" s="142"/>
      <c r="BZ84" s="142"/>
      <c r="CA84" s="142"/>
      <c r="CB84" s="142"/>
      <c r="CC84" s="142"/>
      <c r="CD84" s="142"/>
      <c r="CE84" s="142"/>
      <c r="CF84" s="142"/>
      <c r="CG84" s="142"/>
      <c r="CH84" s="142"/>
      <c r="CI84" s="142"/>
      <c r="CJ84" s="142"/>
      <c r="CK84" s="142"/>
      <c r="CL84" s="287"/>
      <c r="CN84" s="245">
        <v>2021</v>
      </c>
      <c r="CO84" s="143" t="s">
        <v>478</v>
      </c>
      <c r="CP84" s="246">
        <f>CT13</f>
        <v>284911.22700000001</v>
      </c>
      <c r="CR84" s="10">
        <v>2024</v>
      </c>
      <c r="CS84" s="17">
        <v>72567</v>
      </c>
      <c r="CT84" s="309">
        <v>326068.30000000005</v>
      </c>
      <c r="CU84" s="23">
        <v>306372.06</v>
      </c>
      <c r="CV84" s="23">
        <v>655901.01800000004</v>
      </c>
      <c r="CW84" s="23">
        <v>89849.01999999999</v>
      </c>
      <c r="CX84" s="23">
        <v>1450757.398</v>
      </c>
    </row>
    <row r="85" spans="1:102" customFormat="1">
      <c r="A85" s="142"/>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c r="AA85" s="142"/>
      <c r="AB85" s="142"/>
      <c r="AC85" s="142"/>
      <c r="AD85" s="142"/>
      <c r="AE85" s="142"/>
      <c r="AF85" s="142"/>
      <c r="AG85" s="142"/>
      <c r="AH85" s="142"/>
      <c r="AI85" s="142"/>
      <c r="AJ85" s="142"/>
      <c r="AK85" s="142"/>
      <c r="AL85" s="142"/>
      <c r="AM85" s="142"/>
      <c r="AN85" s="142"/>
      <c r="AO85" s="142"/>
      <c r="AP85" s="142"/>
      <c r="AQ85" s="142"/>
      <c r="AR85" s="142"/>
      <c r="AS85" s="142"/>
      <c r="AT85" s="142"/>
      <c r="AU85" s="142"/>
      <c r="AV85" s="142"/>
      <c r="AW85" s="142"/>
      <c r="AX85" s="142"/>
      <c r="AY85" s="142"/>
      <c r="AZ85" s="142"/>
      <c r="BA85" s="142"/>
      <c r="BB85" s="142"/>
      <c r="BC85" s="142"/>
      <c r="BD85" s="142"/>
      <c r="BE85" s="142"/>
      <c r="BF85" s="142"/>
      <c r="BG85" s="142"/>
      <c r="BH85" s="142"/>
      <c r="BI85" s="142"/>
      <c r="BJ85" s="142"/>
      <c r="BK85" s="142"/>
      <c r="BL85" s="142"/>
      <c r="BM85" s="142"/>
      <c r="BN85" s="142"/>
      <c r="BO85" s="142"/>
      <c r="BP85" s="142"/>
      <c r="BQ85" s="142"/>
      <c r="BR85" s="142"/>
      <c r="BS85" s="142"/>
      <c r="BT85" s="142"/>
      <c r="BU85" s="142"/>
      <c r="BV85" s="142"/>
      <c r="BW85" s="142"/>
      <c r="BX85" s="142"/>
      <c r="BY85" s="142"/>
      <c r="BZ85" s="142"/>
      <c r="CA85" s="142"/>
      <c r="CB85" s="142"/>
      <c r="CC85" s="142"/>
      <c r="CD85" s="142"/>
      <c r="CE85" s="142"/>
      <c r="CF85" s="142"/>
      <c r="CG85" s="142"/>
      <c r="CH85" s="142"/>
      <c r="CI85" s="142"/>
      <c r="CJ85" s="142"/>
      <c r="CK85" s="142"/>
      <c r="CL85" s="287"/>
      <c r="CN85" s="245">
        <v>2022</v>
      </c>
      <c r="CO85" s="143" t="s">
        <v>475</v>
      </c>
      <c r="CP85" s="246">
        <f>CT19</f>
        <v>609898.91700000002</v>
      </c>
      <c r="CR85" s="10">
        <v>2025</v>
      </c>
      <c r="CS85" s="17">
        <v>83476</v>
      </c>
      <c r="CT85" s="309">
        <v>316599.73499999999</v>
      </c>
      <c r="CU85" s="23">
        <v>299691.85700000002</v>
      </c>
      <c r="CV85" s="23">
        <v>641426.61800000002</v>
      </c>
      <c r="CW85" s="23">
        <v>69960.01999999999</v>
      </c>
      <c r="CX85" s="23">
        <v>1411154.23</v>
      </c>
    </row>
    <row r="86" spans="1:102" customFormat="1">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c r="AY86" s="142"/>
      <c r="AZ86" s="142"/>
      <c r="BA86" s="142"/>
      <c r="BB86" s="142"/>
      <c r="BC86" s="142"/>
      <c r="BD86" s="142"/>
      <c r="BE86" s="142"/>
      <c r="BF86" s="142"/>
      <c r="BG86" s="142"/>
      <c r="BH86" s="142"/>
      <c r="BI86" s="142"/>
      <c r="BJ86" s="142"/>
      <c r="BK86" s="142"/>
      <c r="BL86" s="142"/>
      <c r="BM86" s="142"/>
      <c r="BN86" s="142"/>
      <c r="BO86" s="142"/>
      <c r="BP86" s="142"/>
      <c r="BQ86" s="142"/>
      <c r="BR86" s="142"/>
      <c r="BS86" s="142"/>
      <c r="BT86" s="142"/>
      <c r="BU86" s="142"/>
      <c r="BV86" s="142"/>
      <c r="BW86" s="142"/>
      <c r="BX86" s="142"/>
      <c r="BY86" s="142"/>
      <c r="BZ86" s="142"/>
      <c r="CA86" s="142"/>
      <c r="CB86" s="142"/>
      <c r="CC86" s="142"/>
      <c r="CD86" s="142"/>
      <c r="CE86" s="142"/>
      <c r="CF86" s="142"/>
      <c r="CG86" s="142"/>
      <c r="CH86" s="142"/>
      <c r="CI86" s="142"/>
      <c r="CJ86" s="142"/>
      <c r="CK86" s="142"/>
      <c r="CL86" s="287"/>
      <c r="CN86" s="245">
        <v>2022</v>
      </c>
      <c r="CO86" s="143" t="s">
        <v>477</v>
      </c>
      <c r="CP86" s="246">
        <f>CT22</f>
        <v>296340.84999999998</v>
      </c>
      <c r="CR86" s="10" t="s">
        <v>1228</v>
      </c>
      <c r="CS86" s="17">
        <v>291037</v>
      </c>
      <c r="CT86" s="309">
        <v>1523449.9700000002</v>
      </c>
      <c r="CU86" s="23">
        <v>1530894.014</v>
      </c>
      <c r="CV86" s="23">
        <v>3149732.3620000007</v>
      </c>
      <c r="CW86" s="23">
        <v>385005.17999999993</v>
      </c>
      <c r="CX86" s="23">
        <v>6880118.5260000005</v>
      </c>
    </row>
    <row r="87" spans="1:102" customFormat="1">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c r="AA87" s="142"/>
      <c r="AB87" s="142"/>
      <c r="AC87" s="142"/>
      <c r="AD87" s="142"/>
      <c r="AE87" s="142"/>
      <c r="AF87" s="142"/>
      <c r="AG87" s="142"/>
      <c r="AH87" s="142"/>
      <c r="AI87" s="142"/>
      <c r="AJ87" s="142"/>
      <c r="AK87" s="142"/>
      <c r="AL87" s="142"/>
      <c r="AM87" s="142"/>
      <c r="AN87" s="142"/>
      <c r="AO87" s="142"/>
      <c r="AP87" s="142"/>
      <c r="AQ87" s="142"/>
      <c r="AR87" s="142"/>
      <c r="AS87" s="142"/>
      <c r="AT87" s="142"/>
      <c r="AU87" s="142"/>
      <c r="AV87" s="142"/>
      <c r="AW87" s="142"/>
      <c r="AX87" s="142"/>
      <c r="AY87" s="142"/>
      <c r="AZ87" s="142"/>
      <c r="BA87" s="142"/>
      <c r="BB87" s="142"/>
      <c r="BC87" s="142"/>
      <c r="BD87" s="142"/>
      <c r="BE87" s="142"/>
      <c r="BF87" s="142"/>
      <c r="BG87" s="142"/>
      <c r="BH87" s="142"/>
      <c r="BI87" s="142"/>
      <c r="BJ87" s="142"/>
      <c r="BK87" s="142"/>
      <c r="BL87" s="142"/>
      <c r="BM87" s="142"/>
      <c r="BN87" s="142"/>
      <c r="BO87" s="142"/>
      <c r="BP87" s="142"/>
      <c r="BQ87" s="142"/>
      <c r="BR87" s="142"/>
      <c r="BS87" s="142"/>
      <c r="BT87" s="142"/>
      <c r="BU87" s="142"/>
      <c r="BV87" s="142"/>
      <c r="BW87" s="142"/>
      <c r="BX87" s="142"/>
      <c r="BY87" s="142"/>
      <c r="BZ87" s="142"/>
      <c r="CA87" s="142"/>
      <c r="CB87" s="142"/>
      <c r="CC87" s="142"/>
      <c r="CD87" s="142"/>
      <c r="CE87" s="142"/>
      <c r="CF87" s="142"/>
      <c r="CG87" s="142"/>
      <c r="CH87" s="142"/>
      <c r="CI87" s="142"/>
      <c r="CJ87" s="142"/>
      <c r="CK87" s="142"/>
      <c r="CL87" s="287"/>
      <c r="CN87" s="245">
        <v>2022</v>
      </c>
      <c r="CO87" s="143" t="s">
        <v>435</v>
      </c>
      <c r="CP87" s="246">
        <f>CT25</f>
        <v>41349</v>
      </c>
      <c r="CS87" s="8"/>
      <c r="CT87" s="65"/>
    </row>
    <row r="88" spans="1:102" customFormat="1">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c r="AY88" s="142"/>
      <c r="AZ88" s="142"/>
      <c r="BA88" s="142"/>
      <c r="BB88" s="142"/>
      <c r="BC88" s="142"/>
      <c r="BD88" s="142"/>
      <c r="BE88" s="142"/>
      <c r="BF88" s="142"/>
      <c r="BG88" s="142"/>
      <c r="BH88" s="142"/>
      <c r="BI88" s="142"/>
      <c r="BJ88" s="142"/>
      <c r="BK88" s="142"/>
      <c r="BL88" s="142"/>
      <c r="BM88" s="142"/>
      <c r="BN88" s="142"/>
      <c r="BO88" s="142"/>
      <c r="BP88" s="142"/>
      <c r="BQ88" s="142"/>
      <c r="BR88" s="142"/>
      <c r="BS88" s="142"/>
      <c r="BT88" s="142"/>
      <c r="BU88" s="142"/>
      <c r="BV88" s="142"/>
      <c r="BW88" s="142"/>
      <c r="BX88" s="142"/>
      <c r="BY88" s="142"/>
      <c r="BZ88" s="142"/>
      <c r="CA88" s="142"/>
      <c r="CB88" s="142"/>
      <c r="CC88" s="142"/>
      <c r="CD88" s="142"/>
      <c r="CE88" s="142"/>
      <c r="CF88" s="142"/>
      <c r="CG88" s="142"/>
      <c r="CH88" s="142"/>
      <c r="CI88" s="142"/>
      <c r="CJ88" s="142"/>
      <c r="CK88" s="142"/>
      <c r="CL88" s="287"/>
      <c r="CN88" s="245">
        <v>2022</v>
      </c>
      <c r="CO88" s="143" t="s">
        <v>476</v>
      </c>
      <c r="CP88" s="246">
        <f>CT26</f>
        <v>69172.13</v>
      </c>
      <c r="CR88" s="473"/>
      <c r="CS88" s="473"/>
      <c r="CT88" s="473"/>
      <c r="CU88" s="473"/>
    </row>
    <row r="89" spans="1:102" customFormat="1">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c r="AY89" s="142"/>
      <c r="AZ89" s="142"/>
      <c r="BA89" s="142"/>
      <c r="BB89" s="142"/>
      <c r="BC89" s="142"/>
      <c r="BD89" s="142"/>
      <c r="BE89" s="142"/>
      <c r="BF89" s="142"/>
      <c r="BG89" s="142"/>
      <c r="BH89" s="142"/>
      <c r="BI89" s="142"/>
      <c r="BJ89" s="142"/>
      <c r="BK89" s="142"/>
      <c r="BL89" s="142"/>
      <c r="BM89" s="142"/>
      <c r="BN89" s="142"/>
      <c r="BO89" s="142"/>
      <c r="BP89" s="142"/>
      <c r="BQ89" s="142"/>
      <c r="BR89" s="142"/>
      <c r="BS89" s="142"/>
      <c r="BT89" s="142"/>
      <c r="BU89" s="142"/>
      <c r="BV89" s="142"/>
      <c r="BW89" s="142"/>
      <c r="BX89" s="142"/>
      <c r="BY89" s="142"/>
      <c r="BZ89" s="142"/>
      <c r="CA89" s="142"/>
      <c r="CB89" s="142"/>
      <c r="CC89" s="142"/>
      <c r="CD89" s="142"/>
      <c r="CE89" s="142"/>
      <c r="CF89" s="142"/>
      <c r="CG89" s="142"/>
      <c r="CH89" s="142"/>
      <c r="CI89" s="142"/>
      <c r="CJ89" s="142"/>
      <c r="CK89" s="142"/>
      <c r="CL89" s="287"/>
      <c r="CN89" s="245">
        <v>2022</v>
      </c>
      <c r="CO89" s="143" t="s">
        <v>478</v>
      </c>
      <c r="CP89" s="246">
        <f>CT28</f>
        <v>306709.46999999997</v>
      </c>
      <c r="CR89" s="473"/>
      <c r="CS89" s="473"/>
      <c r="CT89" s="473"/>
      <c r="CU89" s="473"/>
    </row>
    <row r="90" spans="1:102" customFormat="1">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c r="AY90" s="142"/>
      <c r="AZ90" s="142"/>
      <c r="BA90" s="142"/>
      <c r="BB90" s="142"/>
      <c r="BC90" s="142"/>
      <c r="BD90" s="142"/>
      <c r="BE90" s="142"/>
      <c r="BF90" s="142"/>
      <c r="BG90" s="142"/>
      <c r="BH90" s="142"/>
      <c r="BI90" s="142"/>
      <c r="BJ90" s="142"/>
      <c r="BK90" s="142"/>
      <c r="BL90" s="142"/>
      <c r="BM90" s="142"/>
      <c r="BN90" s="142"/>
      <c r="BO90" s="142"/>
      <c r="BP90" s="142"/>
      <c r="BQ90" s="142"/>
      <c r="BR90" s="142"/>
      <c r="BS90" s="142"/>
      <c r="BT90" s="142"/>
      <c r="BU90" s="142"/>
      <c r="BV90" s="142"/>
      <c r="BW90" s="142"/>
      <c r="BX90" s="142"/>
      <c r="BY90" s="142"/>
      <c r="BZ90" s="142"/>
      <c r="CA90" s="142"/>
      <c r="CB90" s="142"/>
      <c r="CC90" s="142"/>
      <c r="CD90" s="142"/>
      <c r="CE90" s="142"/>
      <c r="CF90" s="142"/>
      <c r="CG90" s="142"/>
      <c r="CH90" s="142"/>
      <c r="CI90" s="142"/>
      <c r="CJ90" s="142"/>
      <c r="CK90" s="142"/>
      <c r="CL90" s="287"/>
      <c r="CN90" s="245">
        <v>2023</v>
      </c>
      <c r="CO90" s="143" t="s">
        <v>475</v>
      </c>
      <c r="CP90" s="246">
        <f>CT34</f>
        <v>697664.66</v>
      </c>
      <c r="CR90" s="473"/>
      <c r="CS90" s="473"/>
      <c r="CT90" s="473"/>
      <c r="CU90" s="473"/>
    </row>
    <row r="91" spans="1:102" customFormat="1">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c r="AY91" s="142"/>
      <c r="AZ91" s="142"/>
      <c r="BA91" s="142"/>
      <c r="BB91" s="142"/>
      <c r="BC91" s="142"/>
      <c r="BD91" s="142"/>
      <c r="BE91" s="142"/>
      <c r="BF91" s="142"/>
      <c r="BG91" s="142"/>
      <c r="BH91" s="142"/>
      <c r="BI91" s="142"/>
      <c r="BJ91" s="142"/>
      <c r="BK91" s="142"/>
      <c r="BL91" s="142"/>
      <c r="BM91" s="142"/>
      <c r="BN91" s="142"/>
      <c r="BO91" s="142"/>
      <c r="BP91" s="142"/>
      <c r="BQ91" s="142"/>
      <c r="BR91" s="142"/>
      <c r="BS91" s="142"/>
      <c r="BT91" s="142"/>
      <c r="BU91" s="142"/>
      <c r="BV91" s="142"/>
      <c r="BW91" s="142"/>
      <c r="BX91" s="142"/>
      <c r="BY91" s="142"/>
      <c r="BZ91" s="142"/>
      <c r="CA91" s="142"/>
      <c r="CB91" s="142"/>
      <c r="CC91" s="142"/>
      <c r="CD91" s="142"/>
      <c r="CE91" s="142"/>
      <c r="CF91" s="142"/>
      <c r="CG91" s="142"/>
      <c r="CH91" s="142"/>
      <c r="CI91" s="142"/>
      <c r="CJ91" s="142"/>
      <c r="CK91" s="142"/>
      <c r="CL91" s="287"/>
      <c r="CN91" s="245">
        <v>2023</v>
      </c>
      <c r="CO91" s="143" t="s">
        <v>477</v>
      </c>
      <c r="CP91" s="246">
        <f>CT37</f>
        <v>300662</v>
      </c>
      <c r="CR91" s="473"/>
      <c r="CS91" s="473"/>
      <c r="CT91" s="473"/>
      <c r="CU91" s="473"/>
    </row>
    <row r="92" spans="1:102" customFormat="1">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c r="AY92" s="142"/>
      <c r="AZ92" s="142"/>
      <c r="BA92" s="142"/>
      <c r="BB92" s="142"/>
      <c r="BC92" s="142"/>
      <c r="BD92" s="142"/>
      <c r="BE92" s="142"/>
      <c r="BF92" s="142"/>
      <c r="BG92" s="142"/>
      <c r="BH92" s="142"/>
      <c r="BI92" s="142"/>
      <c r="BJ92" s="142"/>
      <c r="BK92" s="142"/>
      <c r="BL92" s="142"/>
      <c r="BM92" s="142"/>
      <c r="BN92" s="142"/>
      <c r="BO92" s="142"/>
      <c r="BP92" s="142"/>
      <c r="BQ92" s="142"/>
      <c r="BR92" s="142"/>
      <c r="BS92" s="142"/>
      <c r="BT92" s="142"/>
      <c r="BU92" s="142"/>
      <c r="BV92" s="142"/>
      <c r="BW92" s="142"/>
      <c r="BX92" s="142"/>
      <c r="BY92" s="142"/>
      <c r="BZ92" s="142"/>
      <c r="CA92" s="142"/>
      <c r="CB92" s="142"/>
      <c r="CC92" s="142"/>
      <c r="CD92" s="142"/>
      <c r="CE92" s="142"/>
      <c r="CF92" s="142"/>
      <c r="CG92" s="142"/>
      <c r="CH92" s="142"/>
      <c r="CI92" s="142"/>
      <c r="CJ92" s="142"/>
      <c r="CK92" s="142"/>
      <c r="CL92" s="287"/>
      <c r="CN92" s="245">
        <v>2023</v>
      </c>
      <c r="CO92" s="143" t="s">
        <v>435</v>
      </c>
      <c r="CP92" s="246">
        <f>CT40</f>
        <v>65151</v>
      </c>
      <c r="CR92" s="473"/>
      <c r="CS92" s="473"/>
      <c r="CT92" s="473"/>
      <c r="CU92" s="473"/>
    </row>
    <row r="93" spans="1:102" customFormat="1">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c r="AT93" s="142"/>
      <c r="AU93" s="142"/>
      <c r="AV93" s="142"/>
      <c r="AW93" s="142"/>
      <c r="AX93" s="142"/>
      <c r="AY93" s="142"/>
      <c r="AZ93" s="142"/>
      <c r="BA93" s="142"/>
      <c r="BB93" s="142"/>
      <c r="BC93" s="142"/>
      <c r="BD93" s="142"/>
      <c r="BE93" s="142"/>
      <c r="BF93" s="142"/>
      <c r="BG93" s="142"/>
      <c r="BH93" s="142"/>
      <c r="BI93" s="142"/>
      <c r="BJ93" s="142"/>
      <c r="BK93" s="142"/>
      <c r="BL93" s="142"/>
      <c r="BM93" s="142"/>
      <c r="BN93" s="142"/>
      <c r="BO93" s="142"/>
      <c r="BP93" s="142"/>
      <c r="BQ93" s="142"/>
      <c r="BR93" s="142"/>
      <c r="BS93" s="142"/>
      <c r="BT93" s="142"/>
      <c r="BU93" s="142"/>
      <c r="BV93" s="142"/>
      <c r="BW93" s="142"/>
      <c r="BX93" s="142"/>
      <c r="BY93" s="142"/>
      <c r="BZ93" s="142"/>
      <c r="CA93" s="142"/>
      <c r="CB93" s="142"/>
      <c r="CC93" s="142"/>
      <c r="CD93" s="142"/>
      <c r="CE93" s="142"/>
      <c r="CF93" s="142"/>
      <c r="CG93" s="142"/>
      <c r="CH93" s="142"/>
      <c r="CI93" s="142"/>
      <c r="CJ93" s="142"/>
      <c r="CK93" s="142"/>
      <c r="CL93" s="287"/>
      <c r="CN93" s="245">
        <v>2023</v>
      </c>
      <c r="CO93" s="143" t="s">
        <v>476</v>
      </c>
      <c r="CP93" s="246">
        <f>CT41</f>
        <v>80458.399999999994</v>
      </c>
      <c r="CR93" s="473"/>
      <c r="CS93" s="473"/>
      <c r="CT93" s="473"/>
      <c r="CU93" s="473"/>
    </row>
    <row r="94" spans="1:102" customFormat="1">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42"/>
      <c r="AU94" s="142"/>
      <c r="AV94" s="142"/>
      <c r="AW94" s="142"/>
      <c r="AX94" s="142"/>
      <c r="AY94" s="142"/>
      <c r="AZ94" s="142"/>
      <c r="BA94" s="142"/>
      <c r="BB94" s="142"/>
      <c r="BC94" s="142"/>
      <c r="BD94" s="142"/>
      <c r="BE94" s="142"/>
      <c r="BF94" s="142"/>
      <c r="BG94" s="142"/>
      <c r="BH94" s="142"/>
      <c r="BI94" s="142"/>
      <c r="BJ94" s="142"/>
      <c r="BK94" s="142"/>
      <c r="BL94" s="142"/>
      <c r="BM94" s="142"/>
      <c r="BN94" s="142"/>
      <c r="BO94" s="142"/>
      <c r="BP94" s="142"/>
      <c r="BQ94" s="142"/>
      <c r="BR94" s="142"/>
      <c r="BS94" s="142"/>
      <c r="BT94" s="142"/>
      <c r="BU94" s="142"/>
      <c r="BV94" s="142"/>
      <c r="BW94" s="142"/>
      <c r="BX94" s="142"/>
      <c r="BY94" s="142"/>
      <c r="BZ94" s="142"/>
      <c r="CA94" s="142"/>
      <c r="CB94" s="142"/>
      <c r="CC94" s="142"/>
      <c r="CD94" s="142"/>
      <c r="CE94" s="142"/>
      <c r="CF94" s="142"/>
      <c r="CG94" s="142"/>
      <c r="CH94" s="142"/>
      <c r="CI94" s="142"/>
      <c r="CJ94" s="142"/>
      <c r="CK94" s="142"/>
      <c r="CL94" s="287"/>
      <c r="CN94" s="245">
        <v>2023</v>
      </c>
      <c r="CO94" s="143" t="s">
        <v>478</v>
      </c>
      <c r="CP94" s="246">
        <f>CT43</f>
        <v>333209.40000000002</v>
      </c>
      <c r="CR94" s="473"/>
      <c r="CS94" s="473"/>
      <c r="CT94" s="473"/>
      <c r="CU94" s="473"/>
    </row>
    <row r="95" spans="1:102" customFormat="1">
      <c r="A95" s="142"/>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c r="AY95" s="142"/>
      <c r="AZ95" s="142"/>
      <c r="BA95" s="142"/>
      <c r="BB95" s="142"/>
      <c r="BC95" s="142"/>
      <c r="BD95" s="142"/>
      <c r="BE95" s="142"/>
      <c r="BF95" s="142"/>
      <c r="BG95" s="142"/>
      <c r="BH95" s="142"/>
      <c r="BI95" s="142"/>
      <c r="BJ95" s="142"/>
      <c r="BK95" s="142"/>
      <c r="BL95" s="142"/>
      <c r="BM95" s="142"/>
      <c r="BN95" s="142"/>
      <c r="BO95" s="142"/>
      <c r="BP95" s="142"/>
      <c r="BQ95" s="142"/>
      <c r="BR95" s="142"/>
      <c r="BS95" s="142"/>
      <c r="BT95" s="142"/>
      <c r="BU95" s="142"/>
      <c r="BV95" s="142"/>
      <c r="BW95" s="142"/>
      <c r="BX95" s="142"/>
      <c r="BY95" s="142"/>
      <c r="BZ95" s="142"/>
      <c r="CA95" s="142"/>
      <c r="CB95" s="142"/>
      <c r="CC95" s="142"/>
      <c r="CD95" s="142"/>
      <c r="CE95" s="142"/>
      <c r="CF95" s="142"/>
      <c r="CG95" s="142"/>
      <c r="CH95" s="142"/>
      <c r="CI95" s="142"/>
      <c r="CJ95" s="142"/>
      <c r="CK95" s="142"/>
      <c r="CL95" s="287"/>
      <c r="CN95" s="245">
        <v>2024</v>
      </c>
      <c r="CO95" s="143" t="s">
        <v>475</v>
      </c>
      <c r="CP95" s="246">
        <f>CT49</f>
        <v>655901.01800000004</v>
      </c>
      <c r="CR95" s="473"/>
      <c r="CS95" s="473"/>
      <c r="CT95" s="473"/>
      <c r="CU95" s="473"/>
    </row>
    <row r="96" spans="1:102" customFormat="1">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c r="AA96" s="142"/>
      <c r="AB96" s="142"/>
      <c r="AC96" s="142"/>
      <c r="AD96" s="142"/>
      <c r="AE96" s="142"/>
      <c r="AF96" s="142"/>
      <c r="AG96" s="142"/>
      <c r="AH96" s="142"/>
      <c r="AI96" s="142"/>
      <c r="AJ96" s="142"/>
      <c r="AK96" s="142"/>
      <c r="AL96" s="142"/>
      <c r="AM96" s="142"/>
      <c r="AN96" s="142"/>
      <c r="AO96" s="142"/>
      <c r="AP96" s="142"/>
      <c r="AQ96" s="142"/>
      <c r="AR96" s="142"/>
      <c r="AS96" s="142"/>
      <c r="AT96" s="142"/>
      <c r="AU96" s="142"/>
      <c r="AV96" s="142"/>
      <c r="AW96" s="142"/>
      <c r="AX96" s="142"/>
      <c r="AY96" s="142"/>
      <c r="AZ96" s="142"/>
      <c r="BA96" s="142"/>
      <c r="BB96" s="142"/>
      <c r="BC96" s="142"/>
      <c r="BD96" s="142"/>
      <c r="BE96" s="142"/>
      <c r="BF96" s="142"/>
      <c r="BG96" s="142"/>
      <c r="BH96" s="142"/>
      <c r="BI96" s="142"/>
      <c r="BJ96" s="142"/>
      <c r="BK96" s="142"/>
      <c r="BL96" s="142"/>
      <c r="BM96" s="142"/>
      <c r="BN96" s="142"/>
      <c r="BO96" s="142"/>
      <c r="BP96" s="142"/>
      <c r="BQ96" s="142"/>
      <c r="BR96" s="142"/>
      <c r="BS96" s="142"/>
      <c r="BT96" s="142"/>
      <c r="BU96" s="142"/>
      <c r="BV96" s="142"/>
      <c r="BW96" s="142"/>
      <c r="BX96" s="142"/>
      <c r="BY96" s="142"/>
      <c r="BZ96" s="142"/>
      <c r="CA96" s="142"/>
      <c r="CB96" s="142"/>
      <c r="CC96" s="142"/>
      <c r="CD96" s="142"/>
      <c r="CE96" s="142"/>
      <c r="CF96" s="142"/>
      <c r="CG96" s="142"/>
      <c r="CH96" s="142"/>
      <c r="CI96" s="142"/>
      <c r="CJ96" s="142"/>
      <c r="CK96" s="142"/>
      <c r="CL96" s="287"/>
      <c r="CN96" s="245">
        <v>2024</v>
      </c>
      <c r="CO96" s="143" t="s">
        <v>477</v>
      </c>
      <c r="CP96" s="246">
        <f>CT52</f>
        <v>326068.30000000005</v>
      </c>
      <c r="CR96" s="473"/>
      <c r="CS96" s="473"/>
      <c r="CT96" s="473"/>
      <c r="CU96" s="473"/>
    </row>
    <row r="97" spans="1:105" customFormat="1">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c r="AA97" s="142"/>
      <c r="AB97" s="142"/>
      <c r="AC97" s="142"/>
      <c r="AD97" s="142"/>
      <c r="AE97" s="142"/>
      <c r="AF97" s="142"/>
      <c r="AG97" s="142"/>
      <c r="AH97" s="142"/>
      <c r="AI97" s="142"/>
      <c r="AJ97" s="142"/>
      <c r="AK97" s="142"/>
      <c r="AL97" s="142"/>
      <c r="AM97" s="142"/>
      <c r="AN97" s="142"/>
      <c r="AO97" s="142"/>
      <c r="AP97" s="142"/>
      <c r="AQ97" s="142"/>
      <c r="AR97" s="142"/>
      <c r="AS97" s="142"/>
      <c r="AT97" s="142"/>
      <c r="AU97" s="142"/>
      <c r="AV97" s="142"/>
      <c r="AW97" s="142"/>
      <c r="AX97" s="142"/>
      <c r="AY97" s="142"/>
      <c r="AZ97" s="142"/>
      <c r="BA97" s="142"/>
      <c r="BB97" s="142"/>
      <c r="BC97" s="142"/>
      <c r="BD97" s="142"/>
      <c r="BE97" s="142"/>
      <c r="BF97" s="142"/>
      <c r="BG97" s="142"/>
      <c r="BH97" s="142"/>
      <c r="BI97" s="142"/>
      <c r="BJ97" s="142"/>
      <c r="BK97" s="142"/>
      <c r="BL97" s="142"/>
      <c r="BM97" s="142"/>
      <c r="BN97" s="142"/>
      <c r="BO97" s="142"/>
      <c r="BP97" s="142"/>
      <c r="BQ97" s="142"/>
      <c r="BR97" s="142"/>
      <c r="BS97" s="142"/>
      <c r="BT97" s="142"/>
      <c r="BU97" s="142"/>
      <c r="BV97" s="142"/>
      <c r="BW97" s="142"/>
      <c r="BX97" s="142"/>
      <c r="BY97" s="142"/>
      <c r="BZ97" s="142"/>
      <c r="CA97" s="142"/>
      <c r="CB97" s="142"/>
      <c r="CC97" s="142"/>
      <c r="CD97" s="142"/>
      <c r="CE97" s="142"/>
      <c r="CF97" s="142"/>
      <c r="CG97" s="142"/>
      <c r="CH97" s="142"/>
      <c r="CI97" s="142"/>
      <c r="CJ97" s="142"/>
      <c r="CK97" s="142"/>
      <c r="CL97" s="287"/>
      <c r="CN97" s="245">
        <v>2024</v>
      </c>
      <c r="CO97" s="143" t="s">
        <v>435</v>
      </c>
      <c r="CP97" s="246">
        <f>CT55</f>
        <v>72567</v>
      </c>
      <c r="CR97" s="473"/>
      <c r="CS97" s="473"/>
      <c r="CT97" s="473"/>
      <c r="CU97" s="473"/>
    </row>
    <row r="98" spans="1:105" customFormat="1">
      <c r="A98" s="142"/>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c r="AA98" s="142"/>
      <c r="AB98" s="142"/>
      <c r="AC98" s="142"/>
      <c r="AD98" s="142"/>
      <c r="AE98" s="142"/>
      <c r="AF98" s="142"/>
      <c r="AG98" s="142"/>
      <c r="AH98" s="142"/>
      <c r="AI98" s="142"/>
      <c r="AJ98" s="142"/>
      <c r="AK98" s="142"/>
      <c r="AL98" s="142"/>
      <c r="AM98" s="142"/>
      <c r="AN98" s="142"/>
      <c r="AO98" s="142"/>
      <c r="AP98" s="142"/>
      <c r="AQ98" s="142"/>
      <c r="AR98" s="142"/>
      <c r="AS98" s="142"/>
      <c r="AT98" s="142"/>
      <c r="AU98" s="142"/>
      <c r="AV98" s="142"/>
      <c r="AW98" s="142"/>
      <c r="AX98" s="142"/>
      <c r="AY98" s="142"/>
      <c r="AZ98" s="142"/>
      <c r="BA98" s="142"/>
      <c r="BB98" s="142"/>
      <c r="BC98" s="142"/>
      <c r="BD98" s="142"/>
      <c r="BE98" s="142"/>
      <c r="BF98" s="142"/>
      <c r="BG98" s="142"/>
      <c r="BH98" s="142"/>
      <c r="BI98" s="142"/>
      <c r="BJ98" s="142"/>
      <c r="BK98" s="142"/>
      <c r="BL98" s="142"/>
      <c r="BM98" s="142"/>
      <c r="BN98" s="142"/>
      <c r="BO98" s="142"/>
      <c r="BP98" s="142"/>
      <c r="BQ98" s="142"/>
      <c r="BR98" s="142"/>
      <c r="BS98" s="142"/>
      <c r="BT98" s="142"/>
      <c r="BU98" s="142"/>
      <c r="BV98" s="142"/>
      <c r="BW98" s="142"/>
      <c r="BX98" s="142"/>
      <c r="BY98" s="142"/>
      <c r="BZ98" s="142"/>
      <c r="CA98" s="142"/>
      <c r="CB98" s="142"/>
      <c r="CC98" s="142"/>
      <c r="CD98" s="142"/>
      <c r="CE98" s="142"/>
      <c r="CF98" s="142"/>
      <c r="CG98" s="142"/>
      <c r="CH98" s="142"/>
      <c r="CI98" s="142"/>
      <c r="CJ98" s="142"/>
      <c r="CK98" s="142"/>
      <c r="CL98" s="287"/>
      <c r="CN98" s="245">
        <v>2024</v>
      </c>
      <c r="CO98" s="143" t="s">
        <v>476</v>
      </c>
      <c r="CP98" s="246">
        <f>CT56</f>
        <v>89849.01999999999</v>
      </c>
      <c r="CR98" s="473"/>
      <c r="CS98" s="473"/>
      <c r="CT98" s="473"/>
      <c r="CU98" s="473"/>
    </row>
    <row r="99" spans="1:105" customFormat="1">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c r="AY99" s="142"/>
      <c r="AZ99" s="142"/>
      <c r="BA99" s="142"/>
      <c r="BB99" s="142"/>
      <c r="BC99" s="142"/>
      <c r="BD99" s="142"/>
      <c r="BE99" s="142"/>
      <c r="BF99" s="142"/>
      <c r="BG99" s="142"/>
      <c r="BH99" s="142"/>
      <c r="BI99" s="142"/>
      <c r="BJ99" s="142"/>
      <c r="BK99" s="142"/>
      <c r="BL99" s="142"/>
      <c r="BM99" s="142"/>
      <c r="BN99" s="142"/>
      <c r="BO99" s="142"/>
      <c r="BP99" s="142"/>
      <c r="BQ99" s="142"/>
      <c r="BR99" s="142"/>
      <c r="BS99" s="142"/>
      <c r="BT99" s="142"/>
      <c r="BU99" s="142"/>
      <c r="BV99" s="142"/>
      <c r="BW99" s="142"/>
      <c r="BX99" s="142"/>
      <c r="BY99" s="142"/>
      <c r="BZ99" s="142"/>
      <c r="CA99" s="142"/>
      <c r="CB99" s="142"/>
      <c r="CC99" s="142"/>
      <c r="CD99" s="142"/>
      <c r="CE99" s="142"/>
      <c r="CF99" s="142"/>
      <c r="CG99" s="142"/>
      <c r="CH99" s="142"/>
      <c r="CI99" s="142"/>
      <c r="CJ99" s="142"/>
      <c r="CK99" s="142"/>
      <c r="CL99" s="287"/>
      <c r="CN99" s="245">
        <v>2024</v>
      </c>
      <c r="CO99" s="143" t="s">
        <v>478</v>
      </c>
      <c r="CP99" s="246">
        <f>CT58</f>
        <v>306372.06</v>
      </c>
      <c r="CR99" s="473"/>
      <c r="CS99" s="473"/>
      <c r="CT99" s="473"/>
      <c r="CU99" s="473"/>
    </row>
    <row r="100" spans="1:105" customFormat="1">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2"/>
      <c r="AX100" s="142"/>
      <c r="AY100" s="142"/>
      <c r="AZ100" s="142"/>
      <c r="BA100" s="142"/>
      <c r="BB100" s="142"/>
      <c r="BC100" s="142"/>
      <c r="BD100" s="142"/>
      <c r="BE100" s="142"/>
      <c r="BF100" s="142"/>
      <c r="BG100" s="142"/>
      <c r="BH100" s="142"/>
      <c r="BI100" s="142"/>
      <c r="BJ100" s="142"/>
      <c r="BK100" s="142"/>
      <c r="BL100" s="142"/>
      <c r="BM100" s="142"/>
      <c r="BN100" s="142"/>
      <c r="BO100" s="142"/>
      <c r="BP100" s="142"/>
      <c r="BQ100" s="142"/>
      <c r="BR100" s="142"/>
      <c r="BS100" s="142"/>
      <c r="BT100" s="142"/>
      <c r="BU100" s="142"/>
      <c r="BV100" s="142"/>
      <c r="BW100" s="142"/>
      <c r="BX100" s="142"/>
      <c r="BY100" s="142"/>
      <c r="BZ100" s="142"/>
      <c r="CA100" s="142"/>
      <c r="CB100" s="142"/>
      <c r="CC100" s="142"/>
      <c r="CD100" s="142"/>
      <c r="CE100" s="142"/>
      <c r="CF100" s="142"/>
      <c r="CG100" s="142"/>
      <c r="CH100" s="142"/>
      <c r="CI100" s="142"/>
      <c r="CJ100" s="142"/>
      <c r="CK100" s="142"/>
      <c r="CL100" s="287"/>
      <c r="CN100" s="245">
        <v>2025</v>
      </c>
      <c r="CO100" s="143" t="s">
        <v>475</v>
      </c>
      <c r="CP100" s="246">
        <f>CT64</f>
        <v>641426.61800000002</v>
      </c>
      <c r="CR100" s="473"/>
      <c r="CS100" s="473"/>
      <c r="CT100" s="473"/>
      <c r="CU100" s="473"/>
    </row>
    <row r="101" spans="1:105" customFormat="1">
      <c r="A101" s="142"/>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c r="AA101" s="142"/>
      <c r="AB101" s="142"/>
      <c r="AC101" s="142"/>
      <c r="AD101" s="142"/>
      <c r="AE101" s="142"/>
      <c r="AF101" s="142"/>
      <c r="AG101" s="142"/>
      <c r="AH101" s="142"/>
      <c r="AI101" s="142"/>
      <c r="AJ101" s="142"/>
      <c r="AK101" s="142"/>
      <c r="AL101" s="142"/>
      <c r="AM101" s="142"/>
      <c r="AN101" s="142"/>
      <c r="AO101" s="142"/>
      <c r="AP101" s="142"/>
      <c r="AQ101" s="142"/>
      <c r="AR101" s="142"/>
      <c r="AS101" s="142"/>
      <c r="AT101" s="142"/>
      <c r="AU101" s="142"/>
      <c r="AV101" s="142"/>
      <c r="AW101" s="142"/>
      <c r="AX101" s="142"/>
      <c r="AY101" s="142"/>
      <c r="AZ101" s="142"/>
      <c r="BA101" s="142"/>
      <c r="BB101" s="142"/>
      <c r="BC101" s="142"/>
      <c r="BD101" s="142"/>
      <c r="BE101" s="142"/>
      <c r="BF101" s="142"/>
      <c r="BG101" s="142"/>
      <c r="BH101" s="142"/>
      <c r="BI101" s="142"/>
      <c r="BJ101" s="142"/>
      <c r="BK101" s="142"/>
      <c r="BL101" s="142"/>
      <c r="BM101" s="142"/>
      <c r="BN101" s="142"/>
      <c r="BO101" s="142"/>
      <c r="BP101" s="142"/>
      <c r="BQ101" s="142"/>
      <c r="BR101" s="142"/>
      <c r="BS101" s="142"/>
      <c r="BT101" s="142"/>
      <c r="BU101" s="142"/>
      <c r="BV101" s="142"/>
      <c r="BW101" s="142"/>
      <c r="BX101" s="142"/>
      <c r="BY101" s="142"/>
      <c r="BZ101" s="142"/>
      <c r="CA101" s="142"/>
      <c r="CB101" s="142"/>
      <c r="CC101" s="142"/>
      <c r="CD101" s="142"/>
      <c r="CE101" s="142"/>
      <c r="CF101" s="142"/>
      <c r="CG101" s="142"/>
      <c r="CH101" s="142"/>
      <c r="CI101" s="142"/>
      <c r="CJ101" s="142"/>
      <c r="CK101" s="142"/>
      <c r="CL101" s="287"/>
      <c r="CN101" s="245">
        <v>2025</v>
      </c>
      <c r="CO101" s="143" t="s">
        <v>477</v>
      </c>
      <c r="CP101" s="246">
        <f>CT67</f>
        <v>316599.73499999999</v>
      </c>
      <c r="CR101" s="473"/>
      <c r="CS101" s="473"/>
      <c r="CT101" s="473"/>
      <c r="CU101" s="473"/>
    </row>
    <row r="102" spans="1:105" customFormat="1">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c r="AY102" s="142"/>
      <c r="AZ102" s="142"/>
      <c r="BA102" s="142"/>
      <c r="BB102" s="142"/>
      <c r="BC102" s="142"/>
      <c r="BD102" s="142"/>
      <c r="BE102" s="142"/>
      <c r="BF102" s="142"/>
      <c r="BG102" s="142"/>
      <c r="BH102" s="142"/>
      <c r="BI102" s="142"/>
      <c r="BJ102" s="142"/>
      <c r="BK102" s="142"/>
      <c r="BL102" s="142"/>
      <c r="BM102" s="142"/>
      <c r="BN102" s="142"/>
      <c r="BO102" s="142"/>
      <c r="BP102" s="142"/>
      <c r="BQ102" s="142"/>
      <c r="BR102" s="142"/>
      <c r="BS102" s="142"/>
      <c r="BT102" s="142"/>
      <c r="BU102" s="142"/>
      <c r="BV102" s="142"/>
      <c r="BW102" s="142"/>
      <c r="BX102" s="142"/>
      <c r="BY102" s="142"/>
      <c r="BZ102" s="142"/>
      <c r="CA102" s="142"/>
      <c r="CB102" s="142"/>
      <c r="CC102" s="142"/>
      <c r="CD102" s="142"/>
      <c r="CE102" s="142"/>
      <c r="CF102" s="142"/>
      <c r="CG102" s="142"/>
      <c r="CH102" s="142"/>
      <c r="CI102" s="142"/>
      <c r="CJ102" s="142"/>
      <c r="CK102" s="142"/>
      <c r="CL102" s="287"/>
      <c r="CN102" s="245">
        <v>2025</v>
      </c>
      <c r="CO102" s="143" t="s">
        <v>435</v>
      </c>
      <c r="CP102" s="246">
        <f>CT70</f>
        <v>83476</v>
      </c>
      <c r="CR102" s="473"/>
      <c r="CS102" s="473"/>
      <c r="CT102" s="473"/>
      <c r="CU102" s="473"/>
    </row>
    <row r="103" spans="1:105" customFormat="1">
      <c r="A103" s="142"/>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c r="AY103" s="142"/>
      <c r="AZ103" s="142"/>
      <c r="BA103" s="142"/>
      <c r="BB103" s="142"/>
      <c r="BC103" s="142"/>
      <c r="BD103" s="142"/>
      <c r="BE103" s="142"/>
      <c r="BF103" s="142"/>
      <c r="BG103" s="142"/>
      <c r="BH103" s="142"/>
      <c r="BI103" s="142"/>
      <c r="BJ103" s="142"/>
      <c r="BK103" s="142"/>
      <c r="BL103" s="142"/>
      <c r="BM103" s="142"/>
      <c r="BN103" s="142"/>
      <c r="BO103" s="142"/>
      <c r="BP103" s="142"/>
      <c r="BQ103" s="142"/>
      <c r="BR103" s="142"/>
      <c r="BS103" s="142"/>
      <c r="BT103" s="142"/>
      <c r="BU103" s="142"/>
      <c r="BV103" s="142"/>
      <c r="BW103" s="142"/>
      <c r="BX103" s="142"/>
      <c r="BY103" s="142"/>
      <c r="BZ103" s="142"/>
      <c r="CA103" s="142"/>
      <c r="CB103" s="142"/>
      <c r="CC103" s="142"/>
      <c r="CD103" s="142"/>
      <c r="CE103" s="142"/>
      <c r="CF103" s="142"/>
      <c r="CG103" s="142"/>
      <c r="CH103" s="142"/>
      <c r="CI103" s="142"/>
      <c r="CJ103" s="142"/>
      <c r="CK103" s="142"/>
      <c r="CL103" s="287"/>
      <c r="CN103" s="245">
        <v>2025</v>
      </c>
      <c r="CO103" s="143" t="s">
        <v>476</v>
      </c>
      <c r="CP103" s="246">
        <f>CT71</f>
        <v>69960.01999999999</v>
      </c>
      <c r="CR103" s="473"/>
      <c r="CS103" s="473"/>
      <c r="CT103" s="473"/>
      <c r="CU103" s="473"/>
    </row>
    <row r="104" spans="1:105" customFormat="1">
      <c r="A104" s="142"/>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2"/>
      <c r="BN104" s="142"/>
      <c r="BO104" s="142"/>
      <c r="BP104" s="142"/>
      <c r="BQ104" s="142"/>
      <c r="BR104" s="142"/>
      <c r="BS104" s="142"/>
      <c r="BT104" s="142"/>
      <c r="BU104" s="142"/>
      <c r="BV104" s="142"/>
      <c r="BW104" s="142"/>
      <c r="BX104" s="142"/>
      <c r="BY104" s="142"/>
      <c r="BZ104" s="142"/>
      <c r="CA104" s="142"/>
      <c r="CB104" s="142"/>
      <c r="CC104" s="142"/>
      <c r="CD104" s="142"/>
      <c r="CE104" s="142"/>
      <c r="CF104" s="142"/>
      <c r="CG104" s="142"/>
      <c r="CH104" s="142"/>
      <c r="CI104" s="142"/>
      <c r="CJ104" s="142"/>
      <c r="CK104" s="142"/>
      <c r="CL104" s="287"/>
      <c r="CN104" s="245">
        <v>2025</v>
      </c>
      <c r="CO104" s="143" t="s">
        <v>478</v>
      </c>
      <c r="CP104" s="246">
        <f>CT73</f>
        <v>299691.85700000002</v>
      </c>
      <c r="CR104" s="473"/>
      <c r="CS104" s="473"/>
      <c r="CT104" s="473"/>
      <c r="CU104" s="473"/>
    </row>
    <row r="105" spans="1:105">
      <c r="CR105" s="473"/>
      <c r="CS105" s="473"/>
      <c r="CT105" s="473"/>
      <c r="CU105" s="473"/>
      <c r="CV105"/>
    </row>
    <row r="106" spans="1:105">
      <c r="CR106" s="473"/>
      <c r="CS106" s="473"/>
      <c r="CT106" s="473"/>
      <c r="CU106" s="473"/>
      <c r="CV106"/>
    </row>
    <row r="107" spans="1:105">
      <c r="CR107" s="473"/>
      <c r="CS107" s="473"/>
      <c r="CT107" s="473"/>
      <c r="CU107" s="473"/>
      <c r="CV107"/>
    </row>
    <row r="108" spans="1:105" ht="33" customHeight="1">
      <c r="CR108" s="721" t="s">
        <v>1533</v>
      </c>
      <c r="CS108" s="722"/>
      <c r="CT108" s="722"/>
      <c r="CU108" s="723"/>
      <c r="CV108"/>
    </row>
    <row r="109" spans="1:105">
      <c r="CR109" s="473"/>
      <c r="CS109" s="473"/>
      <c r="CT109" s="473"/>
      <c r="CU109" s="473"/>
      <c r="CV109" s="473"/>
      <c r="CW109" s="473"/>
      <c r="CX109" s="473"/>
      <c r="CY109" s="473"/>
      <c r="CZ109" s="473"/>
    </row>
    <row r="110" spans="1:105">
      <c r="CN110" s="702" t="s">
        <v>1234</v>
      </c>
      <c r="CO110" s="703"/>
      <c r="CP110" s="703"/>
      <c r="CQ110" s="703"/>
      <c r="CR110" s="703"/>
      <c r="CS110" s="704"/>
      <c r="CU110" s="686" t="s">
        <v>1253</v>
      </c>
      <c r="CV110" s="687"/>
      <c r="CW110" s="687"/>
      <c r="CX110" s="687"/>
      <c r="CY110" s="687"/>
      <c r="CZ110" s="688"/>
    </row>
    <row r="111" spans="1:105" s="19" customFormat="1" ht="62.4">
      <c r="A111" s="301"/>
      <c r="B111" s="301"/>
      <c r="C111" s="301"/>
      <c r="D111" s="301"/>
      <c r="E111" s="301"/>
      <c r="F111" s="301"/>
      <c r="G111" s="301"/>
      <c r="H111" s="301"/>
      <c r="I111" s="301"/>
      <c r="J111" s="301"/>
      <c r="K111" s="301"/>
      <c r="L111" s="301"/>
      <c r="M111" s="301"/>
      <c r="N111" s="301"/>
      <c r="O111" s="301"/>
      <c r="P111" s="301"/>
      <c r="Q111" s="301"/>
      <c r="R111" s="301"/>
      <c r="S111" s="301"/>
      <c r="T111" s="301"/>
      <c r="U111" s="301"/>
      <c r="V111" s="301"/>
      <c r="W111" s="301"/>
      <c r="X111" s="301"/>
      <c r="Y111" s="301"/>
      <c r="Z111" s="301"/>
      <c r="AA111" s="301"/>
      <c r="AB111" s="301"/>
      <c r="AC111" s="301"/>
      <c r="AD111" s="301"/>
      <c r="AE111" s="301"/>
      <c r="AF111" s="301"/>
      <c r="AG111" s="301"/>
      <c r="AH111" s="301"/>
      <c r="AI111" s="301"/>
      <c r="AJ111" s="301"/>
      <c r="AK111" s="301"/>
      <c r="AL111" s="301"/>
      <c r="AM111" s="301"/>
      <c r="AN111" s="301"/>
      <c r="AO111" s="301"/>
      <c r="AP111" s="301"/>
      <c r="AQ111" s="301"/>
      <c r="AR111" s="301"/>
      <c r="AS111" s="301"/>
      <c r="AT111" s="301"/>
      <c r="AU111" s="301"/>
      <c r="AV111" s="301"/>
      <c r="AW111" s="301"/>
      <c r="AX111" s="301"/>
      <c r="AY111" s="301"/>
      <c r="AZ111" s="301"/>
      <c r="BA111" s="301"/>
      <c r="BB111" s="301"/>
      <c r="BC111" s="301"/>
      <c r="BD111" s="301"/>
      <c r="BE111" s="301"/>
      <c r="BF111" s="301"/>
      <c r="BG111" s="301"/>
      <c r="BH111" s="301"/>
      <c r="BI111" s="301"/>
      <c r="BJ111" s="301"/>
      <c r="BK111" s="301"/>
      <c r="BL111" s="301"/>
      <c r="BM111" s="301"/>
      <c r="BN111" s="301"/>
      <c r="BO111" s="301"/>
      <c r="BP111" s="301"/>
      <c r="BQ111" s="301"/>
      <c r="BR111" s="301"/>
      <c r="BS111" s="301"/>
      <c r="BT111" s="301"/>
      <c r="BU111" s="301"/>
      <c r="BV111" s="301"/>
      <c r="BW111" s="301"/>
      <c r="BX111" s="301"/>
      <c r="BY111" s="301"/>
      <c r="BZ111" s="301"/>
      <c r="CA111" s="301"/>
      <c r="CB111" s="301"/>
      <c r="CC111" s="301"/>
      <c r="CD111" s="301"/>
      <c r="CE111" s="301"/>
      <c r="CF111" s="301"/>
      <c r="CG111" s="301"/>
      <c r="CH111" s="301"/>
      <c r="CI111" s="301"/>
      <c r="CJ111" s="301"/>
      <c r="CK111" s="301"/>
      <c r="CL111" s="302"/>
      <c r="CN111" s="256" t="s">
        <v>683</v>
      </c>
      <c r="CO111" s="257" t="s">
        <v>475</v>
      </c>
      <c r="CP111" s="257" t="s">
        <v>477</v>
      </c>
      <c r="CQ111" s="257" t="s">
        <v>435</v>
      </c>
      <c r="CR111" s="257" t="s">
        <v>476</v>
      </c>
      <c r="CS111" s="304" t="s">
        <v>478</v>
      </c>
      <c r="CT111" s="59"/>
      <c r="CU111" s="414" t="s">
        <v>683</v>
      </c>
      <c r="CV111" s="418" t="s">
        <v>1248</v>
      </c>
      <c r="CW111" s="418" t="s">
        <v>1249</v>
      </c>
      <c r="CX111" s="418" t="s">
        <v>1250</v>
      </c>
      <c r="CY111" s="418" t="s">
        <v>1251</v>
      </c>
      <c r="CZ111" s="419" t="s">
        <v>1252</v>
      </c>
      <c r="DA111" s="270"/>
    </row>
    <row r="112" spans="1:105">
      <c r="CN112" s="251">
        <v>2021</v>
      </c>
      <c r="CO112" s="252">
        <f>CP80</f>
        <v>544841.14899999998</v>
      </c>
      <c r="CP112" s="252">
        <f>CP81</f>
        <v>283779.08500000002</v>
      </c>
      <c r="CQ112" s="252">
        <f>CP82</f>
        <v>28494</v>
      </c>
      <c r="CR112" s="252">
        <f>CP83</f>
        <v>75565.61</v>
      </c>
      <c r="CS112" s="310">
        <f>CP84</f>
        <v>284911.22700000001</v>
      </c>
      <c r="CU112" s="271">
        <v>2023</v>
      </c>
      <c r="CV112" s="252">
        <f>AVERAGE(CO112:CO113)</f>
        <v>577370.03300000005</v>
      </c>
      <c r="CW112" s="252">
        <f t="shared" ref="CW112:CZ112" si="0">AVERAGE(CP112:CP113)</f>
        <v>290059.96750000003</v>
      </c>
      <c r="CX112" s="252">
        <f t="shared" si="0"/>
        <v>34921.5</v>
      </c>
      <c r="CY112" s="252">
        <f t="shared" si="0"/>
        <v>72368.87</v>
      </c>
      <c r="CZ112" s="253">
        <f t="shared" si="0"/>
        <v>295810.34849999996</v>
      </c>
    </row>
    <row r="113" spans="92:110">
      <c r="CN113" s="251">
        <v>2022</v>
      </c>
      <c r="CO113" s="252">
        <f>CP85</f>
        <v>609898.91700000002</v>
      </c>
      <c r="CP113" s="252">
        <f>CP86</f>
        <v>296340.84999999998</v>
      </c>
      <c r="CQ113" s="252">
        <f>CP87</f>
        <v>41349</v>
      </c>
      <c r="CR113" s="252">
        <f>CP88</f>
        <v>69172.13</v>
      </c>
      <c r="CS113" s="310">
        <f>CP89</f>
        <v>306709.46999999997</v>
      </c>
      <c r="CU113" s="271">
        <v>2024</v>
      </c>
      <c r="CV113" s="252">
        <f t="shared" ref="CV113:CV115" si="1">AVERAGE(CO113:CO114)</f>
        <v>653781.78850000002</v>
      </c>
      <c r="CW113" s="252">
        <f t="shared" ref="CW113:CW115" si="2">AVERAGE(CP113:CP114)</f>
        <v>298501.42499999999</v>
      </c>
      <c r="CX113" s="252">
        <f t="shared" ref="CX113:CX115" si="3">AVERAGE(CQ113:CQ114)</f>
        <v>53250</v>
      </c>
      <c r="CY113" s="252">
        <f t="shared" ref="CY113:CY115" si="4">AVERAGE(CR113:CR114)</f>
        <v>74815.264999999999</v>
      </c>
      <c r="CZ113" s="253">
        <f t="shared" ref="CZ113:CZ115" si="5">AVERAGE(CS113:CS114)</f>
        <v>319959.435</v>
      </c>
    </row>
    <row r="114" spans="92:110">
      <c r="CN114" s="251">
        <v>2023</v>
      </c>
      <c r="CO114" s="252">
        <f>CP90</f>
        <v>697664.66</v>
      </c>
      <c r="CP114" s="252">
        <f>CP91</f>
        <v>300662</v>
      </c>
      <c r="CQ114" s="252">
        <f>CP92</f>
        <v>65151</v>
      </c>
      <c r="CR114" s="252">
        <f>CP93</f>
        <v>80458.399999999994</v>
      </c>
      <c r="CS114" s="310">
        <f>CP94</f>
        <v>333209.40000000002</v>
      </c>
      <c r="CU114" s="271">
        <v>2025</v>
      </c>
      <c r="CV114" s="252">
        <f t="shared" si="1"/>
        <v>676782.83900000004</v>
      </c>
      <c r="CW114" s="252">
        <f t="shared" si="2"/>
        <v>313365.15000000002</v>
      </c>
      <c r="CX114" s="252">
        <f t="shared" si="3"/>
        <v>68859</v>
      </c>
      <c r="CY114" s="252">
        <f t="shared" si="4"/>
        <v>85153.709999999992</v>
      </c>
      <c r="CZ114" s="253">
        <f t="shared" si="5"/>
        <v>319790.73</v>
      </c>
    </row>
    <row r="115" spans="92:110">
      <c r="CN115" s="251">
        <v>2024</v>
      </c>
      <c r="CO115" s="252">
        <f>CP95</f>
        <v>655901.01800000004</v>
      </c>
      <c r="CP115" s="252">
        <f>CP96</f>
        <v>326068.30000000005</v>
      </c>
      <c r="CQ115" s="252">
        <f>CP97</f>
        <v>72567</v>
      </c>
      <c r="CR115" s="252">
        <f>CP98</f>
        <v>89849.01999999999</v>
      </c>
      <c r="CS115" s="310">
        <f>CP99</f>
        <v>306372.06</v>
      </c>
      <c r="CU115" s="272">
        <v>2026</v>
      </c>
      <c r="CV115" s="254">
        <f t="shared" si="1"/>
        <v>648663.81799999997</v>
      </c>
      <c r="CW115" s="254">
        <f t="shared" si="2"/>
        <v>321334.01750000002</v>
      </c>
      <c r="CX115" s="254">
        <f t="shared" si="3"/>
        <v>78021.5</v>
      </c>
      <c r="CY115" s="254">
        <f t="shared" si="4"/>
        <v>79904.51999999999</v>
      </c>
      <c r="CZ115" s="255">
        <f t="shared" si="5"/>
        <v>303031.95850000001</v>
      </c>
    </row>
    <row r="116" spans="92:110">
      <c r="CN116" s="258">
        <v>2025</v>
      </c>
      <c r="CO116" s="254">
        <f>CP100</f>
        <v>641426.61800000002</v>
      </c>
      <c r="CP116" s="254">
        <f>CP101</f>
        <v>316599.73499999999</v>
      </c>
      <c r="CQ116" s="254">
        <f>CP102</f>
        <v>83476</v>
      </c>
      <c r="CR116" s="254">
        <f>CP103</f>
        <v>69960.01999999999</v>
      </c>
      <c r="CS116" s="311">
        <f>CP104</f>
        <v>299691.85700000002</v>
      </c>
      <c r="CU116" s="691"/>
      <c r="CV116" s="691"/>
      <c r="CW116" s="691"/>
      <c r="CX116" s="691"/>
      <c r="CY116" s="691"/>
      <c r="CZ116" s="691"/>
    </row>
    <row r="117" spans="92:110">
      <c r="CN117" s="689"/>
      <c r="CO117" s="689"/>
      <c r="CP117" s="689"/>
      <c r="CQ117" s="689"/>
      <c r="CR117" s="689"/>
      <c r="CS117" s="689"/>
      <c r="CU117" s="686" t="s">
        <v>1255</v>
      </c>
      <c r="CV117" s="688"/>
    </row>
    <row r="118" spans="92:110">
      <c r="CN118" s="686" t="s">
        <v>1240</v>
      </c>
      <c r="CO118" s="687"/>
      <c r="CP118" s="687"/>
      <c r="CQ118" s="687"/>
      <c r="CR118" s="687"/>
      <c r="CS118" s="688"/>
      <c r="CU118" s="417" t="s">
        <v>448</v>
      </c>
      <c r="CV118" s="416" t="s">
        <v>1254</v>
      </c>
    </row>
    <row r="119" spans="92:110" ht="31.2">
      <c r="CN119" s="256" t="s">
        <v>683</v>
      </c>
      <c r="CO119" s="259" t="s">
        <v>1235</v>
      </c>
      <c r="CP119" s="259" t="s">
        <v>1236</v>
      </c>
      <c r="CQ119" s="259" t="s">
        <v>1237</v>
      </c>
      <c r="CR119" s="259" t="s">
        <v>1238</v>
      </c>
      <c r="CS119" s="305" t="s">
        <v>1239</v>
      </c>
      <c r="CU119" s="273" t="s">
        <v>1230</v>
      </c>
      <c r="CV119" s="274">
        <f>AVERAGE((CO114-CV112)^2,(CO115-CV113)^2,(CO116-CV114)^2)</f>
        <v>5241783594.0478792</v>
      </c>
    </row>
    <row r="120" spans="92:110">
      <c r="CN120" s="251">
        <v>2022</v>
      </c>
      <c r="CO120" s="261">
        <f>(CO113/CO112)-1</f>
        <v>0.11940685485926839</v>
      </c>
      <c r="CP120" s="261">
        <f t="shared" ref="CP120:CS120" si="6">(CP113/CP112)-1</f>
        <v>4.4266000082423096E-2</v>
      </c>
      <c r="CQ120" s="261">
        <f t="shared" si="6"/>
        <v>0.45114761002316284</v>
      </c>
      <c r="CR120" s="261">
        <f t="shared" si="6"/>
        <v>-8.4608329106322211E-2</v>
      </c>
      <c r="CS120" s="196">
        <f t="shared" si="6"/>
        <v>7.6508894470487032E-2</v>
      </c>
      <c r="CU120" s="273" t="s">
        <v>1231</v>
      </c>
      <c r="CV120" s="274">
        <f>AVERAGE((CP114-CW112)^2,(CP115-CW113)^2,(CP116-CW114)^2)</f>
        <v>294266076.83963627</v>
      </c>
    </row>
    <row r="121" spans="92:110">
      <c r="CN121" s="251">
        <v>2023</v>
      </c>
      <c r="CO121" s="261">
        <f t="shared" ref="CO121:CS121" si="7">(CO114/CO113)-1</f>
        <v>0.14390211320870416</v>
      </c>
      <c r="CP121" s="261">
        <f t="shared" si="7"/>
        <v>1.4581688619709432E-2</v>
      </c>
      <c r="CQ121" s="261">
        <f t="shared" si="7"/>
        <v>0.57563665384894436</v>
      </c>
      <c r="CR121" s="261">
        <f t="shared" si="7"/>
        <v>0.16316210011170673</v>
      </c>
      <c r="CS121" s="196">
        <f t="shared" si="7"/>
        <v>8.6400755737995549E-2</v>
      </c>
      <c r="CU121" s="273" t="s">
        <v>435</v>
      </c>
      <c r="CV121" s="275">
        <f>AVERAGE((CQ114-CX112)^2,(CQ115-CX113)^2,(CQ116-CX114)^2)</f>
        <v>500208616.08333331</v>
      </c>
    </row>
    <row r="122" spans="92:110">
      <c r="CN122" s="251">
        <v>2024</v>
      </c>
      <c r="CO122" s="261">
        <f t="shared" ref="CO122:CS122" si="8">(CO115/CO114)-1</f>
        <v>-5.9862057510552402E-2</v>
      </c>
      <c r="CP122" s="261">
        <f t="shared" si="8"/>
        <v>8.4501200683824607E-2</v>
      </c>
      <c r="CQ122" s="261">
        <f t="shared" si="8"/>
        <v>0.11382787677856054</v>
      </c>
      <c r="CR122" s="261">
        <f t="shared" si="8"/>
        <v>0.11671397890089774</v>
      </c>
      <c r="CS122" s="196">
        <f t="shared" si="8"/>
        <v>-8.0541965502774038E-2</v>
      </c>
      <c r="CU122" s="273" t="s">
        <v>1232</v>
      </c>
      <c r="CV122" s="274">
        <f>AVERAGE((CR114-CY112)^2,(CR115-CY113)^2,(CR116-CY114)^2)</f>
        <v>174100833.61234158</v>
      </c>
    </row>
    <row r="123" spans="92:110">
      <c r="CN123" s="258">
        <v>2025</v>
      </c>
      <c r="CO123" s="261">
        <f t="shared" ref="CO123:CS123" si="9">(CO116/CO115)-1</f>
        <v>-2.2067963919519373E-2</v>
      </c>
      <c r="CP123" s="261">
        <f t="shared" si="9"/>
        <v>-2.9038594061428391E-2</v>
      </c>
      <c r="CQ123" s="261">
        <f t="shared" si="9"/>
        <v>0.15033003982526494</v>
      </c>
      <c r="CR123" s="261">
        <f t="shared" si="9"/>
        <v>-0.2213602329774994</v>
      </c>
      <c r="CS123" s="196">
        <f t="shared" si="9"/>
        <v>-2.1804217395019587E-2</v>
      </c>
      <c r="CU123" s="276" t="s">
        <v>1233</v>
      </c>
      <c r="CV123" s="277">
        <f>AVERAGE((CS114-CZ112)^2,(CS115-CZ113)^2,(CS116-CZ114)^2)</f>
        <v>662423502.78680313</v>
      </c>
    </row>
    <row r="124" spans="92:110">
      <c r="CN124" s="689"/>
      <c r="CO124" s="689"/>
      <c r="CP124" s="689"/>
      <c r="CQ124" s="689"/>
      <c r="CR124" s="689"/>
      <c r="CS124" s="689"/>
      <c r="CU124" s="697"/>
      <c r="CV124" s="697"/>
      <c r="CW124" s="697"/>
      <c r="CX124" s="697"/>
      <c r="CY124" s="697"/>
      <c r="CZ124" s="697"/>
    </row>
    <row r="125" spans="92:110">
      <c r="CN125" s="686" t="s">
        <v>1247</v>
      </c>
      <c r="CO125" s="687"/>
      <c r="CP125" s="687"/>
      <c r="CQ125" s="687"/>
      <c r="CR125" s="687"/>
      <c r="CS125" s="688"/>
      <c r="CU125" s="686" t="s">
        <v>1257</v>
      </c>
      <c r="CV125" s="687"/>
      <c r="CW125" s="687"/>
      <c r="CX125" s="687"/>
      <c r="CY125" s="687"/>
      <c r="CZ125" s="688"/>
    </row>
    <row r="126" spans="92:110">
      <c r="CN126" s="260" t="s">
        <v>1241</v>
      </c>
      <c r="CO126" s="259" t="s">
        <v>1230</v>
      </c>
      <c r="CP126" s="259" t="s">
        <v>1231</v>
      </c>
      <c r="CQ126" s="259" t="s">
        <v>435</v>
      </c>
      <c r="CR126" s="259" t="s">
        <v>1232</v>
      </c>
      <c r="CS126" s="305" t="s">
        <v>1233</v>
      </c>
      <c r="CU126" s="414" t="s">
        <v>683</v>
      </c>
      <c r="CV126" s="415" t="s">
        <v>1256</v>
      </c>
      <c r="CW126" s="415" t="s">
        <v>1231</v>
      </c>
      <c r="CX126" s="415" t="s">
        <v>435</v>
      </c>
      <c r="CY126" s="415" t="s">
        <v>1232</v>
      </c>
      <c r="CZ126" s="416" t="s">
        <v>1233</v>
      </c>
      <c r="DA126"/>
      <c r="DB126"/>
      <c r="DC126"/>
      <c r="DD126"/>
      <c r="DE126"/>
      <c r="DF126"/>
    </row>
    <row r="127" spans="92:110">
      <c r="CN127" s="262" t="s">
        <v>1242</v>
      </c>
      <c r="CO127" s="263">
        <f>CO112</f>
        <v>544841.14899999998</v>
      </c>
      <c r="CP127" s="263">
        <f t="shared" ref="CP127:CS127" si="10">CP112</f>
        <v>283779.08500000002</v>
      </c>
      <c r="CQ127" s="263">
        <f t="shared" si="10"/>
        <v>28494</v>
      </c>
      <c r="CR127" s="263">
        <f t="shared" si="10"/>
        <v>75565.61</v>
      </c>
      <c r="CS127" s="312">
        <f t="shared" si="10"/>
        <v>284911.22700000001</v>
      </c>
      <c r="CU127" s="271">
        <v>2022</v>
      </c>
      <c r="CV127" s="171">
        <f>CO112</f>
        <v>544841.14899999998</v>
      </c>
      <c r="CW127" s="171">
        <f>CP112</f>
        <v>283779.08500000002</v>
      </c>
      <c r="CX127" s="171">
        <f>CQ112</f>
        <v>28494</v>
      </c>
      <c r="CY127" s="171">
        <f>CR112</f>
        <v>75565.61</v>
      </c>
      <c r="CZ127" s="274">
        <f>CS112</f>
        <v>284911.22700000001</v>
      </c>
    </row>
    <row r="128" spans="92:110">
      <c r="CN128" s="262" t="s">
        <v>437</v>
      </c>
      <c r="CO128" s="263">
        <f>CO116</f>
        <v>641426.61800000002</v>
      </c>
      <c r="CP128" s="263">
        <f t="shared" ref="CP128:CS128" si="11">CP116</f>
        <v>316599.73499999999</v>
      </c>
      <c r="CQ128" s="263">
        <f t="shared" si="11"/>
        <v>83476</v>
      </c>
      <c r="CR128" s="263">
        <f t="shared" si="11"/>
        <v>69960.01999999999</v>
      </c>
      <c r="CS128" s="312">
        <f t="shared" si="11"/>
        <v>299691.85700000002</v>
      </c>
      <c r="CU128" s="271">
        <v>2023</v>
      </c>
      <c r="CV128" s="171">
        <f t="shared" ref="CV128:CZ131" si="12">0.2*CO113+0.8*CV127</f>
        <v>557852.70259999996</v>
      </c>
      <c r="CW128" s="171">
        <f t="shared" si="12"/>
        <v>286291.43800000002</v>
      </c>
      <c r="CX128" s="171">
        <f t="shared" si="12"/>
        <v>31065</v>
      </c>
      <c r="CY128" s="171">
        <f t="shared" si="12"/>
        <v>74286.914000000004</v>
      </c>
      <c r="CZ128" s="274">
        <f t="shared" si="12"/>
        <v>289270.87560000003</v>
      </c>
    </row>
    <row r="129" spans="92:104" ht="28.8">
      <c r="CN129" s="262" t="s">
        <v>1243</v>
      </c>
      <c r="CO129" s="264">
        <f>CO128-CO127</f>
        <v>96585.469000000041</v>
      </c>
      <c r="CP129" s="264">
        <f t="shared" ref="CP129:CS129" si="13">CP128-CP127</f>
        <v>32820.649999999965</v>
      </c>
      <c r="CQ129" s="264">
        <f t="shared" si="13"/>
        <v>54982</v>
      </c>
      <c r="CR129" s="264">
        <f t="shared" si="13"/>
        <v>-5605.5900000000111</v>
      </c>
      <c r="CS129" s="313">
        <f t="shared" si="13"/>
        <v>14780.630000000005</v>
      </c>
      <c r="CU129" s="271">
        <v>2024</v>
      </c>
      <c r="CV129" s="171">
        <f t="shared" si="12"/>
        <v>585815.09407999995</v>
      </c>
      <c r="CW129" s="171">
        <f t="shared" si="12"/>
        <v>289165.55040000007</v>
      </c>
      <c r="CX129" s="171">
        <f t="shared" si="12"/>
        <v>37882.199999999997</v>
      </c>
      <c r="CY129" s="278">
        <f t="shared" si="12"/>
        <v>75521.211200000005</v>
      </c>
      <c r="CZ129" s="274">
        <f t="shared" si="12"/>
        <v>298058.58048</v>
      </c>
    </row>
    <row r="130" spans="92:104">
      <c r="CN130" s="262" t="s">
        <v>1244</v>
      </c>
      <c r="CO130" s="265">
        <f>(CO128/CO127)-1</f>
        <v>0.17727271366575881</v>
      </c>
      <c r="CP130" s="265">
        <f t="shared" ref="CP130:CS130" si="14">(CP128/CP127)-1</f>
        <v>0.11565563402954782</v>
      </c>
      <c r="CQ130" s="265">
        <f t="shared" si="14"/>
        <v>1.9295992138695865</v>
      </c>
      <c r="CR130" s="265">
        <f t="shared" si="14"/>
        <v>-7.4181760724223778E-2</v>
      </c>
      <c r="CS130" s="314">
        <f t="shared" si="14"/>
        <v>5.1878018832862693E-2</v>
      </c>
      <c r="CU130" s="271">
        <v>2025</v>
      </c>
      <c r="CV130" s="171">
        <f t="shared" si="12"/>
        <v>599832.27886399999</v>
      </c>
      <c r="CW130" s="171">
        <f t="shared" si="12"/>
        <v>296546.10032000009</v>
      </c>
      <c r="CX130" s="171">
        <f t="shared" si="12"/>
        <v>44819.16</v>
      </c>
      <c r="CY130" s="171">
        <f t="shared" si="12"/>
        <v>78386.772960000002</v>
      </c>
      <c r="CZ130" s="274">
        <f t="shared" si="12"/>
        <v>299721.27638400003</v>
      </c>
    </row>
    <row r="131" spans="92:104" ht="28.8">
      <c r="CN131" s="262" t="s">
        <v>1245</v>
      </c>
      <c r="CO131" s="265">
        <f>AVERAGE(CO120:CO123)</f>
        <v>4.5344736659475193E-2</v>
      </c>
      <c r="CP131" s="265">
        <f t="shared" ref="CP131:CS131" si="15">AVERAGE(CP120:CP123)</f>
        <v>2.8577573831132186E-2</v>
      </c>
      <c r="CQ131" s="265">
        <f t="shared" si="15"/>
        <v>0.32273554511898317</v>
      </c>
      <c r="CR131" s="265">
        <f t="shared" si="15"/>
        <v>-6.5231207678042857E-3</v>
      </c>
      <c r="CS131" s="314">
        <f t="shared" si="15"/>
        <v>1.5140866827672239E-2</v>
      </c>
      <c r="CU131" s="272">
        <v>2026</v>
      </c>
      <c r="CV131" s="165">
        <f t="shared" si="12"/>
        <v>608151.14669120009</v>
      </c>
      <c r="CW131" s="165">
        <f t="shared" si="12"/>
        <v>300556.82725600008</v>
      </c>
      <c r="CX131" s="165">
        <f t="shared" si="12"/>
        <v>52550.528000000006</v>
      </c>
      <c r="CY131" s="165">
        <f t="shared" si="12"/>
        <v>76701.422368</v>
      </c>
      <c r="CZ131" s="277">
        <f t="shared" si="12"/>
        <v>299715.39250720001</v>
      </c>
    </row>
    <row r="132" spans="92:104">
      <c r="CN132" s="267" t="s">
        <v>1246</v>
      </c>
      <c r="CO132" s="268">
        <f>_xlfn.STDEV.S(CO120:CO123)</f>
        <v>0.10134379698727558</v>
      </c>
      <c r="CP132" s="268">
        <f t="shared" ref="CP132:CS132" si="16">_xlfn.STDEV.S(CP120:CP123)</f>
        <v>4.7920372717235919E-2</v>
      </c>
      <c r="CQ132" s="268">
        <f t="shared" si="16"/>
        <v>0.22643225724030078</v>
      </c>
      <c r="CR132" s="268">
        <f t="shared" si="16"/>
        <v>0.17910215098610896</v>
      </c>
      <c r="CS132" s="315">
        <f t="shared" si="16"/>
        <v>8.034125182677325E-2</v>
      </c>
      <c r="CU132" s="689"/>
      <c r="CV132" s="689"/>
      <c r="CW132" s="689"/>
      <c r="CX132" s="689"/>
      <c r="CY132" s="689"/>
      <c r="CZ132" s="689"/>
    </row>
    <row r="133" spans="92:104">
      <c r="CN133" s="689"/>
      <c r="CO133" s="689"/>
      <c r="CP133" s="689"/>
      <c r="CQ133" s="689"/>
      <c r="CR133" s="689"/>
      <c r="CS133" s="689"/>
      <c r="CU133" s="686" t="s">
        <v>1261</v>
      </c>
      <c r="CV133" s="687"/>
      <c r="CW133" s="687"/>
      <c r="CX133" s="687"/>
      <c r="CY133" s="687"/>
      <c r="CZ133" s="688"/>
    </row>
    <row r="134" spans="92:104" ht="45.6" customHeight="1">
      <c r="CN134" s="705" t="s">
        <v>1280</v>
      </c>
      <c r="CO134" s="706"/>
      <c r="CP134" s="706"/>
      <c r="CQ134" s="706"/>
      <c r="CR134" s="706"/>
      <c r="CS134" s="707"/>
      <c r="CU134" s="414" t="s">
        <v>683</v>
      </c>
      <c r="CV134" s="415" t="s">
        <v>1263</v>
      </c>
      <c r="CW134" s="415" t="s">
        <v>1231</v>
      </c>
      <c r="CX134" s="415" t="s">
        <v>435</v>
      </c>
      <c r="CY134" s="415" t="s">
        <v>1232</v>
      </c>
      <c r="CZ134" s="416" t="s">
        <v>1233</v>
      </c>
    </row>
    <row r="135" spans="92:104">
      <c r="CU135" s="271">
        <v>2022</v>
      </c>
      <c r="CV135" s="171">
        <f>CO112</f>
        <v>544841.14899999998</v>
      </c>
      <c r="CW135" s="171">
        <f>CP112</f>
        <v>283779.08500000002</v>
      </c>
      <c r="CX135" s="171">
        <f>CQ112</f>
        <v>28494</v>
      </c>
      <c r="CY135" s="171">
        <f>CR112</f>
        <v>75565.61</v>
      </c>
      <c r="CZ135" s="274">
        <f>CS112</f>
        <v>284911.22700000001</v>
      </c>
    </row>
    <row r="136" spans="92:104">
      <c r="CU136" s="271">
        <v>2023</v>
      </c>
      <c r="CV136" s="171">
        <f t="shared" ref="CV136:CZ139" si="17">0.5*CO113+0.5*CV135</f>
        <v>577370.03300000005</v>
      </c>
      <c r="CW136" s="171">
        <f t="shared" si="17"/>
        <v>290059.96750000003</v>
      </c>
      <c r="CX136" s="171">
        <f t="shared" si="17"/>
        <v>34921.5</v>
      </c>
      <c r="CY136" s="171">
        <f t="shared" si="17"/>
        <v>72368.87</v>
      </c>
      <c r="CZ136" s="274">
        <f t="shared" si="17"/>
        <v>295810.34849999996</v>
      </c>
    </row>
    <row r="137" spans="92:104">
      <c r="CU137" s="271">
        <v>2024</v>
      </c>
      <c r="CV137" s="171">
        <f t="shared" si="17"/>
        <v>637517.34649999999</v>
      </c>
      <c r="CW137" s="171">
        <f t="shared" si="17"/>
        <v>295360.98375000001</v>
      </c>
      <c r="CX137" s="171">
        <f t="shared" si="17"/>
        <v>50036.25</v>
      </c>
      <c r="CY137" s="171">
        <f t="shared" si="17"/>
        <v>76413.634999999995</v>
      </c>
      <c r="CZ137" s="274">
        <f t="shared" si="17"/>
        <v>314509.87424999999</v>
      </c>
    </row>
    <row r="138" spans="92:104">
      <c r="CU138" s="271">
        <v>2025</v>
      </c>
      <c r="CV138" s="171">
        <f t="shared" si="17"/>
        <v>646709.18225000007</v>
      </c>
      <c r="CW138" s="171">
        <f t="shared" si="17"/>
        <v>310714.64187500003</v>
      </c>
      <c r="CX138" s="171">
        <f t="shared" si="17"/>
        <v>61301.625</v>
      </c>
      <c r="CY138" s="171">
        <f t="shared" si="17"/>
        <v>83131.327499999985</v>
      </c>
      <c r="CZ138" s="274">
        <f t="shared" si="17"/>
        <v>310440.96712499997</v>
      </c>
    </row>
    <row r="139" spans="92:104">
      <c r="CU139" s="272">
        <v>2026</v>
      </c>
      <c r="CV139" s="165">
        <f t="shared" si="17"/>
        <v>644067.90012500004</v>
      </c>
      <c r="CW139" s="165">
        <f t="shared" si="17"/>
        <v>313657.18843750004</v>
      </c>
      <c r="CX139" s="165">
        <f t="shared" si="17"/>
        <v>72388.8125</v>
      </c>
      <c r="CY139" s="165">
        <f t="shared" si="17"/>
        <v>76545.673749999987</v>
      </c>
      <c r="CZ139" s="277">
        <f t="shared" si="17"/>
        <v>305066.41206250002</v>
      </c>
    </row>
    <row r="140" spans="92:104">
      <c r="CU140" s="689"/>
      <c r="CV140" s="689"/>
      <c r="CW140" s="689"/>
      <c r="CX140" s="689"/>
      <c r="CY140" s="689"/>
      <c r="CZ140" s="689"/>
    </row>
    <row r="141" spans="92:104">
      <c r="CU141" s="686" t="s">
        <v>1262</v>
      </c>
      <c r="CV141" s="687"/>
      <c r="CW141" s="687"/>
      <c r="CX141" s="687"/>
      <c r="CY141" s="687"/>
      <c r="CZ141" s="688"/>
    </row>
    <row r="142" spans="92:104">
      <c r="CU142" s="414" t="s">
        <v>683</v>
      </c>
      <c r="CV142" s="415" t="s">
        <v>1264</v>
      </c>
      <c r="CW142" s="415" t="s">
        <v>1231</v>
      </c>
      <c r="CX142" s="415" t="s">
        <v>435</v>
      </c>
      <c r="CY142" s="415" t="s">
        <v>1232</v>
      </c>
      <c r="CZ142" s="416" t="s">
        <v>1233</v>
      </c>
    </row>
    <row r="143" spans="92:104">
      <c r="CU143" s="271">
        <v>2022</v>
      </c>
      <c r="CV143" s="279">
        <f>CO112</f>
        <v>544841.14899999998</v>
      </c>
      <c r="CW143" s="171">
        <f>CP112</f>
        <v>283779.08500000002</v>
      </c>
      <c r="CX143" s="171">
        <f>CQ112</f>
        <v>28494</v>
      </c>
      <c r="CY143" s="171">
        <f>CR112</f>
        <v>75565.61</v>
      </c>
      <c r="CZ143" s="274">
        <f>CS112</f>
        <v>284911.22700000001</v>
      </c>
    </row>
    <row r="144" spans="92:104">
      <c r="CU144" s="271">
        <v>2023</v>
      </c>
      <c r="CV144" s="171">
        <f t="shared" ref="CV144:CZ147" si="18">0.8*CO113+0.2*CV143</f>
        <v>596887.36340000003</v>
      </c>
      <c r="CW144" s="171">
        <f t="shared" si="18"/>
        <v>293828.49699999997</v>
      </c>
      <c r="CX144" s="171">
        <f t="shared" si="18"/>
        <v>38778.000000000007</v>
      </c>
      <c r="CY144" s="171">
        <f t="shared" si="18"/>
        <v>70450.826000000001</v>
      </c>
      <c r="CZ144" s="274">
        <f t="shared" si="18"/>
        <v>302349.82140000002</v>
      </c>
    </row>
    <row r="145" spans="99:105">
      <c r="CU145" s="271">
        <v>2024</v>
      </c>
      <c r="CV145" s="171">
        <f t="shared" si="18"/>
        <v>677509.20068000001</v>
      </c>
      <c r="CW145" s="171">
        <f t="shared" si="18"/>
        <v>299295.29940000002</v>
      </c>
      <c r="CX145" s="171">
        <f t="shared" si="18"/>
        <v>59876.400000000009</v>
      </c>
      <c r="CY145" s="171">
        <f t="shared" si="18"/>
        <v>78456.885200000004</v>
      </c>
      <c r="CZ145" s="274">
        <f t="shared" si="18"/>
        <v>327037.48428000003</v>
      </c>
    </row>
    <row r="146" spans="99:105">
      <c r="CU146" s="271">
        <v>2025</v>
      </c>
      <c r="CV146" s="171">
        <f t="shared" si="18"/>
        <v>660222.65453599999</v>
      </c>
      <c r="CW146" s="171">
        <f t="shared" si="18"/>
        <v>320713.69988000003</v>
      </c>
      <c r="CX146" s="171">
        <f t="shared" si="18"/>
        <v>70028.88</v>
      </c>
      <c r="CY146" s="171">
        <f t="shared" si="18"/>
        <v>87570.593040000007</v>
      </c>
      <c r="CZ146" s="274">
        <f t="shared" si="18"/>
        <v>310505.14485600003</v>
      </c>
    </row>
    <row r="147" spans="99:105">
      <c r="CU147" s="272">
        <v>2026</v>
      </c>
      <c r="CV147" s="280">
        <f t="shared" si="18"/>
        <v>645185.82530719996</v>
      </c>
      <c r="CW147" s="165">
        <f t="shared" si="18"/>
        <v>317422.52797599998</v>
      </c>
      <c r="CX147" s="165">
        <f t="shared" si="18"/>
        <v>80786.576000000001</v>
      </c>
      <c r="CY147" s="165">
        <f t="shared" si="18"/>
        <v>73482.134607999993</v>
      </c>
      <c r="CZ147" s="277">
        <f t="shared" si="18"/>
        <v>301854.51457120001</v>
      </c>
    </row>
    <row r="148" spans="99:105">
      <c r="CU148" s="691"/>
      <c r="CV148" s="691"/>
      <c r="CW148" s="691"/>
      <c r="CX148" s="691"/>
      <c r="CY148" s="691"/>
      <c r="CZ148" s="691"/>
    </row>
    <row r="149" spans="99:105">
      <c r="CU149" s="686" t="s">
        <v>1283</v>
      </c>
      <c r="CV149" s="687"/>
      <c r="CW149" s="687"/>
      <c r="CX149" s="688"/>
    </row>
    <row r="150" spans="99:105">
      <c r="CU150" s="411" t="s">
        <v>448</v>
      </c>
      <c r="CV150" s="412" t="s">
        <v>1258</v>
      </c>
      <c r="CW150" s="412" t="s">
        <v>1259</v>
      </c>
      <c r="CX150" s="413" t="s">
        <v>1260</v>
      </c>
    </row>
    <row r="151" spans="99:105">
      <c r="CU151" s="273" t="s">
        <v>1230</v>
      </c>
      <c r="CV151" s="171">
        <f>AVERAGE((CO114-CV128)^2,(CO115-CV129)^2,(CO116-CV130)^2)</f>
        <v>8729836403.9666862</v>
      </c>
      <c r="CW151" s="171">
        <f>AVERAGE((CO114-CV136)^2,(CO115-CV137)^2,(CO116-CV138)^2)</f>
        <v>4945554049.314805</v>
      </c>
      <c r="CX151" s="274">
        <f>AVERAGE((CO114-CV144)^2,(CO115-CV145)^2,(CO116-CV146)^2)</f>
        <v>3658756019.399756</v>
      </c>
    </row>
    <row r="152" spans="99:105">
      <c r="CU152" s="273" t="s">
        <v>1231</v>
      </c>
      <c r="CV152" s="171">
        <f>AVERAGE((CP114-CW128)^2,(CP115-CW129)^2,(CP116-CW130)^2)</f>
        <v>656824748.03834558</v>
      </c>
      <c r="CW152" s="171">
        <f>AVERAGE((CP114-CW136)^2,(CP115-CW137)^2,(CP116-CW138)^2)</f>
        <v>363325561.83283114</v>
      </c>
      <c r="CX152" s="274">
        <f>AVERAGE((CP114-CW144)^2,(CP115-CW145)^2,(CP116-CW146)^2)</f>
        <v>260138343.80416167</v>
      </c>
    </row>
    <row r="153" spans="99:105">
      <c r="CU153" s="273" t="s">
        <v>435</v>
      </c>
      <c r="CV153" s="278">
        <f>AVERAGE((CQ114-CX128)^2,(CQ115-CX129)^2,(CQ116-CX130)^2)</f>
        <v>1286414008.6085331</v>
      </c>
      <c r="CW153" s="171">
        <f>AVERAGE((CQ114-CX136)^2,(CQ115-CX137)^2,(CQ116-CX138)^2)</f>
        <v>637720090.81770837</v>
      </c>
      <c r="CX153" s="274">
        <f>AVERAGE((CQ114-CX144)^2,(CQ115-CX145)^2,(CQ116-CX146)^2)</f>
        <v>345803831.21813309</v>
      </c>
    </row>
    <row r="154" spans="99:105">
      <c r="CU154" s="273" t="s">
        <v>1232</v>
      </c>
      <c r="CV154" s="171">
        <f>AVERAGE((CR114-CY128)^2,(CR115-CY129)^2,(CR116-CY130)^2)</f>
        <v>104794503.30214061</v>
      </c>
      <c r="CW154" s="171">
        <f>AVERAGE((CR114-CY136)^2,(CR115-CY137)^2,(CR116-CY138)^2)</f>
        <v>139811135.65956032</v>
      </c>
      <c r="CX154" s="274">
        <f>AVERAGE((CR114-CY144)^2,(CR115-CY145)^2,(CR116-CY146)^2)</f>
        <v>180021518.48800734</v>
      </c>
    </row>
    <row r="155" spans="99:105">
      <c r="CU155" s="276" t="s">
        <v>1233</v>
      </c>
      <c r="CV155" s="165">
        <f>AVERAGE((CS114-CZ128)^2,(CS115-CZ129)^2,(CS116-CZ130)^2)</f>
        <v>666569577.89300311</v>
      </c>
      <c r="CW155" s="165">
        <f>AVERAGE((CS114-CZ136)^2,(CS115-CZ137)^2,(CS116-CZ138)^2)</f>
        <v>526818814.11551207</v>
      </c>
      <c r="CX155" s="277">
        <f>AVERAGE((CS114-CZ144)^2,(CS115-CZ145)^2,(CS116-CZ146)^2)</f>
        <v>498766848.76623696</v>
      </c>
    </row>
    <row r="156" spans="99:105">
      <c r="CU156" s="697"/>
      <c r="CV156" s="697"/>
      <c r="CW156" s="697"/>
      <c r="CX156" s="697"/>
      <c r="CY156" s="697"/>
      <c r="CZ156" s="697"/>
      <c r="DA156" s="697"/>
    </row>
    <row r="157" spans="99:105">
      <c r="CU157" s="702" t="s">
        <v>1281</v>
      </c>
      <c r="CV157" s="703"/>
      <c r="CW157" s="703"/>
      <c r="CX157" s="703"/>
      <c r="CY157" s="703"/>
      <c r="CZ157" s="703"/>
      <c r="DA157" s="704"/>
    </row>
    <row r="158" spans="99:105">
      <c r="CU158" s="407" t="s">
        <v>448</v>
      </c>
      <c r="CV158" s="408" t="s">
        <v>1265</v>
      </c>
      <c r="CW158" s="409" t="s">
        <v>1266</v>
      </c>
      <c r="CX158" s="409" t="s">
        <v>1267</v>
      </c>
      <c r="CY158" s="409" t="s">
        <v>1268</v>
      </c>
      <c r="CZ158" s="409" t="s">
        <v>1269</v>
      </c>
      <c r="DA158" s="410" t="s">
        <v>1270</v>
      </c>
    </row>
    <row r="159" spans="99:105">
      <c r="CU159" s="281" t="s">
        <v>1230</v>
      </c>
      <c r="CV159" s="171">
        <f>CV119</f>
        <v>5241783594.0478792</v>
      </c>
      <c r="CW159" s="171">
        <f t="shared" ref="CW159:CY163" si="19">CV151</f>
        <v>8729836403.9666862</v>
      </c>
      <c r="CX159" s="171">
        <f t="shared" si="19"/>
        <v>4945554049.314805</v>
      </c>
      <c r="CY159" s="171">
        <f t="shared" si="19"/>
        <v>3658756019.399756</v>
      </c>
      <c r="CZ159" s="171">
        <f>MIN(CV159:CY159)</f>
        <v>3658756019.399756</v>
      </c>
      <c r="DA159" s="282" t="str">
        <f>INDEX($CV$158:$CY$158,1,MATCH(CZ159,CV159:CY159,0))</f>
        <v>SES α=0.8</v>
      </c>
    </row>
    <row r="160" spans="99:105">
      <c r="CU160" s="281" t="s">
        <v>1231</v>
      </c>
      <c r="CV160" s="171">
        <f>CV120</f>
        <v>294266076.83963627</v>
      </c>
      <c r="CW160" s="171">
        <f t="shared" si="19"/>
        <v>656824748.03834558</v>
      </c>
      <c r="CX160" s="171">
        <f t="shared" si="19"/>
        <v>363325561.83283114</v>
      </c>
      <c r="CY160" s="171">
        <f t="shared" si="19"/>
        <v>260138343.80416167</v>
      </c>
      <c r="CZ160" s="171">
        <f t="shared" ref="CZ160:CZ163" si="20">MIN(CV160:CY160)</f>
        <v>260138343.80416167</v>
      </c>
      <c r="DA160" s="282" t="str">
        <f t="shared" ref="DA160:DA163" si="21">INDEX($CV$158:$CY$158,1,MATCH(CZ160,CV160:CY160,0))</f>
        <v>SES α=0.8</v>
      </c>
    </row>
    <row r="161" spans="99:105">
      <c r="CU161" s="281" t="s">
        <v>435</v>
      </c>
      <c r="CV161" s="171">
        <f>CV121</f>
        <v>500208616.08333331</v>
      </c>
      <c r="CW161" s="171">
        <f t="shared" si="19"/>
        <v>1286414008.6085331</v>
      </c>
      <c r="CX161" s="171">
        <f t="shared" si="19"/>
        <v>637720090.81770837</v>
      </c>
      <c r="CY161" s="171">
        <f t="shared" si="19"/>
        <v>345803831.21813309</v>
      </c>
      <c r="CZ161" s="171">
        <f t="shared" si="20"/>
        <v>345803831.21813309</v>
      </c>
      <c r="DA161" s="282" t="str">
        <f t="shared" si="21"/>
        <v>SES α=0.8</v>
      </c>
    </row>
    <row r="162" spans="99:105">
      <c r="CU162" s="281" t="s">
        <v>1232</v>
      </c>
      <c r="CV162" s="171">
        <f>CV122</f>
        <v>174100833.61234158</v>
      </c>
      <c r="CW162" s="171">
        <f t="shared" si="19"/>
        <v>104794503.30214061</v>
      </c>
      <c r="CX162" s="171">
        <f t="shared" si="19"/>
        <v>139811135.65956032</v>
      </c>
      <c r="CY162" s="171">
        <f t="shared" si="19"/>
        <v>180021518.48800734</v>
      </c>
      <c r="CZ162" s="171">
        <f t="shared" si="20"/>
        <v>104794503.30214061</v>
      </c>
      <c r="DA162" s="282" t="str">
        <f t="shared" si="21"/>
        <v>SES α=0.2</v>
      </c>
    </row>
    <row r="163" spans="99:105">
      <c r="CU163" s="283" t="s">
        <v>1233</v>
      </c>
      <c r="CV163" s="165">
        <f>CV123</f>
        <v>662423502.78680313</v>
      </c>
      <c r="CW163" s="165">
        <f t="shared" si="19"/>
        <v>666569577.89300311</v>
      </c>
      <c r="CX163" s="165">
        <f t="shared" si="19"/>
        <v>526818814.11551207</v>
      </c>
      <c r="CY163" s="165">
        <f t="shared" si="19"/>
        <v>498766848.76623696</v>
      </c>
      <c r="CZ163" s="165">
        <f t="shared" si="20"/>
        <v>498766848.76623696</v>
      </c>
      <c r="DA163" s="284" t="str">
        <f t="shared" si="21"/>
        <v>SES α=0.8</v>
      </c>
    </row>
    <row r="164" spans="99:105">
      <c r="CU164" s="691"/>
      <c r="CV164" s="691"/>
      <c r="CW164" s="691"/>
      <c r="CX164" s="691"/>
      <c r="CY164" s="691"/>
      <c r="CZ164" s="691"/>
      <c r="DA164" s="691"/>
    </row>
    <row r="165" spans="99:105">
      <c r="CU165" s="686" t="s">
        <v>1282</v>
      </c>
      <c r="CV165" s="687"/>
      <c r="CW165" s="687"/>
      <c r="CX165" s="687"/>
      <c r="CY165" s="687"/>
      <c r="CZ165" s="688"/>
    </row>
    <row r="166" spans="99:105">
      <c r="CU166" s="407" t="s">
        <v>448</v>
      </c>
      <c r="CV166" s="409" t="s">
        <v>1270</v>
      </c>
      <c r="CW166" s="408" t="s">
        <v>1271</v>
      </c>
      <c r="CX166" s="409" t="s">
        <v>1272</v>
      </c>
      <c r="CY166" s="408" t="s">
        <v>1273</v>
      </c>
      <c r="CZ166" s="410" t="s">
        <v>1274</v>
      </c>
    </row>
    <row r="167" spans="99:105">
      <c r="CU167" s="281" t="s">
        <v>475</v>
      </c>
      <c r="CV167" t="str">
        <f>DA159</f>
        <v>SES α=0.8</v>
      </c>
      <c r="CW167" s="171">
        <f>IF(CV167="2-Year MA",CV115,IF(CV167="SES α=0.2",CV131,IF(CV167="SES α=0.5",CV139,IF(CV167="SES α=0.8",CV147,""))))</f>
        <v>645185.82530719996</v>
      </c>
      <c r="CX167" s="171">
        <f>'14_Predictive_Q2'!D22</f>
        <v>604925.74280518119</v>
      </c>
      <c r="CY167" s="279">
        <f>CW167-CX167</f>
        <v>40260.082502018777</v>
      </c>
      <c r="CZ167" s="266">
        <f>CY167/CX167</f>
        <v>6.6553759665315987E-2</v>
      </c>
    </row>
    <row r="168" spans="99:105">
      <c r="CU168" s="281" t="s">
        <v>477</v>
      </c>
      <c r="CV168" t="str">
        <f>DA160</f>
        <v>SES α=0.8</v>
      </c>
      <c r="CW168" s="171">
        <f>IF(CV168="2-Year MA",CW115,IF(CV168="SES α=0.2",CW131,IF(CV168="SES α=0.5",CW139,IF(CV168="SES α=0.8",CW147,""))))</f>
        <v>317422.52797599998</v>
      </c>
      <c r="CX168" s="171">
        <f>'14_Predictive_Q2'!D37</f>
        <v>297686.54523549415</v>
      </c>
      <c r="CY168" s="279">
        <f t="shared" ref="CY168:CY171" si="22">CW168-CX168</f>
        <v>19735.982740505831</v>
      </c>
      <c r="CZ168" s="266">
        <f t="shared" ref="CZ168:CZ171" si="23">CY168/CX168</f>
        <v>6.6297866183011631E-2</v>
      </c>
    </row>
    <row r="169" spans="99:105">
      <c r="CU169" s="281" t="s">
        <v>435</v>
      </c>
      <c r="CV169" t="str">
        <f>DA161</f>
        <v>SES α=0.8</v>
      </c>
      <c r="CW169" s="171">
        <f>IF(CV169="2-Year MA",CX115,IF(CV169="SES α=0.2",CX131,IF(CV169="SES α=0.5",CX139,IF(CV169="SES α=0.8",CX147,""))))</f>
        <v>80786.576000000001</v>
      </c>
      <c r="CX169" s="171">
        <f>'14_Predictive_Q2'!D52</f>
        <v>36430.761291961397</v>
      </c>
      <c r="CY169" s="279">
        <f t="shared" si="22"/>
        <v>44355.814708038604</v>
      </c>
      <c r="CZ169" s="266">
        <f t="shared" si="23"/>
        <v>1.2175374089101427</v>
      </c>
    </row>
    <row r="170" spans="99:105">
      <c r="CU170" s="281" t="s">
        <v>476</v>
      </c>
      <c r="CV170" t="str">
        <f>DA162</f>
        <v>SES α=0.2</v>
      </c>
      <c r="CW170" s="171">
        <f>IF(CV170="2-Year MA",CY115,IF(CV170="SES α=0.2",CY131,IF(CV170="SES α=0.5",CY139,IF(CV170="SES α=0.8",CY147,""))))</f>
        <v>76701.422368</v>
      </c>
      <c r="CX170" s="279">
        <f>'14_Predictive_Q2'!D67</f>
        <v>77434.869025636464</v>
      </c>
      <c r="CY170" s="279">
        <f t="shared" si="22"/>
        <v>-733.44665763646481</v>
      </c>
      <c r="CZ170" s="266">
        <f t="shared" si="23"/>
        <v>-9.4717879279119285E-3</v>
      </c>
    </row>
    <row r="171" spans="99:105">
      <c r="CU171" s="283" t="s">
        <v>478</v>
      </c>
      <c r="CV171" s="280" t="str">
        <f>DA163</f>
        <v>SES α=0.8</v>
      </c>
      <c r="CW171" s="165">
        <f>IF(CV171="2-Year MA",CZ115,IF(CV171="SES α=0.2",CZ131,IF(CV171="SES α=0.5",CZ139,IF(CV171="SES α=0.8",CZ147,""))))</f>
        <v>301854.51457120001</v>
      </c>
      <c r="CX171" s="165">
        <f>'14_Predictive_Q2'!D82</f>
        <v>303017.38229122286</v>
      </c>
      <c r="CY171" s="285">
        <f t="shared" si="22"/>
        <v>-1162.8677200228558</v>
      </c>
      <c r="CZ171" s="269">
        <f t="shared" si="23"/>
        <v>-3.8376271065045735E-3</v>
      </c>
    </row>
    <row r="172" spans="99:105">
      <c r="CU172" s="689"/>
      <c r="CV172" s="689"/>
      <c r="CW172" s="689"/>
      <c r="CX172" s="689"/>
      <c r="CY172" s="689"/>
      <c r="CZ172" s="689"/>
    </row>
    <row r="173" spans="99:105">
      <c r="CU173" s="690"/>
      <c r="CV173" s="691"/>
      <c r="CW173" s="691"/>
      <c r="CX173" s="691"/>
      <c r="CY173" s="691"/>
      <c r="CZ173" s="692"/>
    </row>
    <row r="174" spans="99:105">
      <c r="CU174" s="693"/>
      <c r="CV174" s="694"/>
      <c r="CW174" s="694"/>
      <c r="CX174" s="694"/>
      <c r="CY174" s="694"/>
      <c r="CZ174" s="695"/>
    </row>
    <row r="175" spans="99:105">
      <c r="CU175" s="693"/>
      <c r="CV175" s="694"/>
      <c r="CW175" s="694"/>
      <c r="CX175" s="694"/>
      <c r="CY175" s="694"/>
      <c r="CZ175" s="695"/>
    </row>
    <row r="176" spans="99:105">
      <c r="CU176" s="693"/>
      <c r="CV176" s="694"/>
      <c r="CW176" s="694"/>
      <c r="CX176" s="694"/>
      <c r="CY176" s="694"/>
      <c r="CZ176" s="695"/>
    </row>
    <row r="177" spans="99:104">
      <c r="CU177" s="693"/>
      <c r="CV177" s="694"/>
      <c r="CW177" s="694"/>
      <c r="CX177" s="694"/>
      <c r="CY177" s="694"/>
      <c r="CZ177" s="695"/>
    </row>
    <row r="178" spans="99:104">
      <c r="CU178" s="693"/>
      <c r="CV178" s="694"/>
      <c r="CW178" s="694"/>
      <c r="CX178" s="694"/>
      <c r="CY178" s="694"/>
      <c r="CZ178" s="695"/>
    </row>
    <row r="179" spans="99:104">
      <c r="CU179" s="693"/>
      <c r="CV179" s="694"/>
      <c r="CW179" s="694"/>
      <c r="CX179" s="694"/>
      <c r="CY179" s="694"/>
      <c r="CZ179" s="695"/>
    </row>
    <row r="180" spans="99:104">
      <c r="CU180" s="693"/>
      <c r="CV180" s="694"/>
      <c r="CW180" s="694"/>
      <c r="CX180" s="694"/>
      <c r="CY180" s="694"/>
      <c r="CZ180" s="695"/>
    </row>
    <row r="181" spans="99:104">
      <c r="CU181" s="693"/>
      <c r="CV181" s="694"/>
      <c r="CW181" s="694"/>
      <c r="CX181" s="694"/>
      <c r="CY181" s="694"/>
      <c r="CZ181" s="695"/>
    </row>
    <row r="182" spans="99:104">
      <c r="CU182" s="693"/>
      <c r="CV182" s="694"/>
      <c r="CW182" s="694"/>
      <c r="CX182" s="694"/>
      <c r="CY182" s="694"/>
      <c r="CZ182" s="695"/>
    </row>
    <row r="183" spans="99:104">
      <c r="CU183" s="693"/>
      <c r="CV183" s="694"/>
      <c r="CW183" s="694"/>
      <c r="CX183" s="694"/>
      <c r="CY183" s="694"/>
      <c r="CZ183" s="695"/>
    </row>
    <row r="184" spans="99:104">
      <c r="CU184" s="693"/>
      <c r="CV184" s="694"/>
      <c r="CW184" s="694"/>
      <c r="CX184" s="694"/>
      <c r="CY184" s="694"/>
      <c r="CZ184" s="695"/>
    </row>
    <row r="185" spans="99:104">
      <c r="CU185" s="693"/>
      <c r="CV185" s="694"/>
      <c r="CW185" s="694"/>
      <c r="CX185" s="694"/>
      <c r="CY185" s="694"/>
      <c r="CZ185" s="695"/>
    </row>
    <row r="186" spans="99:104">
      <c r="CU186" s="693"/>
      <c r="CV186" s="694"/>
      <c r="CW186" s="694"/>
      <c r="CX186" s="694"/>
      <c r="CY186" s="694"/>
      <c r="CZ186" s="695"/>
    </row>
    <row r="187" spans="99:104">
      <c r="CU187" s="693"/>
      <c r="CV187" s="694"/>
      <c r="CW187" s="694"/>
      <c r="CX187" s="694"/>
      <c r="CY187" s="694"/>
      <c r="CZ187" s="695"/>
    </row>
    <row r="188" spans="99:104">
      <c r="CU188" s="693"/>
      <c r="CV188" s="694"/>
      <c r="CW188" s="694"/>
      <c r="CX188" s="694"/>
      <c r="CY188" s="694"/>
      <c r="CZ188" s="695"/>
    </row>
    <row r="189" spans="99:104">
      <c r="CU189" s="693"/>
      <c r="CV189" s="694"/>
      <c r="CW189" s="694"/>
      <c r="CX189" s="694"/>
      <c r="CY189" s="694"/>
      <c r="CZ189" s="695"/>
    </row>
    <row r="190" spans="99:104">
      <c r="CU190" s="693"/>
      <c r="CV190" s="694"/>
      <c r="CW190" s="694"/>
      <c r="CX190" s="694"/>
      <c r="CY190" s="694"/>
      <c r="CZ190" s="695"/>
    </row>
    <row r="191" spans="99:104">
      <c r="CU191" s="693"/>
      <c r="CV191" s="694"/>
      <c r="CW191" s="694"/>
      <c r="CX191" s="694"/>
      <c r="CY191" s="694"/>
      <c r="CZ191" s="695"/>
    </row>
    <row r="192" spans="99:104">
      <c r="CU192" s="693"/>
      <c r="CV192" s="694"/>
      <c r="CW192" s="694"/>
      <c r="CX192" s="694"/>
      <c r="CY192" s="694"/>
      <c r="CZ192" s="695"/>
    </row>
    <row r="193" spans="1:104">
      <c r="CU193" s="696"/>
      <c r="CV193" s="697"/>
      <c r="CW193" s="697"/>
      <c r="CX193" s="697"/>
      <c r="CY193" s="697"/>
      <c r="CZ193" s="698"/>
    </row>
    <row r="194" spans="1:104" ht="33" customHeight="1">
      <c r="CU194" s="699" t="s">
        <v>1564</v>
      </c>
      <c r="CV194" s="700"/>
      <c r="CW194" s="700"/>
      <c r="CX194" s="700"/>
      <c r="CY194" s="700"/>
      <c r="CZ194" s="701"/>
    </row>
    <row r="195" spans="1:104" s="20" customFormat="1" ht="58.2" customHeight="1">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c r="AA195" s="145"/>
      <c r="AB195" s="145"/>
      <c r="AC195" s="145"/>
      <c r="AD195" s="145"/>
      <c r="AE195" s="145"/>
      <c r="AF195" s="145"/>
      <c r="AG195" s="145"/>
      <c r="AH195" s="145"/>
      <c r="AI195" s="145"/>
      <c r="AJ195" s="145"/>
      <c r="AK195" s="145"/>
      <c r="AL195" s="145"/>
      <c r="AM195" s="145"/>
      <c r="AN195" s="145"/>
      <c r="AO195" s="145"/>
      <c r="AP195" s="145"/>
      <c r="AQ195" s="145"/>
      <c r="AR195" s="145"/>
      <c r="AS195" s="145"/>
      <c r="AT195" s="145"/>
      <c r="AU195" s="145"/>
      <c r="AV195" s="145"/>
      <c r="AW195" s="145"/>
      <c r="AX195" s="145"/>
      <c r="AY195" s="145"/>
      <c r="AZ195" s="145"/>
      <c r="BA195" s="145"/>
      <c r="BB195" s="145"/>
      <c r="BC195" s="145"/>
      <c r="BD195" s="145"/>
      <c r="BE195" s="145"/>
      <c r="BF195" s="145"/>
      <c r="BG195" s="145"/>
      <c r="BH195" s="145"/>
      <c r="BI195" s="145"/>
      <c r="BJ195" s="145"/>
      <c r="BK195" s="145"/>
      <c r="BL195" s="145"/>
      <c r="BM195" s="145"/>
      <c r="BN195" s="145"/>
      <c r="BO195" s="145"/>
      <c r="BP195" s="145"/>
      <c r="BQ195" s="145"/>
      <c r="BR195" s="145"/>
      <c r="BS195" s="145"/>
      <c r="BT195" s="145"/>
      <c r="BU195" s="145"/>
      <c r="BV195" s="145"/>
      <c r="BW195" s="145"/>
      <c r="BX195" s="145"/>
      <c r="BY195" s="145"/>
      <c r="BZ195" s="145"/>
      <c r="CA195" s="145"/>
      <c r="CB195" s="145"/>
      <c r="CC195" s="145"/>
      <c r="CD195" s="145"/>
      <c r="CE195" s="145"/>
      <c r="CF195" s="145"/>
      <c r="CG195" s="145"/>
      <c r="CH195" s="145"/>
      <c r="CI195" s="145"/>
      <c r="CJ195" s="145"/>
      <c r="CK195" s="145"/>
      <c r="CL195" s="303"/>
      <c r="CP195" s="286"/>
      <c r="CS195" s="65"/>
      <c r="CT195" s="65"/>
      <c r="CU195" s="663" t="s">
        <v>1566</v>
      </c>
      <c r="CV195" s="664"/>
      <c r="CW195" s="664"/>
      <c r="CX195" s="664"/>
      <c r="CY195" s="664"/>
      <c r="CZ195" s="665"/>
    </row>
    <row r="196" spans="1:104" ht="63.6" customHeight="1">
      <c r="CU196" s="683" t="s">
        <v>1565</v>
      </c>
      <c r="CV196" s="684"/>
      <c r="CW196" s="684"/>
      <c r="CX196" s="684"/>
      <c r="CY196" s="684"/>
      <c r="CZ196" s="685"/>
    </row>
  </sheetData>
  <autoFilter ref="A3:CS3" xr:uid="{5A525B6A-E76A-4B17-AB63-44D3A0816D02}"/>
  <mergeCells count="81">
    <mergeCell ref="CN3:CR3"/>
    <mergeCell ref="CN2:CT2"/>
    <mergeCell ref="CR108:CU108"/>
    <mergeCell ref="CR109:CZ109"/>
    <mergeCell ref="CN22:CN24"/>
    <mergeCell ref="CN26:CN27"/>
    <mergeCell ref="CN28:CN31"/>
    <mergeCell ref="CN34:CN36"/>
    <mergeCell ref="CN64:CN66"/>
    <mergeCell ref="CN56:CN57"/>
    <mergeCell ref="CN58:CN61"/>
    <mergeCell ref="CN62:CT62"/>
    <mergeCell ref="CN63:CR63"/>
    <mergeCell ref="CT49:CT51"/>
    <mergeCell ref="CT52:CT54"/>
    <mergeCell ref="CT56:CT57"/>
    <mergeCell ref="CT58:CT61"/>
    <mergeCell ref="CT64:CT66"/>
    <mergeCell ref="CT22:CT24"/>
    <mergeCell ref="CN41:CN42"/>
    <mergeCell ref="CN43:CN46"/>
    <mergeCell ref="CN49:CN51"/>
    <mergeCell ref="CN52:CN54"/>
    <mergeCell ref="CN37:CN39"/>
    <mergeCell ref="CT43:CT46"/>
    <mergeCell ref="CN47:CT47"/>
    <mergeCell ref="CN48:CR48"/>
    <mergeCell ref="CT26:CT27"/>
    <mergeCell ref="CT28:CT31"/>
    <mergeCell ref="CT34:CT36"/>
    <mergeCell ref="CT37:CT39"/>
    <mergeCell ref="CT41:CT42"/>
    <mergeCell ref="CN32:CT32"/>
    <mergeCell ref="CN33:CR33"/>
    <mergeCell ref="CT4:CT6"/>
    <mergeCell ref="CT7:CT9"/>
    <mergeCell ref="CT11:CT12"/>
    <mergeCell ref="CT13:CT16"/>
    <mergeCell ref="CT19:CT21"/>
    <mergeCell ref="CN17:CT17"/>
    <mergeCell ref="CN18:CR18"/>
    <mergeCell ref="CN4:CN6"/>
    <mergeCell ref="CN7:CN9"/>
    <mergeCell ref="CN11:CN12"/>
    <mergeCell ref="CN13:CN16"/>
    <mergeCell ref="CN19:CN21"/>
    <mergeCell ref="CU132:CZ132"/>
    <mergeCell ref="CU124:CZ124"/>
    <mergeCell ref="CU116:CZ116"/>
    <mergeCell ref="CT71:CT72"/>
    <mergeCell ref="CT73:CT76"/>
    <mergeCell ref="CU125:CZ125"/>
    <mergeCell ref="CU117:CV117"/>
    <mergeCell ref="CU110:CZ110"/>
    <mergeCell ref="CR88:CU107"/>
    <mergeCell ref="CN110:CS110"/>
    <mergeCell ref="CN118:CS118"/>
    <mergeCell ref="CN125:CS125"/>
    <mergeCell ref="CN124:CS124"/>
    <mergeCell ref="CN117:CS117"/>
    <mergeCell ref="CU195:CZ195"/>
    <mergeCell ref="CU196:CZ196"/>
    <mergeCell ref="CU141:CZ141"/>
    <mergeCell ref="CN133:CS133"/>
    <mergeCell ref="CU173:CZ193"/>
    <mergeCell ref="CU194:CZ194"/>
    <mergeCell ref="CU172:CZ172"/>
    <mergeCell ref="CU149:CX149"/>
    <mergeCell ref="CU165:CZ165"/>
    <mergeCell ref="CU157:DA157"/>
    <mergeCell ref="CU164:DA164"/>
    <mergeCell ref="CU156:DA156"/>
    <mergeCell ref="CU148:CZ148"/>
    <mergeCell ref="CU140:CZ140"/>
    <mergeCell ref="CU133:CZ133"/>
    <mergeCell ref="CN134:CS134"/>
    <mergeCell ref="CT67:CT69"/>
    <mergeCell ref="CN78:CP78"/>
    <mergeCell ref="CN67:CN69"/>
    <mergeCell ref="CN71:CN72"/>
    <mergeCell ref="CN73:CN76"/>
  </mergeCells>
  <pageMargins left="0.7" right="0.7" top="0.75" bottom="0.75" header="0.3" footer="0.3"/>
  <drawing r:id="rId2"/>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0764B-E638-4B27-A787-8D88D39EAABF}">
  <dimension ref="A1:D194"/>
  <sheetViews>
    <sheetView zoomScale="80" zoomScaleNormal="80" workbookViewId="0">
      <selection activeCell="A53" sqref="A53:A54"/>
    </sheetView>
  </sheetViews>
  <sheetFormatPr defaultRowHeight="14.4"/>
  <cols>
    <col min="1" max="1" width="45.44140625" customWidth="1"/>
    <col min="2" max="2" width="22" style="10" customWidth="1"/>
    <col min="3" max="3" width="35.44140625" customWidth="1"/>
    <col min="4" max="4" width="22.44140625" customWidth="1"/>
  </cols>
  <sheetData>
    <row r="1" spans="1:4" ht="21">
      <c r="A1" s="138" t="s">
        <v>726</v>
      </c>
      <c r="B1" s="570" t="s">
        <v>727</v>
      </c>
      <c r="C1" s="570"/>
      <c r="D1" s="571"/>
    </row>
    <row r="2" spans="1:4" ht="15.6">
      <c r="A2" s="104" t="s">
        <v>505</v>
      </c>
      <c r="B2" s="576" t="s">
        <v>513</v>
      </c>
      <c r="C2" s="576"/>
      <c r="D2" s="577"/>
    </row>
    <row r="3" spans="1:4" s="19" customFormat="1" ht="37.200000000000003" customHeight="1">
      <c r="A3" s="173" t="s">
        <v>504</v>
      </c>
      <c r="B3" s="761" t="s">
        <v>762</v>
      </c>
      <c r="C3" s="761"/>
      <c r="D3" s="762"/>
    </row>
    <row r="4" spans="1:4" ht="35.4" customHeight="1">
      <c r="A4" s="144" t="s">
        <v>480</v>
      </c>
      <c r="B4" s="763" t="s">
        <v>763</v>
      </c>
      <c r="C4" s="763"/>
      <c r="D4" s="764"/>
    </row>
    <row r="5" spans="1:4" ht="15.6">
      <c r="A5" s="141" t="s">
        <v>730</v>
      </c>
      <c r="B5" s="620" t="s">
        <v>764</v>
      </c>
      <c r="C5" s="620"/>
      <c r="D5" s="621"/>
    </row>
    <row r="6" spans="1:4" ht="15.6">
      <c r="A6" s="104" t="s">
        <v>732</v>
      </c>
      <c r="B6" s="576" t="s">
        <v>765</v>
      </c>
      <c r="C6" s="576"/>
      <c r="D6" s="577"/>
    </row>
    <row r="7" spans="1:4" ht="15.6">
      <c r="A7" s="104" t="s">
        <v>733</v>
      </c>
      <c r="B7" s="576" t="s">
        <v>766</v>
      </c>
      <c r="C7" s="576"/>
      <c r="D7" s="577"/>
    </row>
    <row r="8" spans="1:4" ht="15.6">
      <c r="A8" s="106" t="s">
        <v>767</v>
      </c>
      <c r="B8" s="622" t="s">
        <v>768</v>
      </c>
      <c r="C8" s="622"/>
      <c r="D8" s="623"/>
    </row>
    <row r="9" spans="1:4" ht="15.6">
      <c r="A9" s="529"/>
      <c r="B9" s="529"/>
      <c r="C9" s="529"/>
      <c r="D9" s="529"/>
    </row>
    <row r="10" spans="1:4" s="2" customFormat="1" ht="17.399999999999999">
      <c r="A10" s="174" t="s">
        <v>766</v>
      </c>
      <c r="B10" s="175" t="s">
        <v>594</v>
      </c>
      <c r="C10" s="176" t="s">
        <v>598</v>
      </c>
      <c r="D10" s="177" t="s">
        <v>599</v>
      </c>
    </row>
    <row r="11" spans="1:4" s="2" customFormat="1" ht="15">
      <c r="A11" s="49" t="s">
        <v>769</v>
      </c>
      <c r="B11" s="95">
        <v>92</v>
      </c>
      <c r="C11" s="42" t="s">
        <v>477</v>
      </c>
      <c r="D11" s="50" t="s">
        <v>474</v>
      </c>
    </row>
    <row r="12" spans="1:4" s="2" customFormat="1" ht="15">
      <c r="A12" s="49" t="s">
        <v>603</v>
      </c>
      <c r="B12" s="95">
        <v>62</v>
      </c>
      <c r="C12" s="42" t="s">
        <v>475</v>
      </c>
      <c r="D12" s="50" t="s">
        <v>474</v>
      </c>
    </row>
    <row r="13" spans="1:4" s="2" customFormat="1" ht="30">
      <c r="A13" s="51" t="s">
        <v>609</v>
      </c>
      <c r="B13" s="189">
        <v>33</v>
      </c>
      <c r="C13" s="59" t="s">
        <v>478</v>
      </c>
      <c r="D13" s="60" t="s">
        <v>474</v>
      </c>
    </row>
    <row r="14" spans="1:4" s="2" customFormat="1" ht="15">
      <c r="A14" s="178" t="s">
        <v>613</v>
      </c>
      <c r="B14" s="179">
        <v>23</v>
      </c>
      <c r="C14" s="180" t="s">
        <v>435</v>
      </c>
      <c r="D14" s="181" t="s">
        <v>474</v>
      </c>
    </row>
    <row r="15" spans="1:4" ht="99.6" customHeight="1">
      <c r="A15" s="470" t="s">
        <v>770</v>
      </c>
      <c r="B15" s="471"/>
      <c r="C15" s="471"/>
      <c r="D15" s="472"/>
    </row>
    <row r="16" spans="1:4" ht="15.6">
      <c r="A16" s="477"/>
      <c r="B16" s="477"/>
      <c r="C16" s="477"/>
      <c r="D16" s="477"/>
    </row>
    <row r="17" spans="1:4" ht="31.2">
      <c r="A17" s="441" t="s">
        <v>766</v>
      </c>
      <c r="B17" s="452" t="s">
        <v>594</v>
      </c>
      <c r="C17" s="452" t="s">
        <v>595</v>
      </c>
      <c r="D17" s="453" t="s">
        <v>596</v>
      </c>
    </row>
    <row r="18" spans="1:4" ht="15.6">
      <c r="A18" s="49" t="s">
        <v>769</v>
      </c>
      <c r="B18" s="183">
        <v>92</v>
      </c>
      <c r="C18" s="183">
        <v>86</v>
      </c>
      <c r="D18" s="184">
        <f>B18-C18</f>
        <v>6</v>
      </c>
    </row>
    <row r="19" spans="1:4" ht="15.6">
      <c r="A19" s="49" t="s">
        <v>603</v>
      </c>
      <c r="B19" s="183">
        <v>62</v>
      </c>
      <c r="C19" s="183">
        <v>58</v>
      </c>
      <c r="D19" s="184">
        <f t="shared" ref="D19:D26" si="0">B19-C19</f>
        <v>4</v>
      </c>
    </row>
    <row r="20" spans="1:4" ht="15.6">
      <c r="A20" s="49" t="s">
        <v>606</v>
      </c>
      <c r="B20" s="183">
        <v>40</v>
      </c>
      <c r="C20" s="183">
        <v>41</v>
      </c>
      <c r="D20" s="184">
        <f t="shared" si="0"/>
        <v>-1</v>
      </c>
    </row>
    <row r="21" spans="1:4" ht="15.6">
      <c r="A21" s="49" t="s">
        <v>609</v>
      </c>
      <c r="B21" s="183">
        <v>33</v>
      </c>
      <c r="C21" s="183">
        <v>20</v>
      </c>
      <c r="D21" s="184">
        <f t="shared" si="0"/>
        <v>13</v>
      </c>
    </row>
    <row r="22" spans="1:4" ht="15.6">
      <c r="A22" s="49" t="s">
        <v>611</v>
      </c>
      <c r="B22" s="183">
        <v>32</v>
      </c>
      <c r="C22" s="183">
        <v>30</v>
      </c>
      <c r="D22" s="184">
        <f t="shared" si="0"/>
        <v>2</v>
      </c>
    </row>
    <row r="23" spans="1:4" ht="20.399999999999999" customHeight="1">
      <c r="A23" s="49" t="s">
        <v>614</v>
      </c>
      <c r="B23" s="183">
        <v>24</v>
      </c>
      <c r="C23" s="183">
        <v>18</v>
      </c>
      <c r="D23" s="184">
        <f t="shared" si="0"/>
        <v>6</v>
      </c>
    </row>
    <row r="24" spans="1:4" ht="15.6">
      <c r="A24" s="49" t="s">
        <v>613</v>
      </c>
      <c r="B24" s="183">
        <v>23</v>
      </c>
      <c r="C24" s="183">
        <v>12</v>
      </c>
      <c r="D24" s="184">
        <f t="shared" si="0"/>
        <v>11</v>
      </c>
    </row>
    <row r="25" spans="1:4" ht="15.6">
      <c r="A25" s="49" t="s">
        <v>605</v>
      </c>
      <c r="B25" s="183">
        <v>15</v>
      </c>
      <c r="C25" s="183">
        <v>11</v>
      </c>
      <c r="D25" s="184">
        <f t="shared" si="0"/>
        <v>4</v>
      </c>
    </row>
    <row r="26" spans="1:4" ht="15.6">
      <c r="A26" s="178" t="s">
        <v>617</v>
      </c>
      <c r="B26" s="185">
        <v>10</v>
      </c>
      <c r="C26" s="185">
        <v>9</v>
      </c>
      <c r="D26" s="186">
        <f t="shared" si="0"/>
        <v>1</v>
      </c>
    </row>
    <row r="27" spans="1:4" ht="88.8" customHeight="1">
      <c r="A27" s="508" t="s">
        <v>771</v>
      </c>
      <c r="B27" s="510"/>
      <c r="C27" s="510"/>
      <c r="D27" s="512"/>
    </row>
    <row r="28" spans="1:4" ht="15.6">
      <c r="A28" s="477"/>
      <c r="B28" s="477"/>
      <c r="C28" s="477"/>
      <c r="D28" s="477"/>
    </row>
    <row r="29" spans="1:4" ht="17.399999999999999">
      <c r="A29" s="645" t="s">
        <v>772</v>
      </c>
      <c r="B29" s="646"/>
      <c r="C29" s="646"/>
      <c r="D29" s="647"/>
    </row>
    <row r="30" spans="1:4" ht="15.6" customHeight="1">
      <c r="A30" s="643"/>
      <c r="B30" s="529"/>
      <c r="C30" s="529"/>
      <c r="D30" s="644"/>
    </row>
    <row r="31" spans="1:4" ht="15.6" customHeight="1">
      <c r="A31" s="608"/>
      <c r="B31" s="477"/>
      <c r="C31" s="477"/>
      <c r="D31" s="609"/>
    </row>
    <row r="32" spans="1:4" ht="15.6" customHeight="1">
      <c r="A32" s="608"/>
      <c r="B32" s="477"/>
      <c r="C32" s="477"/>
      <c r="D32" s="609"/>
    </row>
    <row r="33" spans="1:4" ht="15.6" customHeight="1">
      <c r="A33" s="608"/>
      <c r="B33" s="477"/>
      <c r="C33" s="477"/>
      <c r="D33" s="609"/>
    </row>
    <row r="34" spans="1:4" ht="15.6" customHeight="1">
      <c r="A34" s="608"/>
      <c r="B34" s="477"/>
      <c r="C34" s="477"/>
      <c r="D34" s="609"/>
    </row>
    <row r="35" spans="1:4" ht="15.6" customHeight="1">
      <c r="A35" s="608"/>
      <c r="B35" s="477"/>
      <c r="C35" s="477"/>
      <c r="D35" s="609"/>
    </row>
    <row r="36" spans="1:4" ht="15.6" customHeight="1">
      <c r="A36" s="608"/>
      <c r="B36" s="477"/>
      <c r="C36" s="477"/>
      <c r="D36" s="609"/>
    </row>
    <row r="37" spans="1:4" ht="15.6" customHeight="1">
      <c r="A37" s="608"/>
      <c r="B37" s="477"/>
      <c r="C37" s="477"/>
      <c r="D37" s="609"/>
    </row>
    <row r="38" spans="1:4" ht="15.6" customHeight="1">
      <c r="A38" s="608"/>
      <c r="B38" s="477"/>
      <c r="C38" s="477"/>
      <c r="D38" s="609"/>
    </row>
    <row r="39" spans="1:4" ht="15.6" customHeight="1">
      <c r="A39" s="608"/>
      <c r="B39" s="477"/>
      <c r="C39" s="477"/>
      <c r="D39" s="609"/>
    </row>
    <row r="40" spans="1:4" ht="15.6" customHeight="1">
      <c r="A40" s="608"/>
      <c r="B40" s="477"/>
      <c r="C40" s="477"/>
      <c r="D40" s="609"/>
    </row>
    <row r="41" spans="1:4" ht="15.6" customHeight="1">
      <c r="A41" s="608"/>
      <c r="B41" s="477"/>
      <c r="C41" s="477"/>
      <c r="D41" s="609"/>
    </row>
    <row r="42" spans="1:4" ht="15.6" customHeight="1">
      <c r="A42" s="608"/>
      <c r="B42" s="477"/>
      <c r="C42" s="477"/>
      <c r="D42" s="609"/>
    </row>
    <row r="43" spans="1:4" ht="15.6" customHeight="1">
      <c r="A43" s="608"/>
      <c r="B43" s="477"/>
      <c r="C43" s="477"/>
      <c r="D43" s="609"/>
    </row>
    <row r="44" spans="1:4" ht="15.6" customHeight="1">
      <c r="A44" s="608"/>
      <c r="B44" s="477"/>
      <c r="C44" s="477"/>
      <c r="D44" s="609"/>
    </row>
    <row r="45" spans="1:4" ht="15.6" customHeight="1">
      <c r="A45" s="608"/>
      <c r="B45" s="477"/>
      <c r="C45" s="477"/>
      <c r="D45" s="609"/>
    </row>
    <row r="46" spans="1:4" ht="15.6" customHeight="1">
      <c r="A46" s="608"/>
      <c r="B46" s="477"/>
      <c r="C46" s="477"/>
      <c r="D46" s="609"/>
    </row>
    <row r="47" spans="1:4" ht="63.6" customHeight="1">
      <c r="A47" s="735"/>
      <c r="B47" s="736"/>
      <c r="C47" s="736"/>
      <c r="D47" s="737"/>
    </row>
    <row r="48" spans="1:4" ht="36.6" customHeight="1">
      <c r="A48" s="742" t="s">
        <v>1534</v>
      </c>
      <c r="B48" s="759"/>
      <c r="C48" s="759"/>
      <c r="D48" s="760"/>
    </row>
    <row r="49" spans="1:4" ht="15" customHeight="1">
      <c r="A49" s="477"/>
      <c r="B49" s="477"/>
      <c r="C49" s="477"/>
      <c r="D49" s="477"/>
    </row>
    <row r="50" spans="1:4" ht="34.200000000000003" customHeight="1">
      <c r="A50" s="743" t="s">
        <v>773</v>
      </c>
      <c r="B50" s="743"/>
      <c r="C50" s="743"/>
      <c r="D50" s="743"/>
    </row>
    <row r="51" spans="1:4" ht="15.6" customHeight="1">
      <c r="A51" s="758"/>
      <c r="B51" s="758"/>
      <c r="C51" s="758"/>
      <c r="D51" s="758"/>
    </row>
    <row r="52" spans="1:4" ht="15.6">
      <c r="A52" s="744" t="s">
        <v>774</v>
      </c>
      <c r="B52" s="745"/>
      <c r="C52" s="745"/>
      <c r="D52" s="746"/>
    </row>
    <row r="53" spans="1:4" ht="15.6" customHeight="1">
      <c r="A53" s="756">
        <f>CORREL(C18:C26, B18:B26)</f>
        <v>0.98458807174105634</v>
      </c>
      <c r="B53" s="750" t="s">
        <v>775</v>
      </c>
      <c r="C53" s="751"/>
      <c r="D53" s="752"/>
    </row>
    <row r="54" spans="1:4" ht="15.6" customHeight="1">
      <c r="A54" s="757"/>
      <c r="B54" s="753"/>
      <c r="C54" s="754"/>
      <c r="D54" s="755"/>
    </row>
    <row r="55" spans="1:4" ht="15.6">
      <c r="A55" s="477"/>
      <c r="B55" s="477"/>
      <c r="C55" s="477"/>
      <c r="D55" s="477"/>
    </row>
    <row r="56" spans="1:4" ht="15.6">
      <c r="A56" s="747" t="s">
        <v>795</v>
      </c>
      <c r="B56" s="748"/>
      <c r="C56" s="748"/>
      <c r="D56" s="749"/>
    </row>
    <row r="57" spans="1:4" s="20" customFormat="1" ht="67.2" customHeight="1">
      <c r="A57" s="434">
        <f>SLOPE(B18:B26,C18:C26)</f>
        <v>0.97462557247184034</v>
      </c>
      <c r="B57" s="436" t="s">
        <v>776</v>
      </c>
      <c r="C57" s="619" t="s">
        <v>792</v>
      </c>
      <c r="D57" s="524"/>
    </row>
    <row r="58" spans="1:4" ht="15.6">
      <c r="A58" s="376">
        <f>INTERCEPT(B18:B26,C18:C26)</f>
        <v>5.9146346495028332</v>
      </c>
      <c r="B58" s="437" t="s">
        <v>777</v>
      </c>
      <c r="C58" s="477"/>
      <c r="D58" s="609"/>
    </row>
    <row r="59" spans="1:4" ht="75" customHeight="1">
      <c r="A59" s="435">
        <f>RSQ(B18:B26,C18:C26)</f>
        <v>0.96941367101477149</v>
      </c>
      <c r="B59" s="438" t="s">
        <v>778</v>
      </c>
      <c r="C59" s="619" t="s">
        <v>779</v>
      </c>
      <c r="D59" s="524"/>
    </row>
    <row r="60" spans="1:4" ht="50.4" customHeight="1">
      <c r="A60" s="378"/>
      <c r="B60" s="439"/>
      <c r="C60" s="733" t="s">
        <v>780</v>
      </c>
      <c r="D60" s="734"/>
    </row>
    <row r="61" spans="1:4" ht="15.6">
      <c r="A61" s="477"/>
      <c r="B61" s="477"/>
      <c r="C61" s="477"/>
      <c r="D61" s="477"/>
    </row>
    <row r="62" spans="1:4" ht="46.2" customHeight="1">
      <c r="A62" s="738" t="s">
        <v>789</v>
      </c>
      <c r="B62" s="739"/>
      <c r="C62" s="8"/>
      <c r="D62" s="8"/>
    </row>
    <row r="63" spans="1:4" ht="15.6">
      <c r="A63" s="454" t="s">
        <v>781</v>
      </c>
      <c r="B63" s="453" t="s">
        <v>782</v>
      </c>
      <c r="C63" s="8"/>
      <c r="D63" s="8"/>
    </row>
    <row r="64" spans="1:4" ht="15.6">
      <c r="A64" s="51" t="s">
        <v>783</v>
      </c>
      <c r="B64" s="187" t="s">
        <v>595</v>
      </c>
      <c r="C64" s="8"/>
      <c r="D64" s="8"/>
    </row>
    <row r="65" spans="1:4" ht="15.6">
      <c r="A65" s="51" t="s">
        <v>784</v>
      </c>
      <c r="B65" s="187" t="s">
        <v>594</v>
      </c>
      <c r="C65" s="8"/>
      <c r="D65" s="8"/>
    </row>
    <row r="66" spans="1:4" ht="15.6">
      <c r="A66" s="51" t="s">
        <v>767</v>
      </c>
      <c r="B66" s="187">
        <v>9</v>
      </c>
      <c r="C66" s="8"/>
      <c r="D66" s="8"/>
    </row>
    <row r="67" spans="1:4" ht="15.6">
      <c r="A67" s="51" t="s">
        <v>785</v>
      </c>
      <c r="B67" s="187">
        <v>0.98499999999999999</v>
      </c>
      <c r="C67" s="8"/>
      <c r="D67" s="8"/>
    </row>
    <row r="68" spans="1:4" ht="15.6">
      <c r="A68" s="51" t="s">
        <v>786</v>
      </c>
      <c r="B68" s="187">
        <v>0.96899999999999997</v>
      </c>
      <c r="C68" s="459" t="s">
        <v>1623</v>
      </c>
      <c r="D68" s="8"/>
    </row>
    <row r="69" spans="1:4" ht="15.6">
      <c r="A69" s="51" t="s">
        <v>787</v>
      </c>
      <c r="B69" s="187">
        <v>0.97499999999999998</v>
      </c>
      <c r="C69" s="8"/>
      <c r="D69" s="8"/>
    </row>
    <row r="70" spans="1:4" ht="15.6">
      <c r="A70" s="182" t="s">
        <v>788</v>
      </c>
      <c r="B70" s="188">
        <v>5.915</v>
      </c>
      <c r="C70" s="8"/>
      <c r="D70" s="8"/>
    </row>
    <row r="71" spans="1:4" ht="15.6">
      <c r="A71" s="736"/>
      <c r="B71" s="736"/>
      <c r="C71" s="736"/>
      <c r="D71" s="736"/>
    </row>
    <row r="72" spans="1:4" ht="72" customHeight="1">
      <c r="A72" s="663" t="s">
        <v>793</v>
      </c>
      <c r="B72" s="664"/>
      <c r="C72" s="664"/>
      <c r="D72" s="665"/>
    </row>
    <row r="73" spans="1:4" ht="48" customHeight="1">
      <c r="A73" s="663" t="s">
        <v>794</v>
      </c>
      <c r="B73" s="664"/>
      <c r="C73" s="664"/>
      <c r="D73" s="665"/>
    </row>
    <row r="74" spans="1:4" ht="15.6">
      <c r="A74" s="740"/>
      <c r="B74" s="740"/>
      <c r="C74" s="740"/>
      <c r="D74" s="740"/>
    </row>
    <row r="75" spans="1:4" ht="40.799999999999997" customHeight="1">
      <c r="A75" s="738" t="s">
        <v>790</v>
      </c>
      <c r="B75" s="741"/>
      <c r="C75" s="741"/>
      <c r="D75" s="739"/>
    </row>
    <row r="76" spans="1:4" ht="15.6" customHeight="1">
      <c r="A76" s="643"/>
      <c r="B76" s="529"/>
      <c r="C76" s="529"/>
      <c r="D76" s="644"/>
    </row>
    <row r="77" spans="1:4" ht="15.6" customHeight="1">
      <c r="A77" s="608"/>
      <c r="B77" s="477"/>
      <c r="C77" s="477"/>
      <c r="D77" s="609"/>
    </row>
    <row r="78" spans="1:4" ht="15.6" customHeight="1">
      <c r="A78" s="608"/>
      <c r="B78" s="477"/>
      <c r="C78" s="477"/>
      <c r="D78" s="609"/>
    </row>
    <row r="79" spans="1:4" ht="15.6" customHeight="1">
      <c r="A79" s="608"/>
      <c r="B79" s="477"/>
      <c r="C79" s="477"/>
      <c r="D79" s="609"/>
    </row>
    <row r="80" spans="1:4" ht="15.6" customHeight="1">
      <c r="A80" s="608"/>
      <c r="B80" s="477"/>
      <c r="C80" s="477"/>
      <c r="D80" s="609"/>
    </row>
    <row r="81" spans="1:4" ht="15.6" customHeight="1">
      <c r="A81" s="608"/>
      <c r="B81" s="477"/>
      <c r="C81" s="477"/>
      <c r="D81" s="609"/>
    </row>
    <row r="82" spans="1:4" ht="15.6" customHeight="1">
      <c r="A82" s="608"/>
      <c r="B82" s="477"/>
      <c r="C82" s="477"/>
      <c r="D82" s="609"/>
    </row>
    <row r="83" spans="1:4" ht="15.6" customHeight="1">
      <c r="A83" s="608"/>
      <c r="B83" s="477"/>
      <c r="C83" s="477"/>
      <c r="D83" s="609"/>
    </row>
    <row r="84" spans="1:4" ht="15.6" customHeight="1">
      <c r="A84" s="608"/>
      <c r="B84" s="477"/>
      <c r="C84" s="477"/>
      <c r="D84" s="609"/>
    </row>
    <row r="85" spans="1:4" ht="15.6" customHeight="1">
      <c r="A85" s="608"/>
      <c r="B85" s="477"/>
      <c r="C85" s="477"/>
      <c r="D85" s="609"/>
    </row>
    <row r="86" spans="1:4" ht="15.6" customHeight="1">
      <c r="A86" s="608"/>
      <c r="B86" s="477"/>
      <c r="C86" s="477"/>
      <c r="D86" s="609"/>
    </row>
    <row r="87" spans="1:4" ht="15.6" customHeight="1">
      <c r="A87" s="608"/>
      <c r="B87" s="477"/>
      <c r="C87" s="477"/>
      <c r="D87" s="609"/>
    </row>
    <row r="88" spans="1:4" ht="15.6" customHeight="1">
      <c r="A88" s="608"/>
      <c r="B88" s="477"/>
      <c r="C88" s="477"/>
      <c r="D88" s="609"/>
    </row>
    <row r="89" spans="1:4" ht="15.6" customHeight="1">
      <c r="A89" s="608"/>
      <c r="B89" s="477"/>
      <c r="C89" s="477"/>
      <c r="D89" s="609"/>
    </row>
    <row r="90" spans="1:4" ht="15.6" customHeight="1">
      <c r="A90" s="608"/>
      <c r="B90" s="477"/>
      <c r="C90" s="477"/>
      <c r="D90" s="609"/>
    </row>
    <row r="91" spans="1:4" ht="15.6" customHeight="1">
      <c r="A91" s="608"/>
      <c r="B91" s="477"/>
      <c r="C91" s="477"/>
      <c r="D91" s="609"/>
    </row>
    <row r="92" spans="1:4" ht="15.6" customHeight="1">
      <c r="A92" s="608"/>
      <c r="B92" s="477"/>
      <c r="C92" s="477"/>
      <c r="D92" s="609"/>
    </row>
    <row r="93" spans="1:4" ht="15.6" customHeight="1">
      <c r="A93" s="608"/>
      <c r="B93" s="477"/>
      <c r="C93" s="477"/>
      <c r="D93" s="609"/>
    </row>
    <row r="94" spans="1:4" ht="15.6" customHeight="1">
      <c r="A94" s="735"/>
      <c r="B94" s="736"/>
      <c r="C94" s="736"/>
      <c r="D94" s="737"/>
    </row>
    <row r="95" spans="1:4" ht="33.6" customHeight="1">
      <c r="A95" s="742" t="s">
        <v>1536</v>
      </c>
      <c r="B95" s="471"/>
      <c r="C95" s="471"/>
      <c r="D95" s="472"/>
    </row>
    <row r="96" spans="1:4" ht="79.2" customHeight="1">
      <c r="A96" s="470" t="s">
        <v>791</v>
      </c>
      <c r="B96" s="471"/>
      <c r="C96" s="471"/>
      <c r="D96" s="472"/>
    </row>
    <row r="97" spans="1:4" ht="15.6" customHeight="1">
      <c r="A97" s="724" t="s">
        <v>967</v>
      </c>
      <c r="B97" s="725"/>
      <c r="C97" s="725"/>
      <c r="D97" s="726"/>
    </row>
    <row r="98" spans="1:4" ht="15.6" customHeight="1">
      <c r="A98" s="727"/>
      <c r="B98" s="728"/>
      <c r="C98" s="728"/>
      <c r="D98" s="729"/>
    </row>
    <row r="99" spans="1:4" ht="15.6" customHeight="1">
      <c r="A99" s="730"/>
      <c r="B99" s="731"/>
      <c r="C99" s="731"/>
      <c r="D99" s="732"/>
    </row>
    <row r="100" spans="1:4" ht="15.6">
      <c r="A100" s="8"/>
      <c r="B100" s="7"/>
      <c r="C100" s="8"/>
      <c r="D100" s="8"/>
    </row>
    <row r="101" spans="1:4" ht="15.6">
      <c r="A101" s="8"/>
      <c r="B101" s="7"/>
      <c r="C101" s="8"/>
      <c r="D101" s="8"/>
    </row>
    <row r="102" spans="1:4" ht="15.6">
      <c r="A102" s="8"/>
      <c r="B102" s="7"/>
      <c r="C102" s="8"/>
      <c r="D102" s="8"/>
    </row>
    <row r="103" spans="1:4" ht="15.6">
      <c r="A103" s="8"/>
      <c r="B103" s="7"/>
      <c r="C103" s="8"/>
      <c r="D103" s="8"/>
    </row>
    <row r="104" spans="1:4" ht="15.6">
      <c r="A104" s="8"/>
      <c r="B104" s="7"/>
      <c r="C104" s="8"/>
      <c r="D104" s="8"/>
    </row>
    <row r="105" spans="1:4" ht="15.6">
      <c r="A105" s="8"/>
      <c r="B105" s="7"/>
      <c r="C105" s="8"/>
      <c r="D105" s="8"/>
    </row>
    <row r="106" spans="1:4" ht="15.6">
      <c r="A106" s="8"/>
      <c r="B106" s="7"/>
      <c r="C106" s="8"/>
      <c r="D106" s="8"/>
    </row>
    <row r="107" spans="1:4" ht="15.6">
      <c r="A107" s="8"/>
      <c r="B107" s="7"/>
      <c r="C107" s="8"/>
      <c r="D107" s="8"/>
    </row>
    <row r="108" spans="1:4" ht="15.6">
      <c r="A108" s="8"/>
      <c r="B108" s="7"/>
      <c r="C108" s="8"/>
      <c r="D108" s="8"/>
    </row>
    <row r="109" spans="1:4" ht="15.6">
      <c r="A109" s="8"/>
      <c r="B109" s="7"/>
      <c r="C109" s="8"/>
      <c r="D109" s="8"/>
    </row>
    <row r="110" spans="1:4" ht="15.6">
      <c r="A110" s="8"/>
      <c r="B110" s="7"/>
      <c r="C110" s="8"/>
      <c r="D110" s="8"/>
    </row>
    <row r="111" spans="1:4" ht="15.6">
      <c r="A111" s="8"/>
      <c r="B111" s="7"/>
      <c r="C111" s="8"/>
      <c r="D111" s="8"/>
    </row>
    <row r="112" spans="1:4" ht="15.6">
      <c r="A112" s="8"/>
      <c r="B112" s="7"/>
      <c r="C112" s="8"/>
      <c r="D112" s="8"/>
    </row>
    <row r="113" spans="1:4" ht="15.6">
      <c r="A113" s="8"/>
      <c r="B113" s="7"/>
      <c r="C113" s="8"/>
      <c r="D113" s="8"/>
    </row>
    <row r="114" spans="1:4" ht="15.6">
      <c r="A114" s="8"/>
      <c r="B114" s="7"/>
      <c r="C114" s="8"/>
      <c r="D114" s="8"/>
    </row>
    <row r="115" spans="1:4" ht="15.6">
      <c r="A115" s="8"/>
      <c r="B115" s="7"/>
      <c r="C115" s="8"/>
      <c r="D115" s="8"/>
    </row>
    <row r="116" spans="1:4" ht="15.6">
      <c r="A116" s="8"/>
      <c r="B116" s="7"/>
      <c r="C116" s="8"/>
      <c r="D116" s="8"/>
    </row>
    <row r="117" spans="1:4" ht="15.6">
      <c r="A117" s="8"/>
      <c r="B117" s="7"/>
      <c r="C117" s="8"/>
      <c r="D117" s="8"/>
    </row>
    <row r="118" spans="1:4" ht="15.6">
      <c r="A118" s="8"/>
      <c r="B118" s="7"/>
      <c r="C118" s="8"/>
      <c r="D118" s="8"/>
    </row>
    <row r="119" spans="1:4" ht="15.6">
      <c r="A119" s="8"/>
      <c r="B119" s="7"/>
      <c r="C119" s="8"/>
      <c r="D119" s="8"/>
    </row>
    <row r="120" spans="1:4" ht="15.6">
      <c r="A120" s="8"/>
      <c r="B120" s="7"/>
      <c r="C120" s="8"/>
      <c r="D120" s="8"/>
    </row>
    <row r="121" spans="1:4" ht="15.6">
      <c r="A121" s="8"/>
      <c r="B121" s="7"/>
      <c r="C121" s="8"/>
      <c r="D121" s="8"/>
    </row>
    <row r="122" spans="1:4" ht="15.6">
      <c r="A122" s="8"/>
      <c r="B122" s="7"/>
      <c r="C122" s="8"/>
      <c r="D122" s="8"/>
    </row>
    <row r="123" spans="1:4" ht="15.6">
      <c r="A123" s="8"/>
      <c r="B123" s="7"/>
      <c r="C123" s="8"/>
      <c r="D123" s="8"/>
    </row>
    <row r="124" spans="1:4" ht="15.6">
      <c r="A124" s="8"/>
      <c r="B124" s="7"/>
      <c r="C124" s="8"/>
      <c r="D124" s="8"/>
    </row>
    <row r="125" spans="1:4" ht="15.6">
      <c r="A125" s="8"/>
      <c r="B125" s="7"/>
      <c r="C125" s="8"/>
      <c r="D125" s="8"/>
    </row>
    <row r="126" spans="1:4" ht="15.6">
      <c r="A126" s="8"/>
      <c r="B126" s="7"/>
      <c r="C126" s="8"/>
      <c r="D126" s="8"/>
    </row>
    <row r="127" spans="1:4" ht="15.6">
      <c r="A127" s="8"/>
      <c r="B127" s="7"/>
      <c r="C127" s="8"/>
      <c r="D127" s="8"/>
    </row>
    <row r="128" spans="1:4" ht="15.6">
      <c r="A128" s="8"/>
      <c r="B128" s="7"/>
      <c r="C128" s="8"/>
      <c r="D128" s="8"/>
    </row>
    <row r="129" spans="1:4" ht="15.6">
      <c r="A129" s="8"/>
      <c r="B129" s="7"/>
      <c r="C129" s="8"/>
      <c r="D129" s="8"/>
    </row>
    <row r="130" spans="1:4" ht="15.6">
      <c r="A130" s="8"/>
      <c r="B130" s="7"/>
      <c r="C130" s="8"/>
      <c r="D130" s="8"/>
    </row>
    <row r="131" spans="1:4" ht="15.6">
      <c r="A131" s="8"/>
      <c r="B131" s="7"/>
      <c r="C131" s="8"/>
      <c r="D131" s="8"/>
    </row>
    <row r="132" spans="1:4" ht="15.6">
      <c r="A132" s="8"/>
      <c r="B132" s="7"/>
      <c r="C132" s="8"/>
      <c r="D132" s="8"/>
    </row>
    <row r="133" spans="1:4" ht="15.6">
      <c r="A133" s="8"/>
      <c r="B133" s="7"/>
      <c r="C133" s="8"/>
      <c r="D133" s="8"/>
    </row>
    <row r="134" spans="1:4" ht="15.6">
      <c r="A134" s="8"/>
      <c r="B134" s="7"/>
      <c r="C134" s="8"/>
      <c r="D134" s="8"/>
    </row>
    <row r="135" spans="1:4" ht="15.6">
      <c r="A135" s="8"/>
      <c r="B135" s="7"/>
      <c r="C135" s="8"/>
      <c r="D135" s="8"/>
    </row>
    <row r="136" spans="1:4" ht="15.6">
      <c r="A136" s="8"/>
      <c r="B136" s="7"/>
      <c r="C136" s="8"/>
      <c r="D136" s="8"/>
    </row>
    <row r="137" spans="1:4" ht="15.6">
      <c r="A137" s="8"/>
      <c r="B137" s="7"/>
      <c r="C137" s="8"/>
      <c r="D137" s="8"/>
    </row>
    <row r="138" spans="1:4" ht="15.6">
      <c r="A138" s="8"/>
      <c r="B138" s="7"/>
      <c r="C138" s="8"/>
      <c r="D138" s="8"/>
    </row>
    <row r="139" spans="1:4" ht="15.6">
      <c r="A139" s="8"/>
      <c r="B139" s="7"/>
      <c r="C139" s="8"/>
      <c r="D139" s="8"/>
    </row>
    <row r="140" spans="1:4" ht="15.6">
      <c r="A140" s="8"/>
      <c r="B140" s="7"/>
      <c r="C140" s="8"/>
      <c r="D140" s="8"/>
    </row>
    <row r="141" spans="1:4" ht="15.6">
      <c r="A141" s="8"/>
      <c r="B141" s="7"/>
      <c r="C141" s="8"/>
      <c r="D141" s="8"/>
    </row>
    <row r="142" spans="1:4" ht="15.6">
      <c r="A142" s="8"/>
      <c r="B142" s="7"/>
      <c r="C142" s="8"/>
      <c r="D142" s="8"/>
    </row>
    <row r="143" spans="1:4" ht="15.6">
      <c r="A143" s="8"/>
      <c r="B143" s="7"/>
      <c r="C143" s="8"/>
      <c r="D143" s="8"/>
    </row>
    <row r="144" spans="1:4" ht="15.6">
      <c r="A144" s="8"/>
      <c r="B144" s="7"/>
      <c r="C144" s="8"/>
      <c r="D144" s="8"/>
    </row>
    <row r="145" spans="1:4" ht="15.6">
      <c r="A145" s="8"/>
      <c r="B145" s="7"/>
      <c r="C145" s="8"/>
      <c r="D145" s="8"/>
    </row>
    <row r="146" spans="1:4" ht="15.6">
      <c r="A146" s="8"/>
      <c r="B146" s="7"/>
      <c r="C146" s="8"/>
      <c r="D146" s="8"/>
    </row>
    <row r="147" spans="1:4" ht="15.6">
      <c r="A147" s="8"/>
      <c r="B147" s="7"/>
      <c r="C147" s="8"/>
      <c r="D147" s="8"/>
    </row>
    <row r="148" spans="1:4" ht="15.6">
      <c r="A148" s="8"/>
      <c r="B148" s="7"/>
      <c r="C148" s="8"/>
      <c r="D148" s="8"/>
    </row>
    <row r="149" spans="1:4" ht="15.6">
      <c r="A149" s="8"/>
      <c r="B149" s="7"/>
      <c r="C149" s="8"/>
      <c r="D149" s="8"/>
    </row>
    <row r="150" spans="1:4" ht="15.6">
      <c r="A150" s="8"/>
      <c r="B150" s="7"/>
      <c r="C150" s="8"/>
      <c r="D150" s="8"/>
    </row>
    <row r="151" spans="1:4" ht="15.6">
      <c r="A151" s="8"/>
      <c r="B151" s="7"/>
      <c r="C151" s="8"/>
      <c r="D151" s="8"/>
    </row>
    <row r="152" spans="1:4" ht="15.6">
      <c r="A152" s="8"/>
      <c r="B152" s="7"/>
      <c r="C152" s="8"/>
      <c r="D152" s="8"/>
    </row>
    <row r="153" spans="1:4" ht="15.6">
      <c r="A153" s="8"/>
      <c r="B153" s="7"/>
      <c r="C153" s="8"/>
      <c r="D153" s="8"/>
    </row>
    <row r="154" spans="1:4" ht="15.6">
      <c r="A154" s="8"/>
      <c r="B154" s="7"/>
      <c r="C154" s="8"/>
      <c r="D154" s="8"/>
    </row>
    <row r="155" spans="1:4" ht="15.6">
      <c r="A155" s="8"/>
      <c r="B155" s="7"/>
      <c r="C155" s="8"/>
      <c r="D155" s="8"/>
    </row>
    <row r="156" spans="1:4" ht="15.6">
      <c r="A156" s="8"/>
      <c r="B156" s="7"/>
      <c r="C156" s="8"/>
      <c r="D156" s="8"/>
    </row>
    <row r="157" spans="1:4" ht="15.6">
      <c r="A157" s="8"/>
      <c r="B157" s="7"/>
      <c r="C157" s="8"/>
      <c r="D157" s="8"/>
    </row>
    <row r="158" spans="1:4" ht="15.6">
      <c r="A158" s="8"/>
      <c r="B158" s="7"/>
      <c r="C158" s="8"/>
      <c r="D158" s="8"/>
    </row>
    <row r="159" spans="1:4" ht="15.6">
      <c r="A159" s="8"/>
      <c r="B159" s="7"/>
      <c r="C159" s="8"/>
      <c r="D159" s="8"/>
    </row>
    <row r="160" spans="1:4" ht="15.6">
      <c r="A160" s="8"/>
      <c r="B160" s="7"/>
      <c r="C160" s="8"/>
      <c r="D160" s="8"/>
    </row>
    <row r="161" spans="1:4" ht="15.6">
      <c r="A161" s="8"/>
      <c r="B161" s="7"/>
      <c r="C161" s="8"/>
      <c r="D161" s="8"/>
    </row>
    <row r="162" spans="1:4" ht="15.6">
      <c r="A162" s="8"/>
      <c r="B162" s="7"/>
      <c r="C162" s="8"/>
      <c r="D162" s="8"/>
    </row>
    <row r="163" spans="1:4" ht="15.6">
      <c r="A163" s="8"/>
      <c r="B163" s="7"/>
      <c r="C163" s="8"/>
      <c r="D163" s="8"/>
    </row>
    <row r="164" spans="1:4" ht="15.6">
      <c r="A164" s="8"/>
      <c r="B164" s="7"/>
      <c r="C164" s="8"/>
      <c r="D164" s="8"/>
    </row>
    <row r="165" spans="1:4" ht="15.6">
      <c r="A165" s="8"/>
      <c r="B165" s="7"/>
      <c r="C165" s="8"/>
      <c r="D165" s="8"/>
    </row>
    <row r="166" spans="1:4" ht="15.6">
      <c r="A166" s="8"/>
      <c r="B166" s="7"/>
      <c r="C166" s="8"/>
      <c r="D166" s="8"/>
    </row>
    <row r="167" spans="1:4" ht="15.6">
      <c r="A167" s="8"/>
      <c r="B167" s="7"/>
      <c r="C167" s="8"/>
      <c r="D167" s="8"/>
    </row>
    <row r="168" spans="1:4" ht="15.6">
      <c r="A168" s="8"/>
      <c r="B168" s="7"/>
      <c r="C168" s="8"/>
      <c r="D168" s="8"/>
    </row>
    <row r="169" spans="1:4" ht="15.6">
      <c r="A169" s="8"/>
      <c r="B169" s="7"/>
      <c r="C169" s="8"/>
      <c r="D169" s="8"/>
    </row>
    <row r="170" spans="1:4" ht="15.6">
      <c r="A170" s="8"/>
      <c r="B170" s="7"/>
      <c r="C170" s="8"/>
      <c r="D170" s="8"/>
    </row>
    <row r="171" spans="1:4" ht="15.6">
      <c r="A171" s="8"/>
      <c r="B171" s="7"/>
      <c r="C171" s="8"/>
      <c r="D171" s="8"/>
    </row>
    <row r="172" spans="1:4" ht="15.6">
      <c r="A172" s="8"/>
      <c r="B172" s="7"/>
      <c r="C172" s="8"/>
      <c r="D172" s="8"/>
    </row>
    <row r="173" spans="1:4" ht="15.6">
      <c r="A173" s="8"/>
      <c r="B173" s="7"/>
      <c r="C173" s="8"/>
      <c r="D173" s="8"/>
    </row>
    <row r="174" spans="1:4" ht="15.6">
      <c r="A174" s="8"/>
      <c r="B174" s="7"/>
      <c r="C174" s="8"/>
      <c r="D174" s="8"/>
    </row>
    <row r="175" spans="1:4" ht="15.6">
      <c r="A175" s="8"/>
      <c r="B175" s="7"/>
      <c r="C175" s="8"/>
      <c r="D175" s="8"/>
    </row>
    <row r="176" spans="1:4" ht="15.6">
      <c r="A176" s="8"/>
      <c r="B176" s="7"/>
      <c r="C176" s="8"/>
      <c r="D176" s="8"/>
    </row>
    <row r="177" spans="1:4" ht="15.6">
      <c r="A177" s="8"/>
      <c r="B177" s="7"/>
      <c r="C177" s="8"/>
      <c r="D177" s="8"/>
    </row>
    <row r="178" spans="1:4" ht="15.6">
      <c r="A178" s="8"/>
      <c r="B178" s="7"/>
      <c r="C178" s="8"/>
      <c r="D178" s="8"/>
    </row>
    <row r="179" spans="1:4" ht="15.6">
      <c r="A179" s="8"/>
      <c r="B179" s="7"/>
      <c r="C179" s="8"/>
      <c r="D179" s="8"/>
    </row>
    <row r="180" spans="1:4" ht="15.6">
      <c r="A180" s="8"/>
      <c r="B180" s="7"/>
      <c r="C180" s="8"/>
      <c r="D180" s="8"/>
    </row>
    <row r="181" spans="1:4" ht="15.6">
      <c r="A181" s="8"/>
      <c r="B181" s="7"/>
      <c r="C181" s="8"/>
      <c r="D181" s="8"/>
    </row>
    <row r="182" spans="1:4" ht="15.6">
      <c r="A182" s="8"/>
      <c r="B182" s="7"/>
      <c r="C182" s="8"/>
      <c r="D182" s="8"/>
    </row>
    <row r="183" spans="1:4" ht="15.6">
      <c r="A183" s="8"/>
      <c r="B183" s="7"/>
      <c r="C183" s="8"/>
      <c r="D183" s="8"/>
    </row>
    <row r="184" spans="1:4" ht="15.6">
      <c r="A184" s="8"/>
      <c r="B184" s="7"/>
      <c r="C184" s="8"/>
      <c r="D184" s="8"/>
    </row>
    <row r="185" spans="1:4" ht="15.6">
      <c r="A185" s="8"/>
      <c r="B185" s="7"/>
      <c r="C185" s="8"/>
      <c r="D185" s="8"/>
    </row>
    <row r="186" spans="1:4" ht="15.6">
      <c r="A186" s="8"/>
      <c r="B186" s="7"/>
      <c r="C186" s="8"/>
      <c r="D186" s="8"/>
    </row>
    <row r="187" spans="1:4" ht="15.6">
      <c r="A187" s="8"/>
      <c r="B187" s="7"/>
      <c r="C187" s="8"/>
      <c r="D187" s="8"/>
    </row>
    <row r="188" spans="1:4" ht="15.6">
      <c r="A188" s="8"/>
      <c r="B188" s="7"/>
      <c r="C188" s="8"/>
      <c r="D188" s="8"/>
    </row>
    <row r="189" spans="1:4" ht="15.6">
      <c r="A189" s="8"/>
      <c r="B189" s="7"/>
      <c r="C189" s="8"/>
      <c r="D189" s="8"/>
    </row>
    <row r="190" spans="1:4" ht="15.6">
      <c r="A190" s="8"/>
      <c r="B190" s="7"/>
      <c r="C190" s="8"/>
      <c r="D190" s="8"/>
    </row>
    <row r="191" spans="1:4" ht="15.6">
      <c r="A191" s="8"/>
      <c r="B191" s="7"/>
      <c r="C191" s="8"/>
      <c r="D191" s="8"/>
    </row>
    <row r="192" spans="1:4" ht="15.6">
      <c r="A192" s="8"/>
      <c r="B192" s="7"/>
      <c r="C192" s="8"/>
      <c r="D192" s="8"/>
    </row>
    <row r="193" spans="1:4" ht="15.6">
      <c r="A193" s="8"/>
      <c r="B193" s="7"/>
      <c r="C193" s="8"/>
      <c r="D193" s="8"/>
    </row>
    <row r="194" spans="1:4" ht="15.6">
      <c r="A194" s="8"/>
      <c r="B194" s="7"/>
      <c r="C194" s="8"/>
      <c r="D194" s="8"/>
    </row>
  </sheetData>
  <mergeCells count="39">
    <mergeCell ref="A15:D15"/>
    <mergeCell ref="A27:D27"/>
    <mergeCell ref="A29:D29"/>
    <mergeCell ref="B7:D7"/>
    <mergeCell ref="B8:D8"/>
    <mergeCell ref="A9:D9"/>
    <mergeCell ref="A16:D16"/>
    <mergeCell ref="A28:D28"/>
    <mergeCell ref="B1:D1"/>
    <mergeCell ref="B2:D2"/>
    <mergeCell ref="B3:D3"/>
    <mergeCell ref="B4:D4"/>
    <mergeCell ref="B6:D6"/>
    <mergeCell ref="B5:D5"/>
    <mergeCell ref="A50:D50"/>
    <mergeCell ref="C57:D57"/>
    <mergeCell ref="C59:D59"/>
    <mergeCell ref="A30:D47"/>
    <mergeCell ref="A49:D49"/>
    <mergeCell ref="A52:D52"/>
    <mergeCell ref="A56:D56"/>
    <mergeCell ref="B53:D54"/>
    <mergeCell ref="A53:A54"/>
    <mergeCell ref="A51:D51"/>
    <mergeCell ref="A48:D48"/>
    <mergeCell ref="A97:D99"/>
    <mergeCell ref="A96:D96"/>
    <mergeCell ref="C60:D60"/>
    <mergeCell ref="C58:D58"/>
    <mergeCell ref="A55:D55"/>
    <mergeCell ref="A76:D94"/>
    <mergeCell ref="A62:B62"/>
    <mergeCell ref="A61:D61"/>
    <mergeCell ref="A72:D72"/>
    <mergeCell ref="A73:D73"/>
    <mergeCell ref="A74:D74"/>
    <mergeCell ref="A75:D75"/>
    <mergeCell ref="A71:D71"/>
    <mergeCell ref="A95:D95"/>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59F88-E446-4A1B-B597-7C91E96135B3}">
  <dimension ref="A1:T88"/>
  <sheetViews>
    <sheetView zoomScale="80" zoomScaleNormal="80" zoomScaleSheetLayoutView="70" workbookViewId="0">
      <selection activeCell="B8" sqref="B8:E8"/>
    </sheetView>
  </sheetViews>
  <sheetFormatPr defaultRowHeight="15.6"/>
  <cols>
    <col min="1" max="1" width="24.77734375" style="8" customWidth="1"/>
    <col min="2" max="2" width="56.5546875" style="8" customWidth="1"/>
    <col min="3" max="3" width="17.109375" style="8" customWidth="1"/>
    <col min="4" max="4" width="16.109375" style="8" customWidth="1"/>
    <col min="5" max="5" width="26.33203125" style="8" customWidth="1"/>
    <col min="6" max="6" width="20.88671875" style="8" customWidth="1"/>
    <col min="7" max="7" width="14" style="8" customWidth="1"/>
    <col min="8" max="8" width="27.88671875" style="8" customWidth="1"/>
    <col min="9" max="9" width="18" style="8" bestFit="1" customWidth="1"/>
    <col min="10" max="10" width="18.21875" style="8" customWidth="1"/>
    <col min="11" max="11" width="8.88671875" style="8"/>
    <col min="12" max="12" width="17.77734375" style="8" customWidth="1"/>
    <col min="13" max="13" width="21.33203125" style="8" bestFit="1" customWidth="1"/>
    <col min="14" max="14" width="18.109375" style="8" bestFit="1" customWidth="1"/>
    <col min="15" max="15" width="14.44140625" style="8" customWidth="1"/>
    <col min="16" max="17" width="17.5546875" style="8" customWidth="1"/>
    <col min="18" max="18" width="10.88671875" customWidth="1"/>
    <col min="19" max="19" width="53" bestFit="1" customWidth="1"/>
  </cols>
  <sheetData>
    <row r="1" spans="1:20" ht="21">
      <c r="A1" s="138" t="s">
        <v>726</v>
      </c>
      <c r="B1" s="570" t="s">
        <v>727</v>
      </c>
      <c r="C1" s="570"/>
      <c r="D1" s="570"/>
      <c r="E1" s="571"/>
    </row>
    <row r="2" spans="1:20">
      <c r="A2" s="104" t="s">
        <v>505</v>
      </c>
      <c r="B2" s="577" t="s">
        <v>513</v>
      </c>
      <c r="C2" s="577"/>
      <c r="D2" s="577"/>
      <c r="E2" s="577"/>
    </row>
    <row r="3" spans="1:20">
      <c r="A3" s="199" t="s">
        <v>504</v>
      </c>
      <c r="B3" s="762" t="s">
        <v>796</v>
      </c>
      <c r="C3" s="762"/>
      <c r="D3" s="762"/>
      <c r="E3" s="762"/>
      <c r="F3" s="5"/>
    </row>
    <row r="4" spans="1:20" ht="42" customHeight="1">
      <c r="A4" s="144" t="s">
        <v>480</v>
      </c>
      <c r="B4" s="524" t="s">
        <v>809</v>
      </c>
      <c r="C4" s="524"/>
      <c r="D4" s="524"/>
      <c r="E4" s="524"/>
    </row>
    <row r="5" spans="1:20">
      <c r="A5" s="190" t="s">
        <v>730</v>
      </c>
      <c r="B5" s="651" t="s">
        <v>797</v>
      </c>
      <c r="C5" s="651"/>
      <c r="D5" s="651"/>
      <c r="E5" s="651"/>
    </row>
    <row r="6" spans="1:20" ht="30" customHeight="1">
      <c r="A6" s="118" t="s">
        <v>732</v>
      </c>
      <c r="B6" s="764" t="s">
        <v>1549</v>
      </c>
      <c r="C6" s="764"/>
      <c r="D6" s="764"/>
      <c r="E6" s="764"/>
    </row>
    <row r="7" spans="1:20">
      <c r="A7" s="104" t="s">
        <v>733</v>
      </c>
      <c r="B7" s="577" t="s">
        <v>798</v>
      </c>
      <c r="C7" s="577"/>
      <c r="D7" s="577"/>
      <c r="E7" s="577"/>
    </row>
    <row r="8" spans="1:20">
      <c r="A8" s="104" t="s">
        <v>734</v>
      </c>
      <c r="B8" s="577" t="s">
        <v>735</v>
      </c>
      <c r="C8" s="577"/>
      <c r="D8" s="577"/>
      <c r="E8" s="577"/>
    </row>
    <row r="9" spans="1:20">
      <c r="A9" s="106" t="s">
        <v>0</v>
      </c>
      <c r="B9" s="622" t="s">
        <v>1</v>
      </c>
      <c r="C9" s="622"/>
      <c r="D9" s="622"/>
      <c r="E9" s="623"/>
    </row>
    <row r="10" spans="1:20">
      <c r="A10" s="529"/>
      <c r="B10" s="529"/>
      <c r="C10" s="529"/>
      <c r="D10" s="529"/>
      <c r="E10" s="529"/>
    </row>
    <row r="11" spans="1:20" ht="54" customHeight="1">
      <c r="A11" s="663" t="s">
        <v>808</v>
      </c>
      <c r="B11" s="664"/>
      <c r="C11" s="664"/>
      <c r="D11" s="664"/>
      <c r="E11" s="665"/>
    </row>
    <row r="12" spans="1:20">
      <c r="A12" s="526"/>
      <c r="B12" s="526"/>
      <c r="C12" s="526"/>
      <c r="D12" s="526"/>
      <c r="E12" s="526"/>
    </row>
    <row r="13" spans="1:20" s="191" customFormat="1" ht="39.6" customHeight="1">
      <c r="A13" s="154" t="s">
        <v>684</v>
      </c>
      <c r="B13" s="155" t="s">
        <v>446</v>
      </c>
      <c r="C13" s="192" t="s">
        <v>799</v>
      </c>
      <c r="D13" s="156" t="s">
        <v>800</v>
      </c>
      <c r="E13" s="156" t="s">
        <v>440</v>
      </c>
      <c r="F13" s="155" t="s">
        <v>439</v>
      </c>
      <c r="G13" s="155" t="s">
        <v>801</v>
      </c>
      <c r="H13" s="155" t="s">
        <v>802</v>
      </c>
      <c r="I13" s="155" t="s">
        <v>803</v>
      </c>
      <c r="J13" s="156" t="s">
        <v>804</v>
      </c>
      <c r="K13" s="155" t="s">
        <v>557</v>
      </c>
      <c r="L13" s="156" t="s">
        <v>805</v>
      </c>
      <c r="M13" s="157" t="s">
        <v>688</v>
      </c>
      <c r="N13" s="156" t="s">
        <v>810</v>
      </c>
      <c r="O13" s="156" t="s">
        <v>584</v>
      </c>
      <c r="P13" s="155" t="s">
        <v>811</v>
      </c>
      <c r="Q13" s="157" t="s">
        <v>812</v>
      </c>
      <c r="R13" s="155" t="s">
        <v>854</v>
      </c>
      <c r="S13" s="201" t="s">
        <v>893</v>
      </c>
      <c r="T13" s="200"/>
    </row>
    <row r="14" spans="1:20">
      <c r="A14" s="104">
        <v>2133</v>
      </c>
      <c r="B14" s="8" t="s">
        <v>79</v>
      </c>
      <c r="C14" s="150">
        <v>148934</v>
      </c>
      <c r="D14" s="150">
        <v>165479</v>
      </c>
      <c r="E14" s="150">
        <f>D14-C14</f>
        <v>16545</v>
      </c>
      <c r="F14" s="194">
        <f>(D14-C14)/C14</f>
        <v>0.11108947587521989</v>
      </c>
      <c r="G14" s="8">
        <v>0</v>
      </c>
      <c r="H14" s="8">
        <v>3</v>
      </c>
      <c r="I14" s="8">
        <v>3</v>
      </c>
      <c r="J14" s="8">
        <v>0</v>
      </c>
      <c r="K14" s="8">
        <v>1</v>
      </c>
      <c r="L14" s="8" t="s">
        <v>802</v>
      </c>
      <c r="M14" s="8" t="s">
        <v>806</v>
      </c>
      <c r="N14" s="8">
        <f>SUM(G14:J14)</f>
        <v>6</v>
      </c>
      <c r="O14" s="195">
        <f>IF(N14=0,"",(I14+J14)/N14)</f>
        <v>0.5</v>
      </c>
      <c r="P14" s="196">
        <f>(F14-AVERAGE($F$14:$F$24))/_xlfn.STDEV.S($F$14:$F$24)</f>
        <v>0.68743273392105753</v>
      </c>
      <c r="Q14" s="196">
        <f>(O14-AVERAGE($O$14:$O$24))/_xlfn.STDEV.S($O$14:$O$24)</f>
        <v>0.25332901628392285</v>
      </c>
      <c r="R14" s="8">
        <v>1</v>
      </c>
      <c r="S14" s="105" t="s">
        <v>883</v>
      </c>
    </row>
    <row r="15" spans="1:20">
      <c r="A15" s="104">
        <v>2134</v>
      </c>
      <c r="B15" s="8" t="s">
        <v>453</v>
      </c>
      <c r="C15" s="150">
        <v>496267</v>
      </c>
      <c r="D15" s="150">
        <v>551397</v>
      </c>
      <c r="E15" s="150">
        <f t="shared" ref="E15:E24" si="0">D15-C15</f>
        <v>55130</v>
      </c>
      <c r="F15" s="194">
        <f t="shared" ref="F15:F24" si="1">(D15-C15)/C15</f>
        <v>0.11108939341120808</v>
      </c>
      <c r="G15" s="8">
        <v>2</v>
      </c>
      <c r="H15" s="8">
        <v>0</v>
      </c>
      <c r="I15" s="8">
        <v>1</v>
      </c>
      <c r="J15" s="8">
        <v>0</v>
      </c>
      <c r="K15" s="8">
        <v>1</v>
      </c>
      <c r="L15" s="8" t="s">
        <v>801</v>
      </c>
      <c r="M15" s="8" t="s">
        <v>807</v>
      </c>
      <c r="N15" s="8">
        <f t="shared" ref="N15:N24" si="2">SUM(G15:J15)</f>
        <v>3</v>
      </c>
      <c r="O15" s="195">
        <f t="shared" ref="O15:O24" si="3">IF(N15=0,"",(I15+J15)/N15)</f>
        <v>0.33333333333333331</v>
      </c>
      <c r="P15" s="196">
        <f t="shared" ref="P15:P24" si="4">(F15-AVERAGE($F$14:$F$24))/_xlfn.STDEV.S($F$14:$F$24)</f>
        <v>0.6874292753783886</v>
      </c>
      <c r="Q15" s="196">
        <f t="shared" ref="Q15:Q24" si="5">(O15-AVERAGE($O$14:$O$24))/_xlfn.STDEV.S($O$14:$O$24)</f>
        <v>-0.17538162665810011</v>
      </c>
      <c r="R15" s="8">
        <v>1</v>
      </c>
      <c r="S15" s="105" t="s">
        <v>883</v>
      </c>
    </row>
    <row r="16" spans="1:20">
      <c r="A16" s="104">
        <v>2135</v>
      </c>
      <c r="B16" s="8" t="s">
        <v>81</v>
      </c>
      <c r="C16" s="150">
        <v>36035</v>
      </c>
      <c r="D16" s="150">
        <v>40038</v>
      </c>
      <c r="E16" s="150">
        <f t="shared" si="0"/>
        <v>4003</v>
      </c>
      <c r="F16" s="194">
        <f t="shared" si="1"/>
        <v>0.11108644373525739</v>
      </c>
      <c r="G16" s="8">
        <v>0</v>
      </c>
      <c r="H16" s="8">
        <v>0</v>
      </c>
      <c r="I16" s="8">
        <v>3</v>
      </c>
      <c r="J16" s="8">
        <v>1</v>
      </c>
      <c r="K16" s="8">
        <v>1</v>
      </c>
      <c r="L16" s="8" t="s">
        <v>803</v>
      </c>
      <c r="M16" s="8" t="s">
        <v>807</v>
      </c>
      <c r="N16" s="8">
        <f t="shared" si="2"/>
        <v>4</v>
      </c>
      <c r="O16" s="195">
        <f t="shared" si="3"/>
        <v>1</v>
      </c>
      <c r="P16" s="196">
        <f t="shared" si="4"/>
        <v>0.68730556589699543</v>
      </c>
      <c r="Q16" s="196">
        <f t="shared" si="5"/>
        <v>1.5394609451099917</v>
      </c>
      <c r="R16" s="8">
        <v>2</v>
      </c>
      <c r="S16" s="105" t="s">
        <v>885</v>
      </c>
    </row>
    <row r="17" spans="1:19">
      <c r="A17" s="104">
        <v>2136</v>
      </c>
      <c r="B17" s="8" t="s">
        <v>82</v>
      </c>
      <c r="C17" s="150">
        <v>34286</v>
      </c>
      <c r="D17" s="150">
        <v>38094</v>
      </c>
      <c r="E17" s="150">
        <f t="shared" si="0"/>
        <v>3808</v>
      </c>
      <c r="F17" s="194">
        <f t="shared" si="1"/>
        <v>0.11106574111882402</v>
      </c>
      <c r="G17" s="8">
        <v>0</v>
      </c>
      <c r="H17" s="8">
        <v>1</v>
      </c>
      <c r="I17" s="8">
        <v>0</v>
      </c>
      <c r="J17" s="8">
        <v>0</v>
      </c>
      <c r="K17" s="8">
        <v>0</v>
      </c>
      <c r="L17" s="8" t="s">
        <v>802</v>
      </c>
      <c r="M17" s="8" t="s">
        <v>807</v>
      </c>
      <c r="N17" s="8">
        <f t="shared" si="2"/>
        <v>1</v>
      </c>
      <c r="O17" s="195">
        <f t="shared" si="3"/>
        <v>0</v>
      </c>
      <c r="P17" s="196">
        <f t="shared" si="4"/>
        <v>0.68643729765828998</v>
      </c>
      <c r="Q17" s="196">
        <f t="shared" si="5"/>
        <v>-1.0328029125421458</v>
      </c>
      <c r="R17" s="8">
        <v>1</v>
      </c>
      <c r="S17" s="105" t="s">
        <v>883</v>
      </c>
    </row>
    <row r="18" spans="1:19">
      <c r="A18" s="104">
        <v>2137</v>
      </c>
      <c r="B18" s="8" t="s">
        <v>83</v>
      </c>
      <c r="C18" s="150">
        <v>34951</v>
      </c>
      <c r="D18" s="150">
        <v>38834</v>
      </c>
      <c r="E18" s="150">
        <f t="shared" si="0"/>
        <v>3883</v>
      </c>
      <c r="F18" s="194">
        <f t="shared" si="1"/>
        <v>0.11109839489571113</v>
      </c>
      <c r="G18" s="8">
        <v>0</v>
      </c>
      <c r="H18" s="8">
        <v>1</v>
      </c>
      <c r="I18" s="8">
        <v>0</v>
      </c>
      <c r="J18" s="8">
        <v>0</v>
      </c>
      <c r="K18" s="8">
        <v>0</v>
      </c>
      <c r="L18" s="8" t="s">
        <v>802</v>
      </c>
      <c r="M18" s="8" t="s">
        <v>807</v>
      </c>
      <c r="N18" s="8">
        <f t="shared" si="2"/>
        <v>1</v>
      </c>
      <c r="O18" s="195">
        <f t="shared" si="3"/>
        <v>0</v>
      </c>
      <c r="P18" s="196">
        <f t="shared" si="4"/>
        <v>0.68780679785823351</v>
      </c>
      <c r="Q18" s="196">
        <f t="shared" si="5"/>
        <v>-1.0328029125421458</v>
      </c>
      <c r="R18" s="8">
        <v>1</v>
      </c>
      <c r="S18" s="105" t="s">
        <v>883</v>
      </c>
    </row>
    <row r="19" spans="1:19">
      <c r="A19" s="104">
        <v>2139</v>
      </c>
      <c r="B19" s="8" t="s">
        <v>84</v>
      </c>
      <c r="C19" s="150">
        <v>147063</v>
      </c>
      <c r="D19" s="150">
        <v>163400</v>
      </c>
      <c r="E19" s="150">
        <f t="shared" si="0"/>
        <v>16337</v>
      </c>
      <c r="F19" s="194">
        <f t="shared" si="1"/>
        <v>0.1110884450881595</v>
      </c>
      <c r="G19" s="8">
        <v>0</v>
      </c>
      <c r="H19" s="8">
        <v>2</v>
      </c>
      <c r="I19" s="8">
        <v>1</v>
      </c>
      <c r="J19" s="8">
        <v>0</v>
      </c>
      <c r="K19" s="8">
        <v>1</v>
      </c>
      <c r="L19" s="8" t="s">
        <v>802</v>
      </c>
      <c r="M19" s="8" t="s">
        <v>806</v>
      </c>
      <c r="N19" s="8">
        <f t="shared" si="2"/>
        <v>3</v>
      </c>
      <c r="O19" s="195">
        <f t="shared" si="3"/>
        <v>0.33333333333333331</v>
      </c>
      <c r="P19" s="196">
        <f t="shared" si="4"/>
        <v>0.6873895026865765</v>
      </c>
      <c r="Q19" s="196">
        <f t="shared" si="5"/>
        <v>-0.17538162665810011</v>
      </c>
      <c r="R19" s="8">
        <v>1</v>
      </c>
      <c r="S19" s="105" t="s">
        <v>883</v>
      </c>
    </row>
    <row r="20" spans="1:19">
      <c r="A20" s="104">
        <v>2141</v>
      </c>
      <c r="B20" s="8" t="s">
        <v>85</v>
      </c>
      <c r="C20" s="150">
        <v>33945</v>
      </c>
      <c r="D20" s="150">
        <v>37716</v>
      </c>
      <c r="E20" s="150">
        <f t="shared" si="0"/>
        <v>3771</v>
      </c>
      <c r="F20" s="194">
        <f t="shared" si="1"/>
        <v>0.11109147149801149</v>
      </c>
      <c r="G20" s="8">
        <v>3</v>
      </c>
      <c r="H20" s="8">
        <v>0</v>
      </c>
      <c r="I20" s="8">
        <v>0</v>
      </c>
      <c r="J20" s="8">
        <v>0</v>
      </c>
      <c r="K20" s="8">
        <v>1</v>
      </c>
      <c r="L20" s="8" t="s">
        <v>801</v>
      </c>
      <c r="M20" s="8" t="s">
        <v>807</v>
      </c>
      <c r="N20" s="8">
        <f t="shared" si="2"/>
        <v>3</v>
      </c>
      <c r="O20" s="195">
        <f t="shared" si="3"/>
        <v>0</v>
      </c>
      <c r="P20" s="196">
        <f t="shared" si="4"/>
        <v>0.68751643038966381</v>
      </c>
      <c r="Q20" s="196">
        <f t="shared" si="5"/>
        <v>-1.0328029125421458</v>
      </c>
      <c r="R20" s="8">
        <v>1</v>
      </c>
      <c r="S20" s="105" t="s">
        <v>883</v>
      </c>
    </row>
    <row r="21" spans="1:19">
      <c r="A21" s="104">
        <v>3131</v>
      </c>
      <c r="B21" s="8" t="s">
        <v>168</v>
      </c>
      <c r="C21" s="150">
        <v>120098</v>
      </c>
      <c r="D21" s="150">
        <v>128813</v>
      </c>
      <c r="E21" s="150">
        <f t="shared" si="0"/>
        <v>8715</v>
      </c>
      <c r="F21" s="194">
        <f t="shared" si="1"/>
        <v>7.2565737980649136E-2</v>
      </c>
      <c r="G21" s="8">
        <v>0</v>
      </c>
      <c r="H21" s="8">
        <v>1</v>
      </c>
      <c r="I21" s="8">
        <v>3</v>
      </c>
      <c r="J21" s="8">
        <v>0</v>
      </c>
      <c r="K21" s="8">
        <v>1</v>
      </c>
      <c r="L21" s="8" t="s">
        <v>803</v>
      </c>
      <c r="M21" s="8" t="s">
        <v>807</v>
      </c>
      <c r="N21" s="8">
        <f t="shared" si="2"/>
        <v>4</v>
      </c>
      <c r="O21" s="195">
        <f t="shared" si="3"/>
        <v>0.75</v>
      </c>
      <c r="P21" s="196">
        <f t="shared" si="4"/>
        <v>-0.92825377400018516</v>
      </c>
      <c r="Q21" s="196">
        <f t="shared" si="5"/>
        <v>0.89639498069695722</v>
      </c>
      <c r="R21" s="8">
        <v>2</v>
      </c>
      <c r="S21" s="105" t="s">
        <v>885</v>
      </c>
    </row>
    <row r="22" spans="1:19">
      <c r="A22" s="104">
        <v>3132</v>
      </c>
      <c r="B22" s="8" t="s">
        <v>169</v>
      </c>
      <c r="C22" s="150">
        <v>100971</v>
      </c>
      <c r="D22" s="150">
        <v>108299</v>
      </c>
      <c r="E22" s="150">
        <f t="shared" si="0"/>
        <v>7328</v>
      </c>
      <c r="F22" s="194">
        <f t="shared" si="1"/>
        <v>7.257529389626724E-2</v>
      </c>
      <c r="G22" s="8">
        <v>0</v>
      </c>
      <c r="H22" s="8">
        <v>0</v>
      </c>
      <c r="I22" s="8">
        <v>1</v>
      </c>
      <c r="J22" s="8">
        <v>0</v>
      </c>
      <c r="K22" s="8">
        <v>0</v>
      </c>
      <c r="L22" s="8" t="s">
        <v>803</v>
      </c>
      <c r="M22" s="8" t="s">
        <v>807</v>
      </c>
      <c r="N22" s="8">
        <f t="shared" si="2"/>
        <v>1</v>
      </c>
      <c r="O22" s="195">
        <f t="shared" si="3"/>
        <v>1</v>
      </c>
      <c r="P22" s="196">
        <f t="shared" si="4"/>
        <v>-0.92785299866583792</v>
      </c>
      <c r="Q22" s="196">
        <f t="shared" si="5"/>
        <v>1.5394609451099917</v>
      </c>
      <c r="R22" s="8">
        <v>2</v>
      </c>
      <c r="S22" s="105" t="s">
        <v>885</v>
      </c>
    </row>
    <row r="23" spans="1:19">
      <c r="A23" s="104">
        <v>3133</v>
      </c>
      <c r="B23" s="8" t="s">
        <v>170</v>
      </c>
      <c r="C23" s="150">
        <v>75694</v>
      </c>
      <c r="D23" s="150">
        <v>81187</v>
      </c>
      <c r="E23" s="150">
        <f t="shared" si="0"/>
        <v>5493</v>
      </c>
      <c r="F23" s="194">
        <f t="shared" si="1"/>
        <v>7.2568499484767623E-2</v>
      </c>
      <c r="G23" s="8">
        <v>0</v>
      </c>
      <c r="H23" s="8">
        <v>1</v>
      </c>
      <c r="I23" s="8">
        <v>1</v>
      </c>
      <c r="J23" s="8">
        <v>0</v>
      </c>
      <c r="K23" s="8">
        <v>1</v>
      </c>
      <c r="L23" s="8" t="s">
        <v>802</v>
      </c>
      <c r="M23" s="8" t="s">
        <v>807</v>
      </c>
      <c r="N23" s="8">
        <f t="shared" si="2"/>
        <v>2</v>
      </c>
      <c r="O23" s="195">
        <f t="shared" si="3"/>
        <v>0.5</v>
      </c>
      <c r="P23" s="196">
        <f t="shared" si="4"/>
        <v>-0.92813795645002906</v>
      </c>
      <c r="Q23" s="196">
        <f t="shared" si="5"/>
        <v>0.25332901628392285</v>
      </c>
      <c r="R23" s="8">
        <v>2</v>
      </c>
      <c r="S23" s="105" t="s">
        <v>885</v>
      </c>
    </row>
    <row r="24" spans="1:19">
      <c r="A24" s="106">
        <v>3544</v>
      </c>
      <c r="B24" s="76" t="s">
        <v>212</v>
      </c>
      <c r="C24" s="152">
        <v>123733</v>
      </c>
      <c r="D24" s="152">
        <v>129470</v>
      </c>
      <c r="E24" s="152">
        <f t="shared" si="0"/>
        <v>5737</v>
      </c>
      <c r="F24" s="193">
        <f t="shared" si="1"/>
        <v>4.6365965425553407E-2</v>
      </c>
      <c r="G24" s="76">
        <v>1</v>
      </c>
      <c r="H24" s="76">
        <v>0</v>
      </c>
      <c r="I24" s="76">
        <v>0</v>
      </c>
      <c r="J24" s="76">
        <v>0</v>
      </c>
      <c r="K24" s="76">
        <v>0</v>
      </c>
      <c r="L24" s="76" t="s">
        <v>801</v>
      </c>
      <c r="M24" s="76" t="s">
        <v>807</v>
      </c>
      <c r="N24" s="76">
        <f t="shared" si="2"/>
        <v>1</v>
      </c>
      <c r="O24" s="197">
        <f t="shared" si="3"/>
        <v>0</v>
      </c>
      <c r="P24" s="198">
        <f t="shared" si="4"/>
        <v>-2.0270728746731548</v>
      </c>
      <c r="Q24" s="198">
        <f t="shared" si="5"/>
        <v>-1.0328029125421458</v>
      </c>
      <c r="R24" s="76">
        <v>3</v>
      </c>
      <c r="S24" s="107" t="s">
        <v>887</v>
      </c>
    </row>
    <row r="25" spans="1:19">
      <c r="C25" s="150"/>
      <c r="D25" s="150"/>
      <c r="E25" s="150"/>
      <c r="F25" s="194"/>
      <c r="O25" s="195"/>
      <c r="P25" s="196"/>
      <c r="Q25" s="196"/>
    </row>
    <row r="26" spans="1:19">
      <c r="A26" s="765" t="s">
        <v>895</v>
      </c>
      <c r="B26" s="765"/>
      <c r="C26" s="765"/>
      <c r="D26" s="765"/>
      <c r="F26" s="765" t="s">
        <v>896</v>
      </c>
      <c r="G26" s="765"/>
      <c r="H26" s="765"/>
      <c r="I26" s="765"/>
      <c r="J26" s="765"/>
      <c r="K26" s="765"/>
      <c r="L26" s="765"/>
      <c r="M26" s="765"/>
      <c r="N26" s="765"/>
      <c r="O26" s="765"/>
      <c r="P26" s="765"/>
    </row>
    <row r="27" spans="1:19" ht="17.399999999999999">
      <c r="A27" s="541" t="s">
        <v>890</v>
      </c>
      <c r="B27" s="542"/>
      <c r="C27" s="542"/>
      <c r="D27" s="543"/>
      <c r="F27" s="541" t="s">
        <v>897</v>
      </c>
      <c r="G27" s="542"/>
      <c r="H27" s="542"/>
      <c r="I27" s="542"/>
      <c r="J27" s="542"/>
      <c r="K27" s="542"/>
      <c r="L27" s="542"/>
      <c r="M27" s="542"/>
      <c r="N27" s="542"/>
      <c r="O27" s="542"/>
      <c r="P27" s="543"/>
    </row>
    <row r="28" spans="1:19" s="202" customFormat="1" ht="46.2" customHeight="1">
      <c r="A28" s="212" t="s">
        <v>874</v>
      </c>
      <c r="B28" s="210" t="s">
        <v>875</v>
      </c>
      <c r="C28" s="209" t="s">
        <v>876</v>
      </c>
      <c r="D28" s="211" t="s">
        <v>877</v>
      </c>
      <c r="E28" s="68"/>
      <c r="F28" s="208" t="s">
        <v>854</v>
      </c>
      <c r="G28" s="209" t="s">
        <v>891</v>
      </c>
      <c r="H28" s="209" t="s">
        <v>892</v>
      </c>
      <c r="I28" s="210" t="s">
        <v>855</v>
      </c>
      <c r="J28" s="769" t="s">
        <v>881</v>
      </c>
      <c r="K28" s="769"/>
      <c r="L28" s="769"/>
      <c r="M28" s="770" t="s">
        <v>882</v>
      </c>
      <c r="N28" s="770"/>
      <c r="O28" s="770"/>
      <c r="P28" s="771"/>
      <c r="Q28" s="68"/>
    </row>
    <row r="29" spans="1:19" ht="15.6" customHeight="1">
      <c r="A29" s="203">
        <v>2</v>
      </c>
      <c r="B29" s="18">
        <v>9.8279999999999994</v>
      </c>
      <c r="C29" s="18">
        <v>0.47699999999999998</v>
      </c>
      <c r="D29" s="204" t="s">
        <v>878</v>
      </c>
      <c r="F29" s="104">
        <v>1</v>
      </c>
      <c r="G29" s="8">
        <v>0.68700000000000006</v>
      </c>
      <c r="H29" s="8">
        <v>-0.53300000000000003</v>
      </c>
      <c r="I29" s="8">
        <v>6</v>
      </c>
      <c r="J29" s="763" t="s">
        <v>883</v>
      </c>
      <c r="K29" s="763"/>
      <c r="L29" s="763"/>
      <c r="M29" s="763" t="s">
        <v>884</v>
      </c>
      <c r="N29" s="763"/>
      <c r="O29" s="763"/>
      <c r="P29" s="764"/>
    </row>
    <row r="30" spans="1:19" ht="15.6" customHeight="1">
      <c r="A30" s="203">
        <v>3</v>
      </c>
      <c r="B30" s="18">
        <v>4.718</v>
      </c>
      <c r="C30" s="18">
        <v>0.504</v>
      </c>
      <c r="D30" s="204" t="s">
        <v>879</v>
      </c>
      <c r="F30" s="104">
        <v>2</v>
      </c>
      <c r="G30" s="8">
        <v>-0.52400000000000002</v>
      </c>
      <c r="H30" s="8">
        <v>1.0569999999999999</v>
      </c>
      <c r="I30" s="8">
        <v>4</v>
      </c>
      <c r="J30" s="763" t="s">
        <v>885</v>
      </c>
      <c r="K30" s="763"/>
      <c r="L30" s="763"/>
      <c r="M30" s="763" t="s">
        <v>886</v>
      </c>
      <c r="N30" s="763"/>
      <c r="O30" s="763"/>
      <c r="P30" s="764"/>
    </row>
    <row r="31" spans="1:19" ht="15.6" customHeight="1">
      <c r="A31" s="205">
        <v>4</v>
      </c>
      <c r="B31" s="206">
        <v>2.4510000000000001</v>
      </c>
      <c r="C31" s="206">
        <v>0.48399999999999999</v>
      </c>
      <c r="D31" s="207" t="s">
        <v>880</v>
      </c>
      <c r="F31" s="106">
        <v>3</v>
      </c>
      <c r="G31" s="76">
        <v>-2.0270000000000001</v>
      </c>
      <c r="H31" s="76">
        <v>-1.0329999999999999</v>
      </c>
      <c r="I31" s="76">
        <v>1</v>
      </c>
      <c r="J31" s="733" t="s">
        <v>887</v>
      </c>
      <c r="K31" s="733"/>
      <c r="L31" s="733"/>
      <c r="M31" s="733" t="s">
        <v>888</v>
      </c>
      <c r="N31" s="733"/>
      <c r="O31" s="733"/>
      <c r="P31" s="734"/>
    </row>
    <row r="32" spans="1:19">
      <c r="A32" s="643"/>
      <c r="B32" s="529"/>
      <c r="C32" s="529"/>
      <c r="D32" s="644"/>
      <c r="F32" s="643"/>
      <c r="G32" s="529"/>
      <c r="H32" s="529"/>
      <c r="I32" s="529"/>
      <c r="J32" s="529"/>
      <c r="K32" s="529"/>
      <c r="L32" s="529"/>
      <c r="M32" s="529"/>
      <c r="N32" s="529"/>
      <c r="O32" s="529"/>
      <c r="P32" s="644"/>
    </row>
    <row r="33" spans="1:16" ht="60" customHeight="1">
      <c r="A33" s="470" t="s">
        <v>889</v>
      </c>
      <c r="B33" s="471"/>
      <c r="C33" s="471"/>
      <c r="D33" s="472"/>
      <c r="F33" s="663" t="s">
        <v>894</v>
      </c>
      <c r="G33" s="664"/>
      <c r="H33" s="664"/>
      <c r="I33" s="664"/>
      <c r="J33" s="664"/>
      <c r="K33" s="664"/>
      <c r="L33" s="664"/>
      <c r="M33" s="664"/>
      <c r="N33" s="664"/>
      <c r="O33" s="664"/>
      <c r="P33" s="665"/>
    </row>
    <row r="34" spans="1:16">
      <c r="A34" s="526"/>
      <c r="B34" s="526"/>
      <c r="C34" s="526"/>
      <c r="D34" s="526"/>
      <c r="F34" s="529"/>
      <c r="G34" s="529"/>
      <c r="H34" s="529"/>
      <c r="I34" s="529"/>
      <c r="J34" s="529"/>
      <c r="K34" s="529"/>
      <c r="L34" s="529"/>
      <c r="M34" s="529"/>
      <c r="N34" s="529"/>
      <c r="O34" s="529"/>
      <c r="P34" s="529"/>
    </row>
    <row r="35" spans="1:16" ht="17.399999999999999">
      <c r="A35" s="541" t="s">
        <v>956</v>
      </c>
      <c r="B35" s="542"/>
      <c r="C35" s="542"/>
      <c r="D35" s="542"/>
      <c r="E35" s="542"/>
      <c r="F35" s="542"/>
      <c r="G35" s="542"/>
      <c r="H35" s="543"/>
    </row>
    <row r="36" spans="1:16">
      <c r="A36" s="141" t="s">
        <v>684</v>
      </c>
      <c r="B36" s="433" t="s">
        <v>439</v>
      </c>
      <c r="C36" s="433" t="s">
        <v>584</v>
      </c>
      <c r="D36" s="433" t="s">
        <v>854</v>
      </c>
      <c r="E36" s="620" t="s">
        <v>893</v>
      </c>
      <c r="F36" s="620"/>
      <c r="G36" s="620"/>
      <c r="H36" s="621"/>
    </row>
    <row r="37" spans="1:16">
      <c r="A37" s="104">
        <v>2133</v>
      </c>
      <c r="B37" s="194">
        <v>0.11108899999999999</v>
      </c>
      <c r="C37" s="194">
        <v>0.5</v>
      </c>
      <c r="D37" s="8">
        <v>1</v>
      </c>
      <c r="E37" s="576" t="s">
        <v>883</v>
      </c>
      <c r="F37" s="576"/>
      <c r="G37" s="576"/>
      <c r="H37" s="577"/>
    </row>
    <row r="38" spans="1:16">
      <c r="A38" s="104">
        <v>2134</v>
      </c>
      <c r="B38" s="194">
        <v>0.11108899999999999</v>
      </c>
      <c r="C38" s="194">
        <v>0.33300000000000002</v>
      </c>
      <c r="D38" s="8">
        <v>1</v>
      </c>
      <c r="E38" s="576" t="s">
        <v>883</v>
      </c>
      <c r="F38" s="576"/>
      <c r="G38" s="576"/>
      <c r="H38" s="577"/>
    </row>
    <row r="39" spans="1:16">
      <c r="A39" s="104">
        <v>2135</v>
      </c>
      <c r="B39" s="194">
        <v>0.111086</v>
      </c>
      <c r="C39" s="194">
        <v>1</v>
      </c>
      <c r="D39" s="8">
        <v>2</v>
      </c>
      <c r="E39" s="576" t="s">
        <v>885</v>
      </c>
      <c r="F39" s="576"/>
      <c r="G39" s="576"/>
      <c r="H39" s="577"/>
    </row>
    <row r="40" spans="1:16">
      <c r="A40" s="104">
        <v>2136</v>
      </c>
      <c r="B40" s="194">
        <v>0.111066</v>
      </c>
      <c r="C40" s="194">
        <v>0</v>
      </c>
      <c r="D40" s="8">
        <v>1</v>
      </c>
      <c r="E40" s="576" t="s">
        <v>883</v>
      </c>
      <c r="F40" s="576"/>
      <c r="G40" s="576"/>
      <c r="H40" s="577"/>
    </row>
    <row r="41" spans="1:16">
      <c r="A41" s="104">
        <v>2137</v>
      </c>
      <c r="B41" s="194">
        <v>0.111098</v>
      </c>
      <c r="C41" s="194">
        <v>0</v>
      </c>
      <c r="D41" s="8">
        <v>1</v>
      </c>
      <c r="E41" s="576" t="s">
        <v>883</v>
      </c>
      <c r="F41" s="576"/>
      <c r="G41" s="576"/>
      <c r="H41" s="577"/>
    </row>
    <row r="42" spans="1:16">
      <c r="A42" s="104">
        <v>2139</v>
      </c>
      <c r="B42" s="194">
        <v>0.11108800000000001</v>
      </c>
      <c r="C42" s="194">
        <v>0.33300000000000002</v>
      </c>
      <c r="D42" s="8">
        <v>1</v>
      </c>
      <c r="E42" s="576" t="s">
        <v>883</v>
      </c>
      <c r="F42" s="576"/>
      <c r="G42" s="576"/>
      <c r="H42" s="577"/>
    </row>
    <row r="43" spans="1:16">
      <c r="A43" s="104">
        <v>2141</v>
      </c>
      <c r="B43" s="194">
        <v>0.111091</v>
      </c>
      <c r="C43" s="194">
        <v>0</v>
      </c>
      <c r="D43" s="8">
        <v>1</v>
      </c>
      <c r="E43" s="576" t="s">
        <v>883</v>
      </c>
      <c r="F43" s="576"/>
      <c r="G43" s="576"/>
      <c r="H43" s="577"/>
    </row>
    <row r="44" spans="1:16">
      <c r="A44" s="104">
        <v>3131</v>
      </c>
      <c r="B44" s="194">
        <v>7.2566000000000005E-2</v>
      </c>
      <c r="C44" s="194">
        <v>0.75</v>
      </c>
      <c r="D44" s="8">
        <v>2</v>
      </c>
      <c r="E44" s="576" t="s">
        <v>885</v>
      </c>
      <c r="F44" s="576"/>
      <c r="G44" s="576"/>
      <c r="H44" s="577"/>
    </row>
    <row r="45" spans="1:16">
      <c r="A45" s="104">
        <v>3132</v>
      </c>
      <c r="B45" s="194">
        <v>7.2575000000000001E-2</v>
      </c>
      <c r="C45" s="194">
        <v>1</v>
      </c>
      <c r="D45" s="8">
        <v>2</v>
      </c>
      <c r="E45" s="576" t="s">
        <v>885</v>
      </c>
      <c r="F45" s="576"/>
      <c r="G45" s="576"/>
      <c r="H45" s="577"/>
    </row>
    <row r="46" spans="1:16">
      <c r="A46" s="104">
        <v>3133</v>
      </c>
      <c r="B46" s="194">
        <v>7.2567999999999994E-2</v>
      </c>
      <c r="C46" s="194">
        <v>0.5</v>
      </c>
      <c r="D46" s="8">
        <v>2</v>
      </c>
      <c r="E46" s="576" t="s">
        <v>885</v>
      </c>
      <c r="F46" s="576"/>
      <c r="G46" s="576"/>
      <c r="H46" s="577"/>
    </row>
    <row r="47" spans="1:16">
      <c r="A47" s="106">
        <v>3544</v>
      </c>
      <c r="B47" s="193">
        <v>4.6365999999999997E-2</v>
      </c>
      <c r="C47" s="193">
        <v>0</v>
      </c>
      <c r="D47" s="76">
        <v>3</v>
      </c>
      <c r="E47" s="622" t="s">
        <v>887</v>
      </c>
      <c r="F47" s="622"/>
      <c r="G47" s="622"/>
      <c r="H47" s="623"/>
    </row>
    <row r="49" spans="1:16" ht="17.399999999999999">
      <c r="A49" s="541" t="s">
        <v>957</v>
      </c>
      <c r="B49" s="542"/>
      <c r="C49" s="542"/>
      <c r="D49" s="542"/>
      <c r="E49" s="542"/>
      <c r="F49" s="542"/>
      <c r="G49" s="543"/>
      <c r="L49" s="221"/>
      <c r="M49" s="221"/>
      <c r="O49" s="221"/>
      <c r="P49" s="221"/>
    </row>
    <row r="50" spans="1:16">
      <c r="A50" s="141" t="s">
        <v>949</v>
      </c>
      <c r="B50" s="433" t="s">
        <v>950</v>
      </c>
      <c r="C50" s="433" t="s">
        <v>951</v>
      </c>
      <c r="D50" s="433" t="s">
        <v>952</v>
      </c>
      <c r="E50" s="433" t="s">
        <v>953</v>
      </c>
      <c r="F50" s="433" t="s">
        <v>954</v>
      </c>
      <c r="G50" s="440" t="s">
        <v>955</v>
      </c>
      <c r="N50" s="364"/>
    </row>
    <row r="51" spans="1:16">
      <c r="A51" s="104">
        <v>2133</v>
      </c>
      <c r="B51" s="222">
        <f>IF($D37=1,$B37,NA())</f>
        <v>0.11108899999999999</v>
      </c>
      <c r="C51" s="222">
        <f>IF($D37=1,$C37,NA())</f>
        <v>0.5</v>
      </c>
      <c r="D51" s="222" t="e">
        <f>IF($D37=2,$B37,NA())</f>
        <v>#N/A</v>
      </c>
      <c r="E51" s="222" t="e">
        <f>IF($D37=2,$C37,NA())</f>
        <v>#N/A</v>
      </c>
      <c r="F51" s="222" t="e">
        <f>IF($D37=3,$B37,NA())</f>
        <v>#N/A</v>
      </c>
      <c r="G51" s="223" t="e">
        <f>IF($D37=3,$C37,NA())</f>
        <v>#N/A</v>
      </c>
      <c r="N51" s="364"/>
    </row>
    <row r="52" spans="1:16">
      <c r="A52" s="104">
        <v>2134</v>
      </c>
      <c r="B52" s="222">
        <f t="shared" ref="B52:B61" si="6">IF($D38=1,$B38,NA())</f>
        <v>0.11108899999999999</v>
      </c>
      <c r="C52" s="222">
        <f t="shared" ref="C52:C61" si="7">IF($D38=1,$C38,NA())</f>
        <v>0.33300000000000002</v>
      </c>
      <c r="D52" s="222" t="e">
        <f t="shared" ref="D52:D61" si="8">IF($D38=2,$B38,NA())</f>
        <v>#N/A</v>
      </c>
      <c r="E52" s="222" t="e">
        <f t="shared" ref="E52:E61" si="9">IF($D38=2,$C38,NA())</f>
        <v>#N/A</v>
      </c>
      <c r="F52" s="222" t="e">
        <f t="shared" ref="F52:F61" si="10">IF($D38=3,$B38,NA())</f>
        <v>#N/A</v>
      </c>
      <c r="G52" s="223" t="e">
        <f t="shared" ref="G52:G61" si="11">IF($D38=3,$C38,NA())</f>
        <v>#N/A</v>
      </c>
      <c r="N52" s="364"/>
    </row>
    <row r="53" spans="1:16">
      <c r="A53" s="104">
        <v>2135</v>
      </c>
      <c r="B53" s="222" t="e">
        <f t="shared" si="6"/>
        <v>#N/A</v>
      </c>
      <c r="C53" s="222" t="e">
        <f t="shared" si="7"/>
        <v>#N/A</v>
      </c>
      <c r="D53" s="222">
        <f t="shared" si="8"/>
        <v>0.111086</v>
      </c>
      <c r="E53" s="222">
        <f t="shared" si="9"/>
        <v>1</v>
      </c>
      <c r="F53" s="222" t="e">
        <f t="shared" si="10"/>
        <v>#N/A</v>
      </c>
      <c r="G53" s="223" t="e">
        <f t="shared" si="11"/>
        <v>#N/A</v>
      </c>
      <c r="L53" s="364"/>
      <c r="M53" s="364"/>
      <c r="N53" s="364"/>
      <c r="O53" s="364"/>
      <c r="P53" s="364"/>
    </row>
    <row r="54" spans="1:16">
      <c r="A54" s="104">
        <v>2136</v>
      </c>
      <c r="B54" s="222">
        <f t="shared" si="6"/>
        <v>0.111066</v>
      </c>
      <c r="C54" s="222">
        <f t="shared" si="7"/>
        <v>0</v>
      </c>
      <c r="D54" s="222" t="e">
        <f t="shared" si="8"/>
        <v>#N/A</v>
      </c>
      <c r="E54" s="222" t="e">
        <f t="shared" si="9"/>
        <v>#N/A</v>
      </c>
      <c r="F54" s="222" t="e">
        <f t="shared" si="10"/>
        <v>#N/A</v>
      </c>
      <c r="G54" s="223" t="e">
        <f t="shared" si="11"/>
        <v>#N/A</v>
      </c>
    </row>
    <row r="55" spans="1:16">
      <c r="A55" s="104">
        <v>2137</v>
      </c>
      <c r="B55" s="222">
        <f t="shared" si="6"/>
        <v>0.111098</v>
      </c>
      <c r="C55" s="222">
        <f t="shared" si="7"/>
        <v>0</v>
      </c>
      <c r="D55" s="222" t="e">
        <f t="shared" si="8"/>
        <v>#N/A</v>
      </c>
      <c r="E55" s="222" t="e">
        <f t="shared" si="9"/>
        <v>#N/A</v>
      </c>
      <c r="F55" s="222" t="e">
        <f t="shared" si="10"/>
        <v>#N/A</v>
      </c>
      <c r="G55" s="223" t="e">
        <f t="shared" si="11"/>
        <v>#N/A</v>
      </c>
    </row>
    <row r="56" spans="1:16">
      <c r="A56" s="104">
        <v>2139</v>
      </c>
      <c r="B56" s="222">
        <f t="shared" si="6"/>
        <v>0.11108800000000001</v>
      </c>
      <c r="C56" s="222">
        <f t="shared" si="7"/>
        <v>0.33300000000000002</v>
      </c>
      <c r="D56" s="222" t="e">
        <f t="shared" si="8"/>
        <v>#N/A</v>
      </c>
      <c r="E56" s="222" t="e">
        <f t="shared" si="9"/>
        <v>#N/A</v>
      </c>
      <c r="F56" s="222" t="e">
        <f t="shared" si="10"/>
        <v>#N/A</v>
      </c>
      <c r="G56" s="223" t="e">
        <f t="shared" si="11"/>
        <v>#N/A</v>
      </c>
    </row>
    <row r="57" spans="1:16">
      <c r="A57" s="104">
        <v>2141</v>
      </c>
      <c r="B57" s="222">
        <f t="shared" si="6"/>
        <v>0.111091</v>
      </c>
      <c r="C57" s="222">
        <f t="shared" si="7"/>
        <v>0</v>
      </c>
      <c r="D57" s="222" t="e">
        <f t="shared" si="8"/>
        <v>#N/A</v>
      </c>
      <c r="E57" s="222" t="e">
        <f t="shared" si="9"/>
        <v>#N/A</v>
      </c>
      <c r="F57" s="222" t="e">
        <f t="shared" si="10"/>
        <v>#N/A</v>
      </c>
      <c r="G57" s="223" t="e">
        <f t="shared" si="11"/>
        <v>#N/A</v>
      </c>
    </row>
    <row r="58" spans="1:16">
      <c r="A58" s="104">
        <v>3131</v>
      </c>
      <c r="B58" s="222" t="e">
        <f t="shared" si="6"/>
        <v>#N/A</v>
      </c>
      <c r="C58" s="222" t="e">
        <f t="shared" si="7"/>
        <v>#N/A</v>
      </c>
      <c r="D58" s="222">
        <f t="shared" si="8"/>
        <v>7.2566000000000005E-2</v>
      </c>
      <c r="E58" s="222">
        <f t="shared" si="9"/>
        <v>0.75</v>
      </c>
      <c r="F58" s="222" t="e">
        <f t="shared" si="10"/>
        <v>#N/A</v>
      </c>
      <c r="G58" s="223" t="e">
        <f t="shared" si="11"/>
        <v>#N/A</v>
      </c>
    </row>
    <row r="59" spans="1:16">
      <c r="A59" s="104">
        <v>3132</v>
      </c>
      <c r="B59" s="222" t="e">
        <f t="shared" si="6"/>
        <v>#N/A</v>
      </c>
      <c r="C59" s="222" t="e">
        <f t="shared" si="7"/>
        <v>#N/A</v>
      </c>
      <c r="D59" s="222">
        <f t="shared" si="8"/>
        <v>7.2575000000000001E-2</v>
      </c>
      <c r="E59" s="222">
        <f t="shared" si="9"/>
        <v>1</v>
      </c>
      <c r="F59" s="222" t="e">
        <f t="shared" si="10"/>
        <v>#N/A</v>
      </c>
      <c r="G59" s="223" t="e">
        <f t="shared" si="11"/>
        <v>#N/A</v>
      </c>
    </row>
    <row r="60" spans="1:16">
      <c r="A60" s="104">
        <v>3133</v>
      </c>
      <c r="B60" s="222" t="e">
        <f t="shared" si="6"/>
        <v>#N/A</v>
      </c>
      <c r="C60" s="222" t="e">
        <f t="shared" si="7"/>
        <v>#N/A</v>
      </c>
      <c r="D60" s="222">
        <f t="shared" si="8"/>
        <v>7.2567999999999994E-2</v>
      </c>
      <c r="E60" s="222">
        <f t="shared" si="9"/>
        <v>0.5</v>
      </c>
      <c r="F60" s="222" t="e">
        <f t="shared" si="10"/>
        <v>#N/A</v>
      </c>
      <c r="G60" s="223" t="e">
        <f t="shared" si="11"/>
        <v>#N/A</v>
      </c>
    </row>
    <row r="61" spans="1:16">
      <c r="A61" s="106">
        <v>3544</v>
      </c>
      <c r="B61" s="224" t="e">
        <f t="shared" si="6"/>
        <v>#N/A</v>
      </c>
      <c r="C61" s="224" t="e">
        <f t="shared" si="7"/>
        <v>#N/A</v>
      </c>
      <c r="D61" s="224" t="e">
        <f t="shared" si="8"/>
        <v>#N/A</v>
      </c>
      <c r="E61" s="224" t="e">
        <f t="shared" si="9"/>
        <v>#N/A</v>
      </c>
      <c r="F61" s="224">
        <f t="shared" si="10"/>
        <v>4.6365999999999997E-2</v>
      </c>
      <c r="G61" s="225">
        <f t="shared" si="11"/>
        <v>0</v>
      </c>
    </row>
    <row r="62" spans="1:16">
      <c r="B62" s="222"/>
      <c r="C62" s="222"/>
      <c r="D62" s="222"/>
      <c r="E62" s="222"/>
      <c r="F62" s="222"/>
      <c r="G62" s="227"/>
      <c r="J62" s="194"/>
    </row>
    <row r="63" spans="1:16">
      <c r="B63" s="222"/>
      <c r="C63" s="222"/>
      <c r="D63" s="222"/>
      <c r="E63" s="222"/>
      <c r="F63" s="222"/>
      <c r="G63" s="227"/>
      <c r="J63" s="194"/>
    </row>
    <row r="64" spans="1:16" ht="17.399999999999999">
      <c r="A64" s="778" t="s">
        <v>1008</v>
      </c>
      <c r="B64" s="778"/>
      <c r="C64" s="778"/>
      <c r="D64" s="778"/>
      <c r="E64" s="477"/>
      <c r="F64" s="477"/>
      <c r="I64" s="450" t="s">
        <v>962</v>
      </c>
      <c r="J64" s="451" t="s">
        <v>963</v>
      </c>
    </row>
    <row r="65" spans="1:10" ht="15.6" customHeight="1">
      <c r="A65" s="477"/>
      <c r="B65" s="477"/>
      <c r="C65" s="477"/>
      <c r="D65" s="609"/>
      <c r="E65" s="477"/>
      <c r="F65" s="477"/>
      <c r="G65" s="226"/>
      <c r="H65" s="18"/>
      <c r="I65" s="365">
        <f>$J$75</f>
        <v>9.4698363636363622E-2</v>
      </c>
      <c r="J65" s="366">
        <v>0</v>
      </c>
    </row>
    <row r="66" spans="1:10">
      <c r="A66" s="477"/>
      <c r="B66" s="477"/>
      <c r="C66" s="477"/>
      <c r="D66" s="609"/>
      <c r="E66" s="477"/>
      <c r="F66" s="477"/>
      <c r="G66" s="226"/>
      <c r="H66" s="18"/>
      <c r="I66" s="367">
        <f>$J$75</f>
        <v>9.4698363636363622E-2</v>
      </c>
      <c r="J66" s="368">
        <v>1</v>
      </c>
    </row>
    <row r="67" spans="1:10">
      <c r="A67" s="477"/>
      <c r="B67" s="477"/>
      <c r="C67" s="477"/>
      <c r="D67" s="609"/>
      <c r="E67" s="736"/>
      <c r="F67" s="736"/>
      <c r="G67" s="226"/>
      <c r="H67" s="18"/>
    </row>
    <row r="68" spans="1:10" ht="15.6" customHeight="1">
      <c r="A68" s="477"/>
      <c r="B68" s="477"/>
      <c r="C68" s="477"/>
      <c r="D68" s="609"/>
      <c r="E68" s="768" t="s">
        <v>475</v>
      </c>
      <c r="F68" s="331">
        <v>2134</v>
      </c>
      <c r="G68" s="226"/>
      <c r="H68" s="18"/>
    </row>
    <row r="69" spans="1:10">
      <c r="A69" s="477"/>
      <c r="B69" s="477"/>
      <c r="C69" s="477"/>
      <c r="D69" s="609"/>
      <c r="E69" s="768"/>
      <c r="F69" s="332">
        <v>2136</v>
      </c>
      <c r="G69" s="226"/>
      <c r="H69" s="18"/>
      <c r="I69" s="450" t="s">
        <v>964</v>
      </c>
      <c r="J69" s="451" t="s">
        <v>965</v>
      </c>
    </row>
    <row r="70" spans="1:10">
      <c r="A70" s="477"/>
      <c r="B70" s="477"/>
      <c r="C70" s="477"/>
      <c r="D70" s="609"/>
      <c r="E70" s="768"/>
      <c r="F70" s="333" t="s">
        <v>441</v>
      </c>
      <c r="G70" s="226"/>
      <c r="H70" s="18"/>
      <c r="I70" s="369">
        <f>0%</f>
        <v>0</v>
      </c>
      <c r="J70" s="370">
        <f>$J$76</f>
        <v>0.40145454545454551</v>
      </c>
    </row>
    <row r="71" spans="1:10">
      <c r="A71" s="477"/>
      <c r="B71" s="477"/>
      <c r="C71" s="477"/>
      <c r="D71" s="609"/>
      <c r="E71" s="774" t="s">
        <v>477</v>
      </c>
      <c r="F71" s="335">
        <v>3544</v>
      </c>
      <c r="G71" s="5"/>
      <c r="H71" s="18"/>
      <c r="I71" s="371">
        <f>12%</f>
        <v>0.12</v>
      </c>
      <c r="J71" s="372">
        <f>$J$76</f>
        <v>0.40145454545454551</v>
      </c>
    </row>
    <row r="72" spans="1:10" ht="15.6" customHeight="1">
      <c r="A72" s="477"/>
      <c r="B72" s="477"/>
      <c r="C72" s="477"/>
      <c r="D72" s="609"/>
      <c r="E72" s="774"/>
      <c r="F72" s="336">
        <v>3133</v>
      </c>
      <c r="G72" s="226"/>
      <c r="H72" s="18"/>
    </row>
    <row r="73" spans="1:10">
      <c r="A73" s="477"/>
      <c r="B73" s="477"/>
      <c r="C73" s="477"/>
      <c r="D73" s="609"/>
      <c r="E73" s="775"/>
      <c r="F73" s="336" t="s">
        <v>457</v>
      </c>
      <c r="G73" s="226"/>
      <c r="H73" s="18"/>
    </row>
    <row r="74" spans="1:10" ht="15.6" customHeight="1">
      <c r="A74" s="477"/>
      <c r="B74" s="477"/>
      <c r="C74" s="477"/>
      <c r="D74" s="609"/>
      <c r="E74" s="334" t="s">
        <v>435</v>
      </c>
      <c r="F74" s="241">
        <v>2135</v>
      </c>
      <c r="G74" s="226"/>
      <c r="H74" s="18"/>
      <c r="I74" s="448" t="s">
        <v>958</v>
      </c>
      <c r="J74" s="449" t="s">
        <v>959</v>
      </c>
    </row>
    <row r="75" spans="1:10">
      <c r="A75" s="477"/>
      <c r="B75" s="477"/>
      <c r="C75" s="477"/>
      <c r="D75" s="609"/>
      <c r="E75" s="774" t="s">
        <v>476</v>
      </c>
      <c r="F75" s="335">
        <v>2141</v>
      </c>
      <c r="G75" s="226"/>
      <c r="H75" s="18"/>
      <c r="I75" s="373" t="s">
        <v>960</v>
      </c>
      <c r="J75" s="374">
        <f>AVERAGE(B37:B47)</f>
        <v>9.4698363636363622E-2</v>
      </c>
    </row>
    <row r="76" spans="1:10">
      <c r="A76" s="477"/>
      <c r="B76" s="477"/>
      <c r="C76" s="477"/>
      <c r="D76" s="609"/>
      <c r="E76" s="774"/>
      <c r="F76" s="337" t="s">
        <v>444</v>
      </c>
      <c r="G76" s="226"/>
      <c r="H76" s="18"/>
      <c r="I76" s="106" t="s">
        <v>961</v>
      </c>
      <c r="J76" s="220">
        <f>AVERAGE(C37:C47)</f>
        <v>0.40145454545454551</v>
      </c>
    </row>
    <row r="77" spans="1:10">
      <c r="A77" s="477"/>
      <c r="B77" s="477"/>
      <c r="C77" s="477"/>
      <c r="D77" s="609"/>
      <c r="E77" s="768" t="s">
        <v>478</v>
      </c>
      <c r="F77" s="331">
        <v>2137</v>
      </c>
    </row>
    <row r="78" spans="1:10">
      <c r="A78" s="477"/>
      <c r="B78" s="477"/>
      <c r="C78" s="477"/>
      <c r="D78" s="609"/>
      <c r="E78" s="768"/>
      <c r="F78" s="332">
        <v>3131</v>
      </c>
      <c r="G78" s="327"/>
      <c r="H78" s="327"/>
      <c r="I78" s="327"/>
    </row>
    <row r="79" spans="1:10">
      <c r="A79" s="477"/>
      <c r="B79" s="477"/>
      <c r="C79" s="477"/>
      <c r="D79" s="609"/>
      <c r="E79" s="768"/>
      <c r="F79" s="333">
        <v>3132</v>
      </c>
      <c r="G79" s="327"/>
      <c r="H79" s="327"/>
      <c r="I79" s="327"/>
    </row>
    <row r="80" spans="1:10">
      <c r="A80" s="477"/>
      <c r="B80" s="477"/>
      <c r="C80" s="477"/>
      <c r="D80" s="609"/>
      <c r="E80" s="643"/>
      <c r="F80" s="529"/>
      <c r="G80" s="327"/>
      <c r="H80" s="327"/>
      <c r="I80" s="327"/>
    </row>
    <row r="81" spans="1:6">
      <c r="A81" s="477"/>
      <c r="B81" s="477"/>
      <c r="C81" s="477"/>
      <c r="D81" s="609"/>
      <c r="E81" s="608"/>
      <c r="F81" s="477"/>
    </row>
    <row r="82" spans="1:6">
      <c r="A82" s="477"/>
      <c r="B82" s="477"/>
      <c r="C82" s="477"/>
      <c r="D82" s="609"/>
      <c r="E82" s="608"/>
      <c r="F82" s="477"/>
    </row>
    <row r="83" spans="1:6">
      <c r="A83" s="736"/>
      <c r="B83" s="736"/>
      <c r="C83" s="736"/>
      <c r="D83" s="737"/>
      <c r="E83" s="608"/>
      <c r="F83" s="477"/>
    </row>
    <row r="84" spans="1:6" ht="30.6" customHeight="1">
      <c r="A84" s="759" t="s">
        <v>1535</v>
      </c>
      <c r="B84" s="759"/>
      <c r="C84" s="759"/>
      <c r="D84" s="760"/>
      <c r="E84" s="608"/>
      <c r="F84" s="477"/>
    </row>
    <row r="85" spans="1:6">
      <c r="A85" s="328" t="s">
        <v>1347</v>
      </c>
      <c r="B85" s="776" t="s">
        <v>883</v>
      </c>
      <c r="C85" s="776"/>
      <c r="D85" s="777"/>
      <c r="E85" s="608"/>
      <c r="F85" s="477"/>
    </row>
    <row r="86" spans="1:6">
      <c r="A86" s="329" t="s">
        <v>1348</v>
      </c>
      <c r="B86" s="766" t="s">
        <v>885</v>
      </c>
      <c r="C86" s="766"/>
      <c r="D86" s="767"/>
      <c r="E86" s="608"/>
      <c r="F86" s="477"/>
    </row>
    <row r="87" spans="1:6">
      <c r="A87" s="330" t="s">
        <v>1349</v>
      </c>
      <c r="B87" s="772" t="s">
        <v>887</v>
      </c>
      <c r="C87" s="772"/>
      <c r="D87" s="773"/>
      <c r="E87" s="608"/>
      <c r="F87" s="477"/>
    </row>
    <row r="88" spans="1:6" ht="103.2" customHeight="1">
      <c r="A88" s="663" t="s">
        <v>966</v>
      </c>
      <c r="B88" s="664"/>
      <c r="C88" s="664"/>
      <c r="D88" s="665"/>
    </row>
  </sheetData>
  <mergeCells count="57">
    <mergeCell ref="A64:D64"/>
    <mergeCell ref="E64:F67"/>
    <mergeCell ref="E80:F87"/>
    <mergeCell ref="A32:D32"/>
    <mergeCell ref="F32:P32"/>
    <mergeCell ref="F33:P33"/>
    <mergeCell ref="E75:E76"/>
    <mergeCell ref="E77:E79"/>
    <mergeCell ref="A34:D34"/>
    <mergeCell ref="F34:P34"/>
    <mergeCell ref="A84:D84"/>
    <mergeCell ref="A88:D88"/>
    <mergeCell ref="A49:G49"/>
    <mergeCell ref="E37:H37"/>
    <mergeCell ref="E38:H38"/>
    <mergeCell ref="E39:H39"/>
    <mergeCell ref="E40:H40"/>
    <mergeCell ref="E41:H41"/>
    <mergeCell ref="E42:H42"/>
    <mergeCell ref="E43:H43"/>
    <mergeCell ref="E44:H44"/>
    <mergeCell ref="E45:H45"/>
    <mergeCell ref="E46:H46"/>
    <mergeCell ref="E47:H47"/>
    <mergeCell ref="B87:D87"/>
    <mergeCell ref="E71:E73"/>
    <mergeCell ref="B85:D85"/>
    <mergeCell ref="A12:E12"/>
    <mergeCell ref="A27:D27"/>
    <mergeCell ref="A26:D26"/>
    <mergeCell ref="B6:E6"/>
    <mergeCell ref="B1:E1"/>
    <mergeCell ref="B2:E2"/>
    <mergeCell ref="B3:E3"/>
    <mergeCell ref="B4:E4"/>
    <mergeCell ref="B5:E5"/>
    <mergeCell ref="B7:E7"/>
    <mergeCell ref="B8:E8"/>
    <mergeCell ref="B9:E9"/>
    <mergeCell ref="A11:E11"/>
    <mergeCell ref="A10:E10"/>
    <mergeCell ref="F26:P26"/>
    <mergeCell ref="J30:L30"/>
    <mergeCell ref="J31:L31"/>
    <mergeCell ref="M30:P30"/>
    <mergeCell ref="B86:D86"/>
    <mergeCell ref="A65:D83"/>
    <mergeCell ref="E68:E70"/>
    <mergeCell ref="J28:L28"/>
    <mergeCell ref="M28:P28"/>
    <mergeCell ref="M29:P29"/>
    <mergeCell ref="F27:P27"/>
    <mergeCell ref="J29:L29"/>
    <mergeCell ref="M31:P31"/>
    <mergeCell ref="A33:D33"/>
    <mergeCell ref="A35:H35"/>
    <mergeCell ref="E36:H36"/>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391A3-4AD6-47E4-9794-7B4480818C0E}">
  <dimension ref="A1:G163"/>
  <sheetViews>
    <sheetView topLeftCell="B1" zoomScale="80" zoomScaleNormal="80" workbookViewId="0">
      <selection activeCell="B18" sqref="B18"/>
    </sheetView>
  </sheetViews>
  <sheetFormatPr defaultRowHeight="15.6"/>
  <cols>
    <col min="1" max="1" width="17.5546875" customWidth="1"/>
    <col min="2" max="2" width="129.44140625" customWidth="1"/>
    <col min="3" max="3" width="11" customWidth="1"/>
    <col min="4" max="4" width="29.21875" style="8" bestFit="1" customWidth="1"/>
    <col min="5" max="5" width="23.21875" style="8" bestFit="1" customWidth="1"/>
    <col min="6" max="6" width="24" style="8" bestFit="1" customWidth="1"/>
    <col min="7" max="7" width="14.88671875" bestFit="1" customWidth="1"/>
  </cols>
  <sheetData>
    <row r="1" spans="1:6" ht="21">
      <c r="A1" s="213" t="s">
        <v>898</v>
      </c>
      <c r="B1" s="214" t="s">
        <v>899</v>
      </c>
      <c r="C1" s="219"/>
    </row>
    <row r="2" spans="1:6" ht="66.599999999999994" customHeight="1">
      <c r="A2" s="215" t="s">
        <v>480</v>
      </c>
      <c r="B2" s="60" t="s">
        <v>904</v>
      </c>
      <c r="C2" s="59"/>
    </row>
    <row r="3" spans="1:6">
      <c r="A3" s="215" t="s">
        <v>900</v>
      </c>
      <c r="B3" s="60" t="s">
        <v>968</v>
      </c>
      <c r="C3" s="59"/>
    </row>
    <row r="4" spans="1:6">
      <c r="A4" s="215" t="s">
        <v>901</v>
      </c>
      <c r="B4" s="60" t="s">
        <v>902</v>
      </c>
      <c r="C4" s="59"/>
    </row>
    <row r="5" spans="1:6">
      <c r="A5" s="216" t="s">
        <v>903</v>
      </c>
      <c r="B5" s="217" t="s">
        <v>969</v>
      </c>
      <c r="C5" s="59"/>
    </row>
    <row r="6" spans="1:6">
      <c r="A6" s="8"/>
      <c r="B6" s="8"/>
      <c r="C6" s="8"/>
    </row>
    <row r="7" spans="1:6">
      <c r="A7" s="8"/>
      <c r="B7" s="8"/>
      <c r="C7" s="8"/>
    </row>
    <row r="8" spans="1:6">
      <c r="A8" s="8"/>
      <c r="B8" s="375" t="s">
        <v>817</v>
      </c>
      <c r="C8" s="8"/>
      <c r="D8" s="747" t="s">
        <v>948</v>
      </c>
      <c r="E8" s="748"/>
      <c r="F8" s="749"/>
    </row>
    <row r="9" spans="1:6">
      <c r="A9" s="8"/>
      <c r="B9" s="376" t="s">
        <v>832</v>
      </c>
      <c r="C9" s="8"/>
      <c r="D9" s="139" t="s">
        <v>684</v>
      </c>
      <c r="E9" s="5" t="s">
        <v>811</v>
      </c>
      <c r="F9" s="218" t="s">
        <v>812</v>
      </c>
    </row>
    <row r="10" spans="1:6">
      <c r="A10" s="8"/>
      <c r="B10" s="376" t="s">
        <v>862</v>
      </c>
      <c r="C10" s="8"/>
      <c r="D10" s="104">
        <v>2133</v>
      </c>
      <c r="E10" s="8">
        <v>0.68743299999999996</v>
      </c>
      <c r="F10" s="105">
        <v>0.25332900000000003</v>
      </c>
    </row>
    <row r="11" spans="1:6">
      <c r="A11" s="8"/>
      <c r="B11" s="376"/>
      <c r="C11" s="8"/>
      <c r="D11" s="104">
        <v>2134</v>
      </c>
      <c r="E11" s="8">
        <v>0.68742899999999996</v>
      </c>
      <c r="F11" s="105">
        <v>-0.17538200000000001</v>
      </c>
    </row>
    <row r="12" spans="1:6">
      <c r="A12" s="8"/>
      <c r="B12" s="376" t="s">
        <v>839</v>
      </c>
      <c r="C12" s="8"/>
      <c r="D12" s="104">
        <v>2135</v>
      </c>
      <c r="E12" s="8">
        <v>0.68730599999999997</v>
      </c>
      <c r="F12" s="105">
        <v>1.539461</v>
      </c>
    </row>
    <row r="13" spans="1:6">
      <c r="A13" s="8"/>
      <c r="B13" s="376" t="s">
        <v>840</v>
      </c>
      <c r="C13" s="8"/>
      <c r="D13" s="104">
        <v>2136</v>
      </c>
      <c r="E13" s="8">
        <v>0.68643699999999996</v>
      </c>
      <c r="F13" s="105">
        <v>-1.0328029999999999</v>
      </c>
    </row>
    <row r="14" spans="1:6">
      <c r="A14" s="8"/>
      <c r="B14" s="376" t="s">
        <v>839</v>
      </c>
      <c r="C14" s="8"/>
      <c r="D14" s="104">
        <v>2137</v>
      </c>
      <c r="E14" s="8">
        <v>0.68780699999999995</v>
      </c>
      <c r="F14" s="105">
        <v>-1.0328029999999999</v>
      </c>
    </row>
    <row r="15" spans="1:6">
      <c r="A15" s="8"/>
      <c r="B15" s="376"/>
      <c r="C15" s="8"/>
      <c r="D15" s="104">
        <v>2139</v>
      </c>
      <c r="E15" s="8">
        <v>0.68738999999999995</v>
      </c>
      <c r="F15" s="105">
        <v>-0.17538200000000001</v>
      </c>
    </row>
    <row r="16" spans="1:6">
      <c r="A16" s="8"/>
      <c r="B16" s="377" t="s">
        <v>970</v>
      </c>
      <c r="C16" s="95"/>
      <c r="D16" s="104">
        <v>2141</v>
      </c>
      <c r="E16" s="8">
        <v>0.68751600000000002</v>
      </c>
      <c r="F16" s="105">
        <v>-1.0328029999999999</v>
      </c>
    </row>
    <row r="17" spans="1:6">
      <c r="A17" s="8"/>
      <c r="B17" s="376"/>
      <c r="C17" s="8"/>
      <c r="D17" s="104">
        <v>3131</v>
      </c>
      <c r="E17" s="8">
        <v>-0.92825400000000002</v>
      </c>
      <c r="F17" s="105">
        <v>0.89639500000000005</v>
      </c>
    </row>
    <row r="18" spans="1:6">
      <c r="A18" s="8"/>
      <c r="B18" s="376" t="s">
        <v>839</v>
      </c>
      <c r="C18" s="8"/>
      <c r="D18" s="104">
        <v>3132</v>
      </c>
      <c r="E18" s="8">
        <v>-0.92785300000000004</v>
      </c>
      <c r="F18" s="105">
        <v>1.539461</v>
      </c>
    </row>
    <row r="19" spans="1:6">
      <c r="A19" s="8"/>
      <c r="B19" s="376" t="s">
        <v>841</v>
      </c>
      <c r="C19" s="8"/>
      <c r="D19" s="104">
        <v>3133</v>
      </c>
      <c r="E19" s="8">
        <v>-0.92813800000000002</v>
      </c>
      <c r="F19" s="105">
        <v>0.25332900000000003</v>
      </c>
    </row>
    <row r="20" spans="1:6">
      <c r="A20" s="8"/>
      <c r="B20" s="376" t="s">
        <v>842</v>
      </c>
      <c r="C20" s="8"/>
      <c r="D20" s="106">
        <v>3544</v>
      </c>
      <c r="E20" s="76">
        <v>-2.0270730000000001</v>
      </c>
      <c r="F20" s="107">
        <v>-1.0328029999999999</v>
      </c>
    </row>
    <row r="21" spans="1:6">
      <c r="A21" s="8"/>
      <c r="B21" s="376" t="s">
        <v>839</v>
      </c>
      <c r="C21" s="8"/>
    </row>
    <row r="22" spans="1:6">
      <c r="A22" s="8"/>
      <c r="B22" s="376"/>
      <c r="C22" s="8"/>
    </row>
    <row r="23" spans="1:6">
      <c r="A23" s="8"/>
      <c r="B23" s="376" t="s">
        <v>813</v>
      </c>
      <c r="C23" s="8"/>
      <c r="D23" s="231" t="s">
        <v>932</v>
      </c>
      <c r="E23" s="460" t="s">
        <v>782</v>
      </c>
    </row>
    <row r="24" spans="1:6">
      <c r="A24" s="8"/>
      <c r="B24" s="376" t="s">
        <v>814</v>
      </c>
      <c r="C24" s="8"/>
      <c r="D24" s="104" t="s">
        <v>933</v>
      </c>
      <c r="E24" s="105">
        <v>11</v>
      </c>
    </row>
    <row r="25" spans="1:6">
      <c r="A25" s="8"/>
      <c r="B25" s="376" t="s">
        <v>818</v>
      </c>
      <c r="C25" s="8"/>
      <c r="D25" s="104" t="s">
        <v>934</v>
      </c>
      <c r="E25" s="105">
        <v>0</v>
      </c>
    </row>
    <row r="26" spans="1:6">
      <c r="A26" s="8"/>
      <c r="B26" s="376" t="s">
        <v>819</v>
      </c>
      <c r="C26" s="8"/>
      <c r="D26" s="104" t="s">
        <v>935</v>
      </c>
      <c r="E26" s="105">
        <v>0</v>
      </c>
    </row>
    <row r="27" spans="1:6">
      <c r="A27" s="8"/>
      <c r="B27" s="376" t="s">
        <v>445</v>
      </c>
      <c r="C27" s="8"/>
      <c r="D27" s="104" t="s">
        <v>936</v>
      </c>
      <c r="E27" s="105">
        <v>0</v>
      </c>
    </row>
    <row r="28" spans="1:6">
      <c r="A28" s="8"/>
      <c r="B28" s="376"/>
      <c r="C28" s="8"/>
      <c r="D28" s="104" t="s">
        <v>937</v>
      </c>
      <c r="E28" s="105">
        <v>11</v>
      </c>
    </row>
    <row r="29" spans="1:6">
      <c r="A29" s="8"/>
      <c r="B29" s="376" t="s">
        <v>839</v>
      </c>
      <c r="C29" s="8"/>
      <c r="D29" s="104" t="s">
        <v>938</v>
      </c>
      <c r="E29" s="105" t="s">
        <v>939</v>
      </c>
    </row>
    <row r="30" spans="1:6">
      <c r="A30" s="8"/>
      <c r="B30" s="376" t="s">
        <v>856</v>
      </c>
      <c r="C30" s="8"/>
      <c r="D30" s="104" t="s">
        <v>940</v>
      </c>
      <c r="E30" s="105" t="s">
        <v>941</v>
      </c>
    </row>
    <row r="31" spans="1:6">
      <c r="A31" s="8"/>
      <c r="B31" s="376" t="s">
        <v>843</v>
      </c>
      <c r="C31" s="8"/>
      <c r="D31" s="106" t="s">
        <v>942</v>
      </c>
      <c r="E31" s="107" t="s">
        <v>941</v>
      </c>
    </row>
    <row r="32" spans="1:6">
      <c r="A32" s="8"/>
      <c r="B32" s="376" t="s">
        <v>839</v>
      </c>
      <c r="C32" s="8"/>
    </row>
    <row r="33" spans="1:7">
      <c r="A33" s="8"/>
      <c r="B33" s="376"/>
      <c r="C33" s="8"/>
      <c r="D33" s="747" t="s">
        <v>890</v>
      </c>
      <c r="E33" s="748"/>
      <c r="F33" s="748"/>
      <c r="G33" s="749"/>
    </row>
    <row r="34" spans="1:7">
      <c r="A34" s="8"/>
      <c r="B34" s="376" t="s">
        <v>815</v>
      </c>
      <c r="C34" s="8"/>
      <c r="D34" s="139" t="s">
        <v>874</v>
      </c>
      <c r="E34" s="5" t="s">
        <v>875</v>
      </c>
      <c r="F34" s="5" t="s">
        <v>876</v>
      </c>
      <c r="G34" s="218" t="s">
        <v>877</v>
      </c>
    </row>
    <row r="35" spans="1:7">
      <c r="A35" s="8"/>
      <c r="B35" s="376" t="s">
        <v>816</v>
      </c>
      <c r="C35" s="8"/>
      <c r="D35" s="104">
        <v>2</v>
      </c>
      <c r="E35" s="8">
        <v>9.8279940000000003</v>
      </c>
      <c r="F35" s="8">
        <v>0.47713499999999998</v>
      </c>
      <c r="G35" s="105" t="s">
        <v>878</v>
      </c>
    </row>
    <row r="36" spans="1:7">
      <c r="A36" s="8"/>
      <c r="B36" s="376" t="s">
        <v>820</v>
      </c>
      <c r="C36" s="8"/>
      <c r="D36" s="104">
        <v>3</v>
      </c>
      <c r="E36" s="8">
        <v>4.7178290000000001</v>
      </c>
      <c r="F36" s="8">
        <v>0.50369399999999998</v>
      </c>
      <c r="G36" s="105" t="s">
        <v>879</v>
      </c>
    </row>
    <row r="37" spans="1:7">
      <c r="A37" s="8"/>
      <c r="B37" s="376" t="s">
        <v>821</v>
      </c>
      <c r="C37" s="8"/>
      <c r="D37" s="106">
        <v>4</v>
      </c>
      <c r="E37" s="76">
        <v>2.4505720000000002</v>
      </c>
      <c r="F37" s="76">
        <v>0.48363099999999998</v>
      </c>
      <c r="G37" s="107" t="s">
        <v>880</v>
      </c>
    </row>
    <row r="38" spans="1:7">
      <c r="A38" s="8"/>
      <c r="B38" s="376" t="s">
        <v>822</v>
      </c>
      <c r="C38" s="8"/>
    </row>
    <row r="39" spans="1:7">
      <c r="A39" s="8"/>
      <c r="B39" s="376" t="s">
        <v>823</v>
      </c>
      <c r="C39" s="8"/>
    </row>
    <row r="40" spans="1:7">
      <c r="A40" s="8"/>
      <c r="B40" s="376" t="s">
        <v>833</v>
      </c>
      <c r="C40" s="8"/>
      <c r="D40" s="747" t="s">
        <v>947</v>
      </c>
      <c r="E40" s="748"/>
      <c r="F40" s="748"/>
      <c r="G40" s="749"/>
    </row>
    <row r="41" spans="1:7">
      <c r="A41" s="8"/>
      <c r="B41" s="376"/>
      <c r="C41" s="8"/>
      <c r="D41" s="139" t="s">
        <v>684</v>
      </c>
      <c r="E41" s="5" t="s">
        <v>811</v>
      </c>
      <c r="F41" s="5" t="s">
        <v>812</v>
      </c>
      <c r="G41" s="218" t="s">
        <v>854</v>
      </c>
    </row>
    <row r="42" spans="1:7">
      <c r="A42" s="8"/>
      <c r="B42" s="376" t="s">
        <v>839</v>
      </c>
      <c r="C42" s="8"/>
      <c r="D42" s="104">
        <v>2133</v>
      </c>
      <c r="E42" s="8">
        <v>0.68743299999999996</v>
      </c>
      <c r="F42" s="8">
        <v>0.25332900000000003</v>
      </c>
      <c r="G42" s="105">
        <v>1</v>
      </c>
    </row>
    <row r="43" spans="1:7">
      <c r="A43" s="8"/>
      <c r="B43" s="376" t="s">
        <v>905</v>
      </c>
      <c r="C43" s="8"/>
      <c r="D43" s="104">
        <v>2134</v>
      </c>
      <c r="E43" s="8">
        <v>0.68742899999999996</v>
      </c>
      <c r="F43" s="8">
        <v>-0.17538200000000001</v>
      </c>
      <c r="G43" s="105">
        <v>1</v>
      </c>
    </row>
    <row r="44" spans="1:7">
      <c r="A44" s="8"/>
      <c r="B44" s="376" t="s">
        <v>839</v>
      </c>
      <c r="C44" s="8"/>
      <c r="D44" s="104">
        <v>2135</v>
      </c>
      <c r="E44" s="8">
        <v>0.68730599999999997</v>
      </c>
      <c r="F44" s="8">
        <v>1.539461</v>
      </c>
      <c r="G44" s="105">
        <v>2</v>
      </c>
    </row>
    <row r="45" spans="1:7">
      <c r="A45" s="8"/>
      <c r="B45" s="376"/>
      <c r="C45" s="8"/>
      <c r="D45" s="104">
        <v>2136</v>
      </c>
      <c r="E45" s="8">
        <v>0.68643699999999996</v>
      </c>
      <c r="F45" s="8">
        <v>-1.0328029999999999</v>
      </c>
      <c r="G45" s="105">
        <v>1</v>
      </c>
    </row>
    <row r="46" spans="1:7">
      <c r="A46" s="8"/>
      <c r="B46" s="376" t="s">
        <v>925</v>
      </c>
      <c r="C46" s="8"/>
      <c r="D46" s="104">
        <v>2137</v>
      </c>
      <c r="E46" s="8">
        <v>0.68780699999999995</v>
      </c>
      <c r="F46" s="8">
        <v>-1.0328029999999999</v>
      </c>
      <c r="G46" s="105">
        <v>1</v>
      </c>
    </row>
    <row r="47" spans="1:7">
      <c r="A47" s="8"/>
      <c r="B47" s="376"/>
      <c r="C47" s="8"/>
      <c r="D47" s="104">
        <v>2139</v>
      </c>
      <c r="E47" s="8">
        <v>0.68738999999999995</v>
      </c>
      <c r="F47" s="8">
        <v>-0.17538200000000001</v>
      </c>
      <c r="G47" s="105">
        <v>1</v>
      </c>
    </row>
    <row r="48" spans="1:7">
      <c r="A48" s="8"/>
      <c r="B48" s="376" t="s">
        <v>824</v>
      </c>
      <c r="C48" s="8"/>
      <c r="D48" s="104">
        <v>2141</v>
      </c>
      <c r="E48" s="8">
        <v>0.68751600000000002</v>
      </c>
      <c r="F48" s="8">
        <v>-1.0328029999999999</v>
      </c>
      <c r="G48" s="105">
        <v>1</v>
      </c>
    </row>
    <row r="49" spans="1:7">
      <c r="A49" s="8"/>
      <c r="B49" s="376" t="s">
        <v>825</v>
      </c>
      <c r="C49" s="8"/>
      <c r="D49" s="104">
        <v>3131</v>
      </c>
      <c r="E49" s="8">
        <v>-0.92825400000000002</v>
      </c>
      <c r="F49" s="8">
        <v>0.89639500000000005</v>
      </c>
      <c r="G49" s="105">
        <v>2</v>
      </c>
    </row>
    <row r="50" spans="1:7">
      <c r="A50" s="8"/>
      <c r="B50" s="376"/>
      <c r="C50" s="8"/>
      <c r="D50" s="104">
        <v>3132</v>
      </c>
      <c r="E50" s="8">
        <v>-0.92785300000000004</v>
      </c>
      <c r="F50" s="8">
        <v>1.539461</v>
      </c>
      <c r="G50" s="105">
        <v>2</v>
      </c>
    </row>
    <row r="51" spans="1:7">
      <c r="A51" s="8"/>
      <c r="B51" s="376" t="s">
        <v>926</v>
      </c>
      <c r="C51" s="8"/>
      <c r="D51" s="104">
        <v>3133</v>
      </c>
      <c r="E51" s="8">
        <v>-0.92813800000000002</v>
      </c>
      <c r="F51" s="8">
        <v>0.25332900000000003</v>
      </c>
      <c r="G51" s="105">
        <v>2</v>
      </c>
    </row>
    <row r="52" spans="1:7">
      <c r="A52" s="8"/>
      <c r="B52" s="376" t="s">
        <v>927</v>
      </c>
      <c r="C52" s="8"/>
      <c r="D52" s="106">
        <v>3544</v>
      </c>
      <c r="E52" s="76">
        <v>-2.0270730000000001</v>
      </c>
      <c r="F52" s="76">
        <v>-1.0328029999999999</v>
      </c>
      <c r="G52" s="107">
        <v>3</v>
      </c>
    </row>
    <row r="53" spans="1:7">
      <c r="A53" s="8"/>
      <c r="B53" s="376"/>
      <c r="C53" s="8"/>
    </row>
    <row r="54" spans="1:7">
      <c r="A54" s="8"/>
      <c r="B54" s="376" t="s">
        <v>826</v>
      </c>
      <c r="C54" s="8"/>
    </row>
    <row r="55" spans="1:7">
      <c r="A55" s="8"/>
      <c r="B55" s="376" t="s">
        <v>827</v>
      </c>
      <c r="C55" s="8"/>
      <c r="D55" s="779" t="s">
        <v>946</v>
      </c>
      <c r="E55" s="780"/>
      <c r="F55" s="780"/>
      <c r="G55" s="781"/>
    </row>
    <row r="56" spans="1:7">
      <c r="A56" s="8"/>
      <c r="B56" s="376"/>
      <c r="C56" s="8"/>
      <c r="D56" s="139" t="s">
        <v>854</v>
      </c>
      <c r="E56" s="5" t="s">
        <v>943</v>
      </c>
      <c r="F56" s="5" t="s">
        <v>944</v>
      </c>
      <c r="G56" s="218" t="s">
        <v>945</v>
      </c>
    </row>
    <row r="57" spans="1:7">
      <c r="A57" s="8"/>
      <c r="B57" s="376" t="s">
        <v>828</v>
      </c>
      <c r="C57" s="8"/>
      <c r="D57" s="104">
        <v>1</v>
      </c>
      <c r="E57" s="8">
        <v>0.68733500000000003</v>
      </c>
      <c r="F57" s="8">
        <v>-0.53264</v>
      </c>
      <c r="G57" s="105">
        <v>6</v>
      </c>
    </row>
    <row r="58" spans="1:7">
      <c r="A58" s="8"/>
      <c r="B58" s="376" t="s">
        <v>829</v>
      </c>
      <c r="C58" s="8"/>
      <c r="D58" s="104">
        <v>2</v>
      </c>
      <c r="E58" s="8">
        <v>-0.52423500000000001</v>
      </c>
      <c r="F58" s="8">
        <v>1.057161</v>
      </c>
      <c r="G58" s="105">
        <v>4</v>
      </c>
    </row>
    <row r="59" spans="1:7">
      <c r="A59" s="8"/>
      <c r="B59" s="376"/>
      <c r="C59" s="8"/>
      <c r="D59" s="106">
        <v>3</v>
      </c>
      <c r="E59" s="76">
        <v>-2.0270730000000001</v>
      </c>
      <c r="F59" s="76">
        <v>-1.0328029999999999</v>
      </c>
      <c r="G59" s="107">
        <v>1</v>
      </c>
    </row>
    <row r="60" spans="1:7">
      <c r="A60" s="8"/>
      <c r="B60" s="376" t="s">
        <v>830</v>
      </c>
      <c r="C60" s="8"/>
    </row>
    <row r="61" spans="1:7">
      <c r="A61" s="8"/>
      <c r="B61" s="376" t="s">
        <v>831</v>
      </c>
      <c r="C61" s="8"/>
    </row>
    <row r="62" spans="1:7" ht="18">
      <c r="A62" s="8"/>
      <c r="B62" s="376"/>
      <c r="C62" s="8"/>
      <c r="D62" s="457"/>
    </row>
    <row r="63" spans="1:7" ht="17.399999999999999">
      <c r="A63" s="8"/>
      <c r="B63" s="376" t="s">
        <v>839</v>
      </c>
      <c r="C63" s="8"/>
      <c r="D63" s="785" t="s">
        <v>1581</v>
      </c>
      <c r="E63" s="785"/>
      <c r="F63" s="785"/>
      <c r="G63" s="785"/>
    </row>
    <row r="64" spans="1:7">
      <c r="A64" s="8"/>
      <c r="B64" s="376" t="s">
        <v>906</v>
      </c>
      <c r="C64" s="8"/>
      <c r="D64" s="786" t="s">
        <v>1582</v>
      </c>
      <c r="E64" s="787"/>
      <c r="F64" s="787"/>
      <c r="G64" s="788"/>
    </row>
    <row r="65" spans="1:7">
      <c r="A65" s="8"/>
      <c r="B65" s="376" t="s">
        <v>839</v>
      </c>
      <c r="C65" s="8"/>
      <c r="D65" s="782" t="s">
        <v>1596</v>
      </c>
      <c r="E65" s="783"/>
      <c r="F65" s="783"/>
      <c r="G65" s="784"/>
    </row>
    <row r="66" spans="1:7">
      <c r="A66" s="8"/>
      <c r="B66" s="376"/>
      <c r="C66" s="8"/>
      <c r="D66" s="578"/>
      <c r="E66" s="579"/>
      <c r="F66" s="579"/>
      <c r="G66" s="580"/>
    </row>
    <row r="67" spans="1:7">
      <c r="A67" s="8"/>
      <c r="B67" s="376" t="s">
        <v>834</v>
      </c>
      <c r="C67" s="8"/>
      <c r="D67" s="786" t="s">
        <v>1583</v>
      </c>
      <c r="E67" s="787"/>
      <c r="F67" s="787"/>
      <c r="G67" s="788"/>
    </row>
    <row r="68" spans="1:7">
      <c r="A68" s="8"/>
      <c r="B68" s="376" t="s">
        <v>816</v>
      </c>
      <c r="C68" s="8"/>
      <c r="D68" s="782" t="s">
        <v>1584</v>
      </c>
      <c r="E68" s="783"/>
      <c r="F68" s="783"/>
      <c r="G68" s="784"/>
    </row>
    <row r="69" spans="1:7">
      <c r="A69" s="8"/>
      <c r="B69" s="376" t="s">
        <v>821</v>
      </c>
      <c r="C69" s="8"/>
      <c r="D69" s="578"/>
      <c r="E69" s="579"/>
      <c r="F69" s="579"/>
      <c r="G69" s="580"/>
    </row>
    <row r="70" spans="1:7">
      <c r="A70" s="8"/>
      <c r="B70" s="376" t="s">
        <v>822</v>
      </c>
      <c r="C70" s="8"/>
      <c r="D70" s="786" t="s">
        <v>1585</v>
      </c>
      <c r="E70" s="787"/>
      <c r="F70" s="787"/>
      <c r="G70" s="788"/>
    </row>
    <row r="71" spans="1:7">
      <c r="A71" s="8"/>
      <c r="B71" s="376" t="s">
        <v>823</v>
      </c>
      <c r="C71" s="8"/>
      <c r="D71" s="782" t="s">
        <v>1586</v>
      </c>
      <c r="E71" s="783"/>
      <c r="F71" s="783"/>
      <c r="G71" s="784"/>
    </row>
    <row r="72" spans="1:7">
      <c r="A72" s="8"/>
      <c r="B72" s="376" t="s">
        <v>835</v>
      </c>
      <c r="C72" s="8"/>
      <c r="D72" s="578"/>
      <c r="E72" s="579"/>
      <c r="F72" s="579"/>
      <c r="G72" s="580"/>
    </row>
    <row r="73" spans="1:7">
      <c r="A73" s="8"/>
      <c r="B73" s="376"/>
      <c r="C73" s="8"/>
      <c r="D73" s="786" t="s">
        <v>1587</v>
      </c>
      <c r="E73" s="787"/>
      <c r="F73" s="787"/>
      <c r="G73" s="788"/>
    </row>
    <row r="74" spans="1:7">
      <c r="A74" s="8"/>
      <c r="B74" s="376" t="s">
        <v>839</v>
      </c>
      <c r="C74" s="8"/>
      <c r="D74" s="782" t="s">
        <v>1597</v>
      </c>
      <c r="E74" s="783"/>
      <c r="F74" s="783"/>
      <c r="G74" s="784"/>
    </row>
    <row r="75" spans="1:7">
      <c r="A75" s="8"/>
      <c r="B75" s="376" t="s">
        <v>907</v>
      </c>
      <c r="C75" s="8"/>
      <c r="D75" s="578"/>
      <c r="E75" s="579"/>
      <c r="F75" s="579"/>
      <c r="G75" s="580"/>
    </row>
    <row r="76" spans="1:7">
      <c r="A76" s="8"/>
      <c r="B76" s="376" t="s">
        <v>908</v>
      </c>
      <c r="C76" s="8"/>
      <c r="D76" s="786" t="s">
        <v>1588</v>
      </c>
      <c r="E76" s="787"/>
      <c r="F76" s="787"/>
      <c r="G76" s="788"/>
    </row>
    <row r="77" spans="1:7">
      <c r="A77" s="8"/>
      <c r="B77" s="376" t="s">
        <v>839</v>
      </c>
      <c r="C77" s="8"/>
      <c r="D77" s="782" t="s">
        <v>1589</v>
      </c>
      <c r="E77" s="783"/>
      <c r="F77" s="783"/>
      <c r="G77" s="784"/>
    </row>
    <row r="78" spans="1:7">
      <c r="A78" s="8"/>
      <c r="B78" s="376"/>
      <c r="C78" s="8"/>
      <c r="D78" s="578"/>
      <c r="E78" s="579"/>
      <c r="F78" s="579"/>
      <c r="G78" s="580"/>
    </row>
    <row r="79" spans="1:7">
      <c r="A79" s="8"/>
      <c r="B79" s="376" t="s">
        <v>857</v>
      </c>
      <c r="C79" s="8"/>
      <c r="D79" s="786" t="s">
        <v>1590</v>
      </c>
      <c r="E79" s="787"/>
      <c r="F79" s="787"/>
      <c r="G79" s="788"/>
    </row>
    <row r="80" spans="1:7">
      <c r="A80" s="8"/>
      <c r="B80" s="376"/>
      <c r="C80" s="8"/>
      <c r="D80" s="782" t="s">
        <v>1591</v>
      </c>
      <c r="E80" s="783"/>
      <c r="F80" s="783"/>
      <c r="G80" s="784"/>
    </row>
    <row r="81" spans="1:7">
      <c r="A81" s="8"/>
      <c r="B81" s="376" t="s">
        <v>863</v>
      </c>
      <c r="C81" s="8"/>
      <c r="D81" s="578"/>
      <c r="E81" s="579"/>
      <c r="F81" s="579"/>
      <c r="G81" s="580"/>
    </row>
    <row r="82" spans="1:7">
      <c r="A82" s="8"/>
      <c r="B82" s="376"/>
      <c r="C82" s="8"/>
      <c r="D82" s="786" t="s">
        <v>1592</v>
      </c>
      <c r="E82" s="787"/>
      <c r="F82" s="787"/>
      <c r="G82" s="788"/>
    </row>
    <row r="83" spans="1:7" ht="29.4" customHeight="1">
      <c r="A83" s="8"/>
      <c r="B83" s="376" t="s">
        <v>909</v>
      </c>
      <c r="C83" s="8"/>
      <c r="D83" s="508" t="s">
        <v>1593</v>
      </c>
      <c r="E83" s="510"/>
      <c r="F83" s="510"/>
      <c r="G83" s="512"/>
    </row>
    <row r="84" spans="1:7">
      <c r="A84" s="8"/>
      <c r="B84" s="376" t="s">
        <v>864</v>
      </c>
      <c r="C84" s="8"/>
      <c r="D84" s="786" t="s">
        <v>1594</v>
      </c>
      <c r="E84" s="787"/>
      <c r="F84" s="787"/>
      <c r="G84" s="788"/>
    </row>
    <row r="85" spans="1:7" ht="30.6" customHeight="1">
      <c r="A85" s="8"/>
      <c r="B85" s="376" t="s">
        <v>865</v>
      </c>
      <c r="C85" s="8"/>
      <c r="D85" s="578" t="s">
        <v>1595</v>
      </c>
      <c r="E85" s="579"/>
      <c r="F85" s="579"/>
      <c r="G85" s="580"/>
    </row>
    <row r="86" spans="1:7" ht="15.6" customHeight="1">
      <c r="A86" s="8"/>
      <c r="B86" s="376" t="s">
        <v>866</v>
      </c>
      <c r="C86" s="8"/>
      <c r="E86" s="89"/>
      <c r="F86" s="89"/>
      <c r="G86" s="89"/>
    </row>
    <row r="87" spans="1:7">
      <c r="A87" s="8"/>
      <c r="B87" s="376" t="s">
        <v>867</v>
      </c>
      <c r="C87" s="8"/>
      <c r="D87" s="89"/>
      <c r="E87" s="89"/>
      <c r="F87" s="89"/>
      <c r="G87" s="89"/>
    </row>
    <row r="88" spans="1:7">
      <c r="A88" s="8"/>
      <c r="B88" s="376"/>
      <c r="C88" s="8"/>
    </row>
    <row r="89" spans="1:7">
      <c r="A89" s="8"/>
      <c r="B89" s="376" t="s">
        <v>910</v>
      </c>
      <c r="C89" s="8"/>
    </row>
    <row r="90" spans="1:7">
      <c r="A90" s="8"/>
      <c r="B90" s="376"/>
      <c r="C90" s="8"/>
    </row>
    <row r="91" spans="1:7">
      <c r="A91" s="8"/>
      <c r="B91" s="376" t="s">
        <v>911</v>
      </c>
      <c r="C91" s="8"/>
    </row>
    <row r="92" spans="1:7">
      <c r="A92" s="8"/>
      <c r="B92" s="376" t="s">
        <v>858</v>
      </c>
      <c r="C92" s="8"/>
    </row>
    <row r="93" spans="1:7">
      <c r="A93" s="8"/>
      <c r="B93" s="376"/>
      <c r="C93" s="8"/>
    </row>
    <row r="94" spans="1:7">
      <c r="A94" s="8"/>
      <c r="B94" s="376" t="s">
        <v>912</v>
      </c>
      <c r="C94" s="8"/>
    </row>
    <row r="95" spans="1:7">
      <c r="A95" s="8"/>
      <c r="B95" s="376" t="s">
        <v>913</v>
      </c>
      <c r="C95" s="8"/>
    </row>
    <row r="96" spans="1:7">
      <c r="A96" s="8"/>
      <c r="B96" s="376" t="s">
        <v>914</v>
      </c>
      <c r="C96" s="8"/>
    </row>
    <row r="97" spans="1:3">
      <c r="A97" s="8"/>
      <c r="B97" s="376" t="s">
        <v>915</v>
      </c>
      <c r="C97" s="8"/>
    </row>
    <row r="98" spans="1:3">
      <c r="A98" s="8"/>
      <c r="B98" s="376" t="s">
        <v>916</v>
      </c>
      <c r="C98" s="8"/>
    </row>
    <row r="99" spans="1:3">
      <c r="A99" s="8"/>
      <c r="B99" s="376" t="s">
        <v>867</v>
      </c>
      <c r="C99" s="8"/>
    </row>
    <row r="100" spans="1:3">
      <c r="A100" s="8"/>
      <c r="B100" s="376"/>
      <c r="C100" s="8"/>
    </row>
    <row r="101" spans="1:3">
      <c r="A101" s="8"/>
      <c r="B101" s="376" t="s">
        <v>859</v>
      </c>
      <c r="C101" s="8"/>
    </row>
    <row r="102" spans="1:3">
      <c r="A102" s="8"/>
      <c r="B102" s="376" t="s">
        <v>868</v>
      </c>
      <c r="C102" s="8"/>
    </row>
    <row r="103" spans="1:3">
      <c r="A103" s="8"/>
      <c r="B103" s="376" t="s">
        <v>869</v>
      </c>
      <c r="C103" s="8"/>
    </row>
    <row r="104" spans="1:3">
      <c r="A104" s="8"/>
      <c r="B104" s="376" t="s">
        <v>870</v>
      </c>
      <c r="C104" s="8"/>
    </row>
    <row r="105" spans="1:3">
      <c r="A105" s="8"/>
      <c r="B105" s="376" t="s">
        <v>871</v>
      </c>
      <c r="C105" s="8"/>
    </row>
    <row r="106" spans="1:3">
      <c r="A106" s="8"/>
      <c r="B106" s="376" t="s">
        <v>860</v>
      </c>
      <c r="C106" s="8"/>
    </row>
    <row r="107" spans="1:3">
      <c r="A107" s="8"/>
      <c r="B107" s="376"/>
      <c r="C107" s="8"/>
    </row>
    <row r="108" spans="1:3">
      <c r="A108" s="8"/>
      <c r="B108" s="376" t="s">
        <v>861</v>
      </c>
      <c r="C108" s="8"/>
    </row>
    <row r="109" spans="1:3">
      <c r="A109" s="8"/>
      <c r="B109" s="376"/>
      <c r="C109" s="8"/>
    </row>
    <row r="110" spans="1:3">
      <c r="A110" s="8"/>
      <c r="B110" s="376" t="s">
        <v>872</v>
      </c>
      <c r="C110" s="8"/>
    </row>
    <row r="111" spans="1:3">
      <c r="A111" s="8"/>
      <c r="B111" s="376" t="s">
        <v>873</v>
      </c>
      <c r="C111" s="8"/>
    </row>
    <row r="112" spans="1:3">
      <c r="A112" s="8"/>
      <c r="B112" s="376"/>
      <c r="C112" s="8"/>
    </row>
    <row r="113" spans="1:3">
      <c r="A113" s="8"/>
      <c r="B113" s="376" t="s">
        <v>839</v>
      </c>
      <c r="C113" s="8"/>
    </row>
    <row r="114" spans="1:3">
      <c r="A114" s="8"/>
      <c r="B114" s="376" t="s">
        <v>917</v>
      </c>
      <c r="C114" s="8"/>
    </row>
    <row r="115" spans="1:3">
      <c r="A115" s="8"/>
      <c r="B115" s="376" t="s">
        <v>918</v>
      </c>
      <c r="C115" s="8"/>
    </row>
    <row r="116" spans="1:3">
      <c r="A116" s="8"/>
      <c r="B116" s="376" t="s">
        <v>839</v>
      </c>
      <c r="C116" s="8"/>
    </row>
    <row r="117" spans="1:3">
      <c r="A117" s="8"/>
      <c r="B117" s="376"/>
      <c r="C117" s="8"/>
    </row>
    <row r="118" spans="1:3">
      <c r="A118" s="8"/>
      <c r="B118" s="376" t="s">
        <v>919</v>
      </c>
      <c r="C118" s="8"/>
    </row>
    <row r="119" spans="1:3">
      <c r="A119" s="8"/>
      <c r="B119" s="376" t="s">
        <v>836</v>
      </c>
      <c r="C119" s="8"/>
    </row>
    <row r="120" spans="1:3">
      <c r="A120" s="8"/>
      <c r="B120" s="376" t="s">
        <v>837</v>
      </c>
      <c r="C120" s="8"/>
    </row>
    <row r="121" spans="1:3">
      <c r="A121" s="8"/>
      <c r="B121" s="376" t="s">
        <v>838</v>
      </c>
      <c r="C121" s="8"/>
    </row>
    <row r="122" spans="1:3">
      <c r="A122" s="8"/>
      <c r="B122" s="376" t="s">
        <v>445</v>
      </c>
      <c r="C122" s="8"/>
    </row>
    <row r="123" spans="1:3">
      <c r="A123" s="8"/>
      <c r="B123" s="376"/>
      <c r="C123" s="8"/>
    </row>
    <row r="124" spans="1:3">
      <c r="A124" s="8"/>
      <c r="B124" s="376" t="s">
        <v>928</v>
      </c>
      <c r="C124" s="8"/>
    </row>
    <row r="125" spans="1:3">
      <c r="A125" s="8"/>
      <c r="B125" s="376"/>
      <c r="C125" s="8"/>
    </row>
    <row r="126" spans="1:3">
      <c r="A126" s="8"/>
      <c r="B126" s="376" t="s">
        <v>839</v>
      </c>
      <c r="C126" s="8"/>
    </row>
    <row r="127" spans="1:3">
      <c r="A127" s="8"/>
      <c r="B127" s="376" t="s">
        <v>920</v>
      </c>
      <c r="C127" s="8"/>
    </row>
    <row r="128" spans="1:3">
      <c r="A128" s="8"/>
      <c r="B128" s="376" t="s">
        <v>839</v>
      </c>
      <c r="C128" s="8"/>
    </row>
    <row r="129" spans="1:3">
      <c r="A129" s="8"/>
      <c r="B129" s="376"/>
      <c r="C129" s="8"/>
    </row>
    <row r="130" spans="1:3">
      <c r="A130" s="8"/>
      <c r="B130" s="376" t="s">
        <v>929</v>
      </c>
      <c r="C130" s="8"/>
    </row>
    <row r="131" spans="1:3">
      <c r="A131" s="8"/>
      <c r="B131" s="376" t="s">
        <v>825</v>
      </c>
      <c r="C131" s="8"/>
    </row>
    <row r="132" spans="1:3">
      <c r="A132" s="8"/>
      <c r="B132" s="376"/>
      <c r="C132" s="8"/>
    </row>
    <row r="133" spans="1:3">
      <c r="A133" s="8"/>
      <c r="B133" s="376" t="s">
        <v>839</v>
      </c>
      <c r="C133" s="8"/>
    </row>
    <row r="134" spans="1:3">
      <c r="A134" s="8"/>
      <c r="B134" s="376" t="s">
        <v>921</v>
      </c>
      <c r="C134" s="8"/>
    </row>
    <row r="135" spans="1:3">
      <c r="A135" s="8"/>
      <c r="B135" s="376" t="s">
        <v>839</v>
      </c>
      <c r="C135" s="8"/>
    </row>
    <row r="136" spans="1:3">
      <c r="A136" s="8"/>
      <c r="B136" s="376"/>
      <c r="C136" s="8"/>
    </row>
    <row r="137" spans="1:3">
      <c r="A137" s="8"/>
      <c r="B137" s="376" t="s">
        <v>844</v>
      </c>
      <c r="C137" s="8"/>
    </row>
    <row r="138" spans="1:3">
      <c r="A138" s="8"/>
      <c r="B138" s="376" t="s">
        <v>922</v>
      </c>
      <c r="C138" s="8"/>
    </row>
    <row r="139" spans="1:3">
      <c r="A139" s="8"/>
      <c r="B139" s="376" t="s">
        <v>848</v>
      </c>
      <c r="C139" s="8"/>
    </row>
    <row r="140" spans="1:3">
      <c r="A140" s="8"/>
      <c r="B140" s="376" t="s">
        <v>821</v>
      </c>
      <c r="C140" s="8"/>
    </row>
    <row r="141" spans="1:3">
      <c r="A141" s="8"/>
      <c r="B141" s="376" t="s">
        <v>822</v>
      </c>
      <c r="C141" s="8"/>
    </row>
    <row r="142" spans="1:3">
      <c r="A142" s="8"/>
      <c r="B142" s="376" t="s">
        <v>823</v>
      </c>
      <c r="C142" s="8"/>
    </row>
    <row r="143" spans="1:3">
      <c r="A143" s="8"/>
      <c r="B143" s="376" t="s">
        <v>445</v>
      </c>
      <c r="C143" s="8"/>
    </row>
    <row r="144" spans="1:3">
      <c r="A144" s="8"/>
      <c r="B144" s="376"/>
      <c r="C144" s="8"/>
    </row>
    <row r="145" spans="1:3">
      <c r="A145" s="8"/>
      <c r="B145" s="376" t="s">
        <v>923</v>
      </c>
      <c r="C145" s="8"/>
    </row>
    <row r="146" spans="1:3">
      <c r="A146" s="8"/>
      <c r="B146" s="376" t="s">
        <v>849</v>
      </c>
      <c r="C146" s="8"/>
    </row>
    <row r="147" spans="1:3">
      <c r="A147" s="8"/>
      <c r="B147" s="376" t="s">
        <v>850</v>
      </c>
      <c r="C147" s="8"/>
    </row>
    <row r="148" spans="1:3">
      <c r="A148" s="8"/>
      <c r="B148" s="376"/>
      <c r="C148" s="8"/>
    </row>
    <row r="149" spans="1:3">
      <c r="A149" s="8"/>
      <c r="B149" s="376" t="s">
        <v>930</v>
      </c>
      <c r="C149" s="8"/>
    </row>
    <row r="150" spans="1:3">
      <c r="A150" s="8"/>
      <c r="B150" s="376" t="s">
        <v>851</v>
      </c>
      <c r="C150" s="8"/>
    </row>
    <row r="151" spans="1:3">
      <c r="A151" s="8"/>
      <c r="B151" s="376"/>
      <c r="C151" s="8"/>
    </row>
    <row r="152" spans="1:3">
      <c r="A152" s="8"/>
      <c r="B152" s="376" t="s">
        <v>839</v>
      </c>
      <c r="C152" s="8"/>
    </row>
    <row r="153" spans="1:3">
      <c r="A153" s="8"/>
      <c r="B153" s="376" t="s">
        <v>924</v>
      </c>
      <c r="C153" s="8"/>
    </row>
    <row r="154" spans="1:3">
      <c r="A154" s="8"/>
      <c r="B154" s="376" t="s">
        <v>839</v>
      </c>
      <c r="C154" s="8"/>
    </row>
    <row r="155" spans="1:3">
      <c r="A155" s="8"/>
      <c r="B155" s="376"/>
      <c r="C155" s="8"/>
    </row>
    <row r="156" spans="1:3">
      <c r="A156" s="8"/>
      <c r="B156" s="376" t="s">
        <v>845</v>
      </c>
      <c r="C156" s="8"/>
    </row>
    <row r="157" spans="1:3">
      <c r="A157" s="8"/>
      <c r="B157" s="376" t="s">
        <v>852</v>
      </c>
      <c r="C157" s="8"/>
    </row>
    <row r="158" spans="1:3">
      <c r="A158" s="8"/>
      <c r="B158" s="376" t="s">
        <v>846</v>
      </c>
      <c r="C158" s="8"/>
    </row>
    <row r="159" spans="1:3">
      <c r="A159" s="8"/>
      <c r="B159" s="376" t="s">
        <v>847</v>
      </c>
      <c r="C159" s="8"/>
    </row>
    <row r="160" spans="1:3">
      <c r="A160" s="8"/>
      <c r="B160" s="376" t="s">
        <v>445</v>
      </c>
      <c r="C160" s="8"/>
    </row>
    <row r="161" spans="1:3">
      <c r="A161" s="8"/>
      <c r="B161" s="376"/>
      <c r="C161" s="8"/>
    </row>
    <row r="162" spans="1:3">
      <c r="A162" s="8"/>
      <c r="B162" s="376" t="s">
        <v>931</v>
      </c>
      <c r="C162" s="8"/>
    </row>
    <row r="163" spans="1:3">
      <c r="A163" s="8"/>
      <c r="B163" s="378" t="s">
        <v>853</v>
      </c>
      <c r="C163" s="8"/>
    </row>
  </sheetData>
  <mergeCells count="21">
    <mergeCell ref="D80:G81"/>
    <mergeCell ref="D85:G85"/>
    <mergeCell ref="D64:G64"/>
    <mergeCell ref="D67:G67"/>
    <mergeCell ref="D70:G70"/>
    <mergeCell ref="D73:G73"/>
    <mergeCell ref="D76:G76"/>
    <mergeCell ref="D79:G79"/>
    <mergeCell ref="D82:G82"/>
    <mergeCell ref="D84:G84"/>
    <mergeCell ref="D83:G83"/>
    <mergeCell ref="D68:G69"/>
    <mergeCell ref="D71:G72"/>
    <mergeCell ref="D74:G75"/>
    <mergeCell ref="D77:G78"/>
    <mergeCell ref="D40:G40"/>
    <mergeCell ref="D55:G55"/>
    <mergeCell ref="D33:G33"/>
    <mergeCell ref="D8:F8"/>
    <mergeCell ref="D65:G66"/>
    <mergeCell ref="D63:G6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F8D0F-0A2B-4963-A764-480F9E37F247}">
  <dimension ref="A1:AQ62"/>
  <sheetViews>
    <sheetView zoomScale="80" zoomScaleNormal="80" workbookViewId="0">
      <selection activeCell="B30" sqref="B30:E30"/>
    </sheetView>
  </sheetViews>
  <sheetFormatPr defaultRowHeight="15.6"/>
  <cols>
    <col min="1" max="1" width="38" style="8" customWidth="1"/>
    <col min="2" max="2" width="17.88671875" style="8" customWidth="1"/>
    <col min="3" max="3" width="13.77734375" style="8" customWidth="1"/>
    <col min="4" max="4" width="14.44140625" style="8" customWidth="1"/>
    <col min="5" max="5" width="24.77734375" style="8" customWidth="1"/>
    <col min="6" max="6" width="17.77734375" style="8" customWidth="1"/>
    <col min="7" max="7" width="17.5546875" style="8" customWidth="1"/>
    <col min="8" max="8" width="26" style="8" customWidth="1"/>
    <col min="9" max="9" width="35.5546875" style="8" customWidth="1"/>
    <col min="10" max="10" width="48.77734375" style="8" customWidth="1"/>
    <col min="11" max="43" width="8.88671875" style="8"/>
  </cols>
  <sheetData>
    <row r="1" spans="1:7" ht="21">
      <c r="A1" s="138" t="s">
        <v>726</v>
      </c>
      <c r="B1" s="570" t="s">
        <v>971</v>
      </c>
      <c r="C1" s="570"/>
      <c r="D1" s="570"/>
      <c r="E1" s="570"/>
      <c r="F1" s="570"/>
      <c r="G1" s="571"/>
    </row>
    <row r="2" spans="1:7">
      <c r="A2" s="233" t="s">
        <v>505</v>
      </c>
      <c r="B2" s="577" t="s">
        <v>517</v>
      </c>
      <c r="C2" s="577"/>
      <c r="D2" s="577"/>
      <c r="E2" s="577"/>
      <c r="F2" s="577"/>
      <c r="G2" s="577"/>
    </row>
    <row r="3" spans="1:7" ht="36" customHeight="1">
      <c r="A3" s="232" t="s">
        <v>972</v>
      </c>
      <c r="B3" s="806" t="s">
        <v>485</v>
      </c>
      <c r="C3" s="806"/>
      <c r="D3" s="806"/>
      <c r="E3" s="806"/>
      <c r="F3" s="806"/>
      <c r="G3" s="806"/>
    </row>
    <row r="4" spans="1:7" ht="39" customHeight="1">
      <c r="A4" s="233" t="s">
        <v>480</v>
      </c>
      <c r="B4" s="524" t="s">
        <v>973</v>
      </c>
      <c r="C4" s="524"/>
      <c r="D4" s="524"/>
      <c r="E4" s="524"/>
      <c r="F4" s="524"/>
      <c r="G4" s="524"/>
    </row>
    <row r="5" spans="1:7">
      <c r="A5" s="233" t="s">
        <v>974</v>
      </c>
      <c r="B5" s="576" t="s">
        <v>448</v>
      </c>
      <c r="C5" s="576"/>
      <c r="D5" s="576"/>
      <c r="E5" s="576"/>
      <c r="F5" s="576"/>
      <c r="G5" s="577"/>
    </row>
    <row r="6" spans="1:7">
      <c r="A6" s="517" t="s">
        <v>975</v>
      </c>
      <c r="B6" s="576" t="s">
        <v>475</v>
      </c>
      <c r="C6" s="576"/>
      <c r="D6" s="576"/>
      <c r="E6" s="576"/>
      <c r="F6" s="576"/>
      <c r="G6" s="577"/>
    </row>
    <row r="7" spans="1:7">
      <c r="A7" s="517"/>
      <c r="B7" s="577" t="s">
        <v>477</v>
      </c>
      <c r="C7" s="577"/>
      <c r="D7" s="577"/>
      <c r="E7" s="577"/>
      <c r="F7" s="577"/>
      <c r="G7" s="577"/>
    </row>
    <row r="8" spans="1:7">
      <c r="A8" s="517"/>
      <c r="B8" s="577" t="s">
        <v>435</v>
      </c>
      <c r="C8" s="577"/>
      <c r="D8" s="577"/>
      <c r="E8" s="577"/>
      <c r="F8" s="577"/>
      <c r="G8" s="577"/>
    </row>
    <row r="9" spans="1:7">
      <c r="A9" s="517"/>
      <c r="B9" s="577" t="s">
        <v>476</v>
      </c>
      <c r="C9" s="577"/>
      <c r="D9" s="577"/>
      <c r="E9" s="577"/>
      <c r="F9" s="577"/>
      <c r="G9" s="577"/>
    </row>
    <row r="10" spans="1:7">
      <c r="A10" s="517"/>
      <c r="B10" s="576" t="s">
        <v>478</v>
      </c>
      <c r="C10" s="576"/>
      <c r="D10" s="576"/>
      <c r="E10" s="576"/>
      <c r="F10" s="576"/>
      <c r="G10" s="577"/>
    </row>
    <row r="11" spans="1:7" ht="37.200000000000003" customHeight="1">
      <c r="A11" s="233" t="s">
        <v>976</v>
      </c>
      <c r="B11" s="510" t="s">
        <v>977</v>
      </c>
      <c r="C11" s="510"/>
      <c r="D11" s="510"/>
      <c r="E11" s="510"/>
      <c r="F11" s="510"/>
      <c r="G11" s="512"/>
    </row>
    <row r="12" spans="1:7">
      <c r="A12" s="231" t="s">
        <v>506</v>
      </c>
      <c r="B12" s="749" t="s">
        <v>978</v>
      </c>
      <c r="C12" s="749"/>
      <c r="D12" s="749"/>
      <c r="E12" s="749"/>
      <c r="F12" s="749"/>
      <c r="G12" s="749"/>
    </row>
    <row r="13" spans="1:7">
      <c r="A13" s="139" t="s">
        <v>979</v>
      </c>
      <c r="B13" s="577" t="s">
        <v>980</v>
      </c>
      <c r="C13" s="577"/>
      <c r="D13" s="577"/>
      <c r="E13" s="577"/>
      <c r="F13" s="577"/>
      <c r="G13" s="577"/>
    </row>
    <row r="14" spans="1:7">
      <c r="A14" s="139" t="s">
        <v>981</v>
      </c>
      <c r="B14" s="577" t="s">
        <v>982</v>
      </c>
      <c r="C14" s="577"/>
      <c r="D14" s="577"/>
      <c r="E14" s="577"/>
      <c r="F14" s="577"/>
      <c r="G14" s="577"/>
    </row>
    <row r="15" spans="1:7">
      <c r="A15" s="140" t="s">
        <v>983</v>
      </c>
      <c r="B15" s="622" t="s">
        <v>984</v>
      </c>
      <c r="C15" s="622"/>
      <c r="D15" s="622"/>
      <c r="E15" s="622"/>
      <c r="F15" s="622"/>
      <c r="G15" s="623"/>
    </row>
    <row r="16" spans="1:7" ht="74.400000000000006" customHeight="1">
      <c r="A16" s="485" t="s">
        <v>1009</v>
      </c>
      <c r="B16" s="486"/>
      <c r="C16" s="486"/>
      <c r="D16" s="486"/>
      <c r="E16" s="486"/>
      <c r="F16" s="486"/>
      <c r="G16" s="487"/>
    </row>
    <row r="17" spans="1:43">
      <c r="A17" s="736"/>
      <c r="B17" s="736"/>
      <c r="C17" s="736"/>
      <c r="D17" s="736"/>
      <c r="E17" s="736"/>
      <c r="F17" s="736"/>
      <c r="G17" s="736"/>
      <c r="H17" s="736"/>
      <c r="I17" s="736"/>
      <c r="J17" s="736"/>
    </row>
    <row r="18" spans="1:43" ht="17.399999999999999">
      <c r="A18" s="541" t="s">
        <v>1102</v>
      </c>
      <c r="B18" s="542"/>
      <c r="C18" s="542"/>
      <c r="D18" s="542"/>
      <c r="E18" s="542"/>
      <c r="F18" s="542"/>
      <c r="G18" s="542"/>
      <c r="H18" s="542"/>
      <c r="I18" s="542"/>
      <c r="J18" s="543"/>
    </row>
    <row r="19" spans="1:43" s="230" customFormat="1" ht="52.2" customHeight="1">
      <c r="A19" s="441" t="s">
        <v>448</v>
      </c>
      <c r="B19" s="442" t="s">
        <v>985</v>
      </c>
      <c r="C19" s="442" t="s">
        <v>440</v>
      </c>
      <c r="D19" s="442" t="s">
        <v>439</v>
      </c>
      <c r="E19" s="442" t="s">
        <v>986</v>
      </c>
      <c r="F19" s="442" t="s">
        <v>987</v>
      </c>
      <c r="G19" s="442" t="s">
        <v>988</v>
      </c>
      <c r="H19" s="442" t="s">
        <v>989</v>
      </c>
      <c r="I19" s="442" t="s">
        <v>990</v>
      </c>
      <c r="J19" s="443" t="s">
        <v>997</v>
      </c>
      <c r="K19" s="229"/>
      <c r="L19" s="229"/>
      <c r="M19" s="229"/>
      <c r="N19" s="229"/>
      <c r="O19" s="229"/>
      <c r="P19" s="229"/>
      <c r="Q19" s="229"/>
      <c r="R19" s="229"/>
      <c r="S19" s="229"/>
      <c r="T19" s="229"/>
      <c r="U19" s="229"/>
      <c r="V19" s="229"/>
      <c r="W19" s="229"/>
      <c r="X19" s="229"/>
      <c r="Y19" s="229"/>
      <c r="Z19" s="229"/>
      <c r="AA19" s="229"/>
      <c r="AB19" s="229"/>
      <c r="AC19" s="229"/>
      <c r="AD19" s="229"/>
      <c r="AE19" s="229"/>
      <c r="AF19" s="229"/>
      <c r="AG19" s="229"/>
      <c r="AH19" s="229"/>
      <c r="AI19" s="229"/>
      <c r="AJ19" s="229"/>
      <c r="AK19" s="229"/>
      <c r="AL19" s="229"/>
      <c r="AM19" s="229"/>
      <c r="AN19" s="229"/>
      <c r="AO19" s="229"/>
      <c r="AP19" s="229"/>
      <c r="AQ19" s="229"/>
    </row>
    <row r="20" spans="1:43" s="19" customFormat="1" ht="49.95" customHeight="1">
      <c r="A20" s="238" t="s">
        <v>475</v>
      </c>
      <c r="B20" s="234">
        <f>_xlfn.XLOOKUP($A20,'13_Descriptive_Q1'!$B$17:$B$21,'13_Descriptive_Q1'!$D$17:$D$21)</f>
        <v>664818.79228473594</v>
      </c>
      <c r="C20" s="234">
        <f>_xlfn.XLOOKUP($A20,'13_Descriptive_Q1'!$B$17:$B$21,'13_Descriptive_Q1'!$F$17:$F$21)</f>
        <v>66470.067274058005</v>
      </c>
      <c r="D20" s="235">
        <f>_xlfn.XLOOKUP($A20,'13_Descriptive_Q1'!$B$17:$B$21,'13_Descriptive_Q1'!$E$17:$E$21)</f>
        <v>0.11108917675536419</v>
      </c>
      <c r="E20" s="42" t="str">
        <f>SUBSTITUTE(_xlfn.XLOOKUP($A20,'14_Predictive_Q2'!$A$122:$A$126,'14_Predictive_Q2'!$E$122:$E$126)," 2035","")</f>
        <v>Human-Centric</v>
      </c>
      <c r="F20" s="234">
        <f>MAX(_xlfn.XLOOKUP($A20,'14_Predictive_Q2'!$A$122:$A$126,'14_Predictive_Q2'!$B$122:$D$126))</f>
        <v>778761.13459742814</v>
      </c>
      <c r="G20" s="235">
        <f>(F20-B20)/B20</f>
        <v>0.17138857029163476</v>
      </c>
      <c r="H20" s="42" t="s">
        <v>1003</v>
      </c>
      <c r="I20" s="42" t="s">
        <v>991</v>
      </c>
      <c r="J20" s="50" t="s">
        <v>998</v>
      </c>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row>
    <row r="21" spans="1:43" s="19" customFormat="1" ht="49.95" customHeight="1">
      <c r="A21" s="238" t="s">
        <v>477</v>
      </c>
      <c r="B21" s="234">
        <f>_xlfn.XLOOKUP($A21,'13_Descriptive_Q1'!$B$17:$B$21,'13_Descriptive_Q1'!$D$17:$D$21)</f>
        <v>317390.5473715252</v>
      </c>
      <c r="C21" s="234">
        <f>_xlfn.XLOOKUP($A21,'13_Descriptive_Q1'!$B$17:$B$21,'13_Descriptive_Q1'!$F$17:$F$21)</f>
        <v>21900.788527254481</v>
      </c>
      <c r="D21" s="235">
        <f>_xlfn.XLOOKUP($A21,'13_Descriptive_Q1'!$B$17:$B$21,'13_Descriptive_Q1'!$E$17:$E$21)</f>
        <v>7.4116912250744543E-2</v>
      </c>
      <c r="E21" s="42" t="str">
        <f>SUBSTITUTE(_xlfn.XLOOKUP($A21,'14_Predictive_Q2'!$A$122:$A$126,'14_Predictive_Q2'!$E$122:$E$126)," 2035","")</f>
        <v>Technical Opportunities</v>
      </c>
      <c r="F21" s="234">
        <f>MAX(_xlfn.XLOOKUP($A21,'14_Predictive_Q2'!$A$122:$A$126,'14_Predictive_Q2'!$B$122:$D$126))</f>
        <v>354173.4385794964</v>
      </c>
      <c r="G21" s="235">
        <f t="shared" ref="G21:G24" si="0">(F21-B21)/B21</f>
        <v>0.11589157746690723</v>
      </c>
      <c r="H21" s="42" t="s">
        <v>1004</v>
      </c>
      <c r="I21" s="42" t="s">
        <v>992</v>
      </c>
      <c r="J21" s="50" t="s">
        <v>999</v>
      </c>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row>
    <row r="22" spans="1:43" s="19" customFormat="1" ht="49.95" customHeight="1">
      <c r="A22" s="238" t="s">
        <v>435</v>
      </c>
      <c r="B22" s="234">
        <f>_xlfn.XLOOKUP($A22,'13_Descriptive_Q1'!$B$17:$B$21,'13_Descriptive_Q1'!$D$17:$D$21)</f>
        <v>40037.7319236162</v>
      </c>
      <c r="C22" s="234">
        <f>_xlfn.XLOOKUP($A22,'13_Descriptive_Q1'!$B$17:$B$21,'13_Descriptive_Q1'!$F$17:$F$21)</f>
        <v>4003.0618347911004</v>
      </c>
      <c r="D22" s="235">
        <f>_xlfn.XLOOKUP($A22,'13_Descriptive_Q1'!$B$17:$B$21,'13_Descriptive_Q1'!$E$17:$E$21)</f>
        <v>0.11108917675459754</v>
      </c>
      <c r="E22" s="42" t="str">
        <f>SUBSTITUTE(_xlfn.XLOOKUP($A22,'14_Predictive_Q2'!$A$122:$A$126,'14_Predictive_Q2'!$E$122:$E$126)," 2035","")</f>
        <v>Human-Centric</v>
      </c>
      <c r="F22" s="234">
        <f>MAX(_xlfn.XLOOKUP($A22,'14_Predictive_Q2'!$A$122:$A$126,'14_Predictive_Q2'!$B$122:$D$126))</f>
        <v>46899.741555692301</v>
      </c>
      <c r="G22" s="235">
        <f t="shared" si="0"/>
        <v>0.17138857029082993</v>
      </c>
      <c r="H22" s="42" t="s">
        <v>1005</v>
      </c>
      <c r="I22" s="42" t="s">
        <v>993</v>
      </c>
      <c r="J22" s="50" t="s">
        <v>1000</v>
      </c>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row>
    <row r="23" spans="1:43" s="19" customFormat="1" ht="49.95" customHeight="1">
      <c r="A23" s="238" t="s">
        <v>476</v>
      </c>
      <c r="B23" s="234">
        <f>_xlfn.XLOOKUP($A23,'13_Descriptive_Q1'!$B$17:$B$21,'13_Descriptive_Q1'!$D$17:$D$21)</f>
        <v>85101.61241873134</v>
      </c>
      <c r="C23" s="234">
        <f>_xlfn.XLOOKUP($A23,'13_Descriptive_Q1'!$B$17:$B$21,'13_Descriptive_Q1'!$F$17:$F$21)</f>
        <v>8508.6492262411339</v>
      </c>
      <c r="D23" s="235">
        <f>_xlfn.XLOOKUP($A23,'13_Descriptive_Q1'!$B$17:$B$21,'13_Descriptive_Q1'!$E$17:$E$21)</f>
        <v>0.11108917675449578</v>
      </c>
      <c r="E23" s="42" t="str">
        <f>SUBSTITUTE(_xlfn.XLOOKUP($A23,'14_Predictive_Q2'!$A$122:$A$126,'14_Predictive_Q2'!$E$122:$E$126)," 2035","")</f>
        <v>Human-Centric</v>
      </c>
      <c r="F23" s="234">
        <f>MAX(_xlfn.XLOOKUP($A23,'14_Predictive_Q2'!$A$122:$A$126,'14_Predictive_Q2'!$B$122:$D$126))</f>
        <v>99687.056100640271</v>
      </c>
      <c r="G23" s="235">
        <f t="shared" si="0"/>
        <v>0.17138857029104415</v>
      </c>
      <c r="H23" s="42" t="s">
        <v>994</v>
      </c>
      <c r="I23" s="42" t="s">
        <v>995</v>
      </c>
      <c r="J23" s="50" t="s">
        <v>1001</v>
      </c>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row>
    <row r="24" spans="1:43" s="19" customFormat="1" ht="49.95" customHeight="1">
      <c r="A24" s="239" t="s">
        <v>478</v>
      </c>
      <c r="B24" s="236">
        <f>_xlfn.XLOOKUP($A24,'13_Descriptive_Q1'!$B$17:$B$21,'13_Descriptive_Q1'!$D$17:$D$21)</f>
        <v>325423.34405718622</v>
      </c>
      <c r="C24" s="236">
        <f>_xlfn.XLOOKUP($A24,'13_Descriptive_Q1'!$B$17:$B$21,'13_Descriptive_Q1'!$F$17:$F$21)</f>
        <v>24872.141008092382</v>
      </c>
      <c r="D24" s="237">
        <f>_xlfn.XLOOKUP($A24,'13_Descriptive_Q1'!$B$17:$B$21,'13_Descriptive_Q1'!$E$17:$E$21)</f>
        <v>8.2755087172383127E-2</v>
      </c>
      <c r="E24" s="180" t="str">
        <f>SUBSTITUTE(_xlfn.XLOOKUP($A24,'14_Predictive_Q2'!$A$122:$A$126,'14_Predictive_Q2'!$E$122:$E$126)," 2035","")</f>
        <v>Technical Opportunities</v>
      </c>
      <c r="F24" s="236">
        <f>MAX(_xlfn.XLOOKUP($A24,'14_Predictive_Q2'!$A$122:$A$126,'14_Predictive_Q2'!$B$122:$D$126))</f>
        <v>424066.86410164158</v>
      </c>
      <c r="G24" s="237">
        <f t="shared" si="0"/>
        <v>0.30312367519375277</v>
      </c>
      <c r="H24" s="180" t="s">
        <v>1006</v>
      </c>
      <c r="I24" s="180" t="s">
        <v>996</v>
      </c>
      <c r="J24" s="181" t="s">
        <v>1002</v>
      </c>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row>
    <row r="25" spans="1:43">
      <c r="A25" s="529"/>
      <c r="B25" s="529"/>
      <c r="C25" s="529"/>
      <c r="D25" s="529"/>
      <c r="E25" s="529"/>
      <c r="F25" s="529"/>
      <c r="G25" s="529"/>
      <c r="H25" s="529"/>
      <c r="I25" s="529"/>
      <c r="J25" s="529"/>
    </row>
    <row r="26" spans="1:43" ht="18" customHeight="1">
      <c r="A26" s="541" t="s">
        <v>1103</v>
      </c>
      <c r="B26" s="542"/>
      <c r="C26" s="542"/>
      <c r="D26" s="542"/>
      <c r="E26" s="542"/>
      <c r="F26" s="542"/>
      <c r="G26" s="542"/>
      <c r="H26" s="542"/>
      <c r="I26" s="542"/>
      <c r="J26" s="543"/>
    </row>
    <row r="27" spans="1:43">
      <c r="A27" s="141" t="s">
        <v>1010</v>
      </c>
      <c r="B27" s="620" t="s">
        <v>1011</v>
      </c>
      <c r="C27" s="620"/>
      <c r="D27" s="620"/>
      <c r="E27" s="620"/>
      <c r="F27" s="620" t="s">
        <v>1012</v>
      </c>
      <c r="G27" s="620"/>
      <c r="H27" s="620"/>
      <c r="I27" s="620" t="s">
        <v>1013</v>
      </c>
      <c r="J27" s="621"/>
    </row>
    <row r="28" spans="1:43" s="143" customFormat="1" ht="46.95" customHeight="1">
      <c r="A28" s="215" t="s">
        <v>1014</v>
      </c>
      <c r="B28" s="619" t="s">
        <v>1015</v>
      </c>
      <c r="C28" s="619"/>
      <c r="D28" s="619"/>
      <c r="E28" s="619"/>
      <c r="F28" s="619" t="s">
        <v>1016</v>
      </c>
      <c r="G28" s="619"/>
      <c r="H28" s="619"/>
      <c r="I28" s="619" t="s">
        <v>1017</v>
      </c>
      <c r="J28" s="524"/>
      <c r="K28" s="57"/>
      <c r="L28" s="57"/>
      <c r="M28" s="57"/>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row>
    <row r="29" spans="1:43" s="143" customFormat="1" ht="46.95" customHeight="1">
      <c r="A29" s="215" t="s">
        <v>1018</v>
      </c>
      <c r="B29" s="619" t="s">
        <v>1019</v>
      </c>
      <c r="C29" s="619"/>
      <c r="D29" s="619"/>
      <c r="E29" s="619"/>
      <c r="F29" s="619" t="s">
        <v>1020</v>
      </c>
      <c r="G29" s="619"/>
      <c r="H29" s="619"/>
      <c r="I29" s="619" t="s">
        <v>1021</v>
      </c>
      <c r="J29" s="524"/>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row>
    <row r="30" spans="1:43" s="143" customFormat="1" ht="46.95" customHeight="1">
      <c r="A30" s="215" t="s">
        <v>1022</v>
      </c>
      <c r="B30" s="619" t="s">
        <v>1023</v>
      </c>
      <c r="C30" s="619"/>
      <c r="D30" s="619"/>
      <c r="E30" s="619"/>
      <c r="F30" s="619" t="s">
        <v>1024</v>
      </c>
      <c r="G30" s="619"/>
      <c r="H30" s="619"/>
      <c r="I30" s="619" t="s">
        <v>1025</v>
      </c>
      <c r="J30" s="524"/>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row>
    <row r="31" spans="1:43" s="143" customFormat="1" ht="46.95" customHeight="1">
      <c r="A31" s="215" t="s">
        <v>1026</v>
      </c>
      <c r="B31" s="619" t="s">
        <v>1027</v>
      </c>
      <c r="C31" s="619"/>
      <c r="D31" s="619"/>
      <c r="E31" s="619"/>
      <c r="F31" s="619" t="s">
        <v>1028</v>
      </c>
      <c r="G31" s="619"/>
      <c r="H31" s="619"/>
      <c r="I31" s="619" t="s">
        <v>1029</v>
      </c>
      <c r="J31" s="524"/>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row>
    <row r="32" spans="1:43" s="143" customFormat="1" ht="46.95" customHeight="1">
      <c r="A32" s="215" t="s">
        <v>1030</v>
      </c>
      <c r="B32" s="619" t="s">
        <v>1031</v>
      </c>
      <c r="C32" s="619"/>
      <c r="D32" s="619"/>
      <c r="E32" s="619"/>
      <c r="F32" s="619" t="s">
        <v>1032</v>
      </c>
      <c r="G32" s="619"/>
      <c r="H32" s="619"/>
      <c r="I32" s="619" t="s">
        <v>1033</v>
      </c>
      <c r="J32" s="524"/>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row>
    <row r="33" spans="1:43" s="143" customFormat="1" ht="46.95" customHeight="1">
      <c r="A33" s="216" t="s">
        <v>1034</v>
      </c>
      <c r="B33" s="510" t="s">
        <v>1035</v>
      </c>
      <c r="C33" s="510"/>
      <c r="D33" s="510"/>
      <c r="E33" s="510"/>
      <c r="F33" s="510" t="s">
        <v>1036</v>
      </c>
      <c r="G33" s="510"/>
      <c r="H33" s="510"/>
      <c r="I33" s="510" t="s">
        <v>1037</v>
      </c>
      <c r="J33" s="512"/>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row>
    <row r="34" spans="1:43" ht="72" customHeight="1">
      <c r="A34" s="663" t="s">
        <v>1038</v>
      </c>
      <c r="B34" s="664"/>
      <c r="C34" s="664"/>
      <c r="D34" s="664"/>
      <c r="E34" s="664"/>
      <c r="F34" s="664"/>
      <c r="G34" s="664"/>
      <c r="H34" s="664"/>
      <c r="I34" s="664"/>
      <c r="J34" s="665"/>
    </row>
    <row r="35" spans="1:43">
      <c r="A35" s="529"/>
      <c r="B35" s="529"/>
      <c r="C35" s="529"/>
      <c r="D35" s="529"/>
      <c r="E35" s="529"/>
      <c r="F35" s="529"/>
      <c r="G35" s="529"/>
      <c r="H35" s="529"/>
      <c r="I35" s="529"/>
      <c r="J35" s="529"/>
    </row>
    <row r="36" spans="1:43" ht="17.399999999999999">
      <c r="A36" s="541" t="s">
        <v>1039</v>
      </c>
      <c r="B36" s="542"/>
      <c r="C36" s="542"/>
      <c r="D36" s="542"/>
      <c r="E36" s="542"/>
      <c r="F36" s="542"/>
      <c r="G36" s="542"/>
      <c r="H36" s="543"/>
    </row>
    <row r="37" spans="1:43" s="240" customFormat="1" ht="30.6" customHeight="1">
      <c r="A37" s="803" t="s">
        <v>1040</v>
      </c>
      <c r="B37" s="804"/>
      <c r="C37" s="444" t="s">
        <v>1041</v>
      </c>
      <c r="D37" s="444" t="s">
        <v>1042</v>
      </c>
      <c r="E37" s="804" t="s">
        <v>882</v>
      </c>
      <c r="F37" s="804"/>
      <c r="G37" s="804"/>
      <c r="H37" s="805"/>
      <c r="I37" s="226"/>
      <c r="J37" s="226"/>
      <c r="K37" s="226"/>
      <c r="L37" s="226"/>
      <c r="M37" s="226"/>
      <c r="N37" s="226"/>
      <c r="O37" s="226"/>
      <c r="P37" s="226"/>
      <c r="Q37" s="226"/>
      <c r="R37" s="226"/>
      <c r="S37" s="226"/>
      <c r="T37" s="226"/>
      <c r="U37" s="226"/>
      <c r="V37" s="226"/>
      <c r="W37" s="226"/>
      <c r="X37" s="226"/>
      <c r="Y37" s="226"/>
      <c r="Z37" s="226"/>
      <c r="AA37" s="226"/>
      <c r="AB37" s="226"/>
      <c r="AC37" s="226"/>
      <c r="AD37" s="226"/>
      <c r="AE37" s="226"/>
      <c r="AF37" s="226"/>
      <c r="AG37" s="226"/>
      <c r="AH37" s="226"/>
      <c r="AI37" s="226"/>
      <c r="AJ37" s="226"/>
      <c r="AK37" s="226"/>
      <c r="AL37" s="226"/>
      <c r="AM37" s="226"/>
      <c r="AN37" s="226"/>
      <c r="AO37" s="226"/>
      <c r="AP37" s="226"/>
      <c r="AQ37" s="226"/>
    </row>
    <row r="38" spans="1:43">
      <c r="A38" s="799" t="s">
        <v>1043</v>
      </c>
      <c r="B38" s="800"/>
      <c r="C38" s="8" t="s">
        <v>1044</v>
      </c>
      <c r="D38" s="8" t="s">
        <v>576</v>
      </c>
      <c r="E38" s="576" t="s">
        <v>1045</v>
      </c>
      <c r="F38" s="576"/>
      <c r="G38" s="576"/>
      <c r="H38" s="577"/>
    </row>
    <row r="39" spans="1:43">
      <c r="A39" s="799" t="s">
        <v>1046</v>
      </c>
      <c r="B39" s="800"/>
      <c r="C39" s="8" t="s">
        <v>1044</v>
      </c>
      <c r="D39" s="8" t="s">
        <v>580</v>
      </c>
      <c r="E39" s="576" t="s">
        <v>1047</v>
      </c>
      <c r="F39" s="576"/>
      <c r="G39" s="576"/>
      <c r="H39" s="577"/>
    </row>
    <row r="40" spans="1:43">
      <c r="A40" s="799" t="s">
        <v>1048</v>
      </c>
      <c r="B40" s="800"/>
      <c r="C40" s="8" t="s">
        <v>1044</v>
      </c>
      <c r="D40" s="8" t="s">
        <v>1049</v>
      </c>
      <c r="E40" s="576" t="s">
        <v>1050</v>
      </c>
      <c r="F40" s="576"/>
      <c r="G40" s="576"/>
      <c r="H40" s="577"/>
    </row>
    <row r="41" spans="1:43">
      <c r="A41" s="801" t="s">
        <v>1051</v>
      </c>
      <c r="B41" s="802"/>
      <c r="C41" s="76" t="s">
        <v>1052</v>
      </c>
      <c r="D41" s="76" t="s">
        <v>585</v>
      </c>
      <c r="E41" s="622" t="s">
        <v>1053</v>
      </c>
      <c r="F41" s="622"/>
      <c r="G41" s="622"/>
      <c r="H41" s="623"/>
    </row>
    <row r="42" spans="1:43" ht="42.6" customHeight="1">
      <c r="A42" s="663" t="s">
        <v>1054</v>
      </c>
      <c r="B42" s="664"/>
      <c r="C42" s="664"/>
      <c r="D42" s="664"/>
      <c r="E42" s="664"/>
      <c r="F42" s="664"/>
      <c r="G42" s="664"/>
      <c r="H42" s="665"/>
    </row>
    <row r="43" spans="1:43">
      <c r="A43" s="736"/>
      <c r="B43" s="736"/>
      <c r="C43" s="736"/>
      <c r="D43" s="736"/>
      <c r="E43" s="736"/>
      <c r="F43" s="736"/>
      <c r="G43" s="736"/>
      <c r="H43" s="736"/>
      <c r="I43" s="736"/>
      <c r="J43" s="736"/>
    </row>
    <row r="44" spans="1:43" ht="17.399999999999999">
      <c r="A44" s="541" t="s">
        <v>1079</v>
      </c>
      <c r="B44" s="542"/>
      <c r="C44" s="542"/>
      <c r="D44" s="542"/>
      <c r="E44" s="542"/>
      <c r="F44" s="542"/>
      <c r="G44" s="542"/>
      <c r="H44" s="542"/>
      <c r="I44" s="542"/>
      <c r="J44" s="543"/>
    </row>
    <row r="45" spans="1:43" s="230" customFormat="1" ht="73.8" customHeight="1">
      <c r="A45" s="441" t="s">
        <v>448</v>
      </c>
      <c r="B45" s="797" t="s">
        <v>1043</v>
      </c>
      <c r="C45" s="797"/>
      <c r="D45" s="797" t="s">
        <v>1046</v>
      </c>
      <c r="E45" s="797"/>
      <c r="F45" s="797" t="s">
        <v>1048</v>
      </c>
      <c r="G45" s="797"/>
      <c r="H45" s="442" t="s">
        <v>1051</v>
      </c>
      <c r="I45" s="797" t="s">
        <v>1055</v>
      </c>
      <c r="J45" s="798"/>
      <c r="K45" s="229"/>
      <c r="L45" s="229"/>
      <c r="M45" s="229"/>
      <c r="N45" s="229"/>
      <c r="O45" s="229"/>
      <c r="P45" s="229"/>
      <c r="Q45" s="229"/>
      <c r="R45" s="229"/>
      <c r="S45" s="229"/>
      <c r="T45" s="229"/>
      <c r="U45" s="229"/>
      <c r="V45" s="229"/>
      <c r="W45" s="229"/>
      <c r="X45" s="229"/>
      <c r="Y45" s="229"/>
      <c r="Z45" s="229"/>
      <c r="AA45" s="229"/>
      <c r="AB45" s="229"/>
      <c r="AC45" s="229"/>
      <c r="AD45" s="229"/>
      <c r="AE45" s="229"/>
      <c r="AF45" s="229"/>
      <c r="AG45" s="229"/>
      <c r="AH45" s="229"/>
      <c r="AI45" s="229"/>
      <c r="AJ45" s="229"/>
      <c r="AK45" s="229"/>
      <c r="AL45" s="229"/>
      <c r="AM45" s="229"/>
      <c r="AN45" s="229"/>
      <c r="AO45" s="229"/>
      <c r="AP45" s="229"/>
      <c r="AQ45" s="229"/>
    </row>
    <row r="46" spans="1:43" s="19" customFormat="1" ht="67.05" customHeight="1">
      <c r="A46" s="49" t="s">
        <v>475</v>
      </c>
      <c r="B46" s="619" t="s">
        <v>1056</v>
      </c>
      <c r="C46" s="619"/>
      <c r="D46" s="619" t="s">
        <v>1057</v>
      </c>
      <c r="E46" s="619"/>
      <c r="F46" s="619" t="s">
        <v>1058</v>
      </c>
      <c r="G46" s="619"/>
      <c r="H46" s="189" t="s">
        <v>1059</v>
      </c>
      <c r="I46" s="619" t="s">
        <v>1060</v>
      </c>
      <c r="J46" s="524"/>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row>
    <row r="47" spans="1:43" s="19" customFormat="1" ht="67.05" customHeight="1">
      <c r="A47" s="49" t="s">
        <v>477</v>
      </c>
      <c r="B47" s="619" t="s">
        <v>1061</v>
      </c>
      <c r="C47" s="619"/>
      <c r="D47" s="619" t="s">
        <v>1062</v>
      </c>
      <c r="E47" s="619"/>
      <c r="F47" s="619" t="s">
        <v>1063</v>
      </c>
      <c r="G47" s="619"/>
      <c r="H47" s="189" t="s">
        <v>1064</v>
      </c>
      <c r="I47" s="619" t="s">
        <v>1065</v>
      </c>
      <c r="J47" s="524"/>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row>
    <row r="48" spans="1:43" s="19" customFormat="1" ht="67.05" customHeight="1">
      <c r="A48" s="49" t="s">
        <v>435</v>
      </c>
      <c r="B48" s="619" t="s">
        <v>1066</v>
      </c>
      <c r="C48" s="619"/>
      <c r="D48" s="619" t="s">
        <v>1057</v>
      </c>
      <c r="E48" s="619"/>
      <c r="F48" s="619" t="s">
        <v>1067</v>
      </c>
      <c r="G48" s="619"/>
      <c r="H48" s="189" t="s">
        <v>1068</v>
      </c>
      <c r="I48" s="619" t="s">
        <v>1069</v>
      </c>
      <c r="J48" s="524"/>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row>
    <row r="49" spans="1:43" s="19" customFormat="1" ht="67.05" customHeight="1">
      <c r="A49" s="49" t="s">
        <v>476</v>
      </c>
      <c r="B49" s="619" t="s">
        <v>1070</v>
      </c>
      <c r="C49" s="619"/>
      <c r="D49" s="619" t="s">
        <v>1057</v>
      </c>
      <c r="E49" s="619"/>
      <c r="F49" s="619" t="s">
        <v>1071</v>
      </c>
      <c r="G49" s="619"/>
      <c r="H49" s="189" t="s">
        <v>1072</v>
      </c>
      <c r="I49" s="619" t="s">
        <v>1073</v>
      </c>
      <c r="J49" s="524"/>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row>
    <row r="50" spans="1:43" s="19" customFormat="1" ht="67.05" customHeight="1">
      <c r="A50" s="178" t="s">
        <v>478</v>
      </c>
      <c r="B50" s="510" t="s">
        <v>1074</v>
      </c>
      <c r="C50" s="510"/>
      <c r="D50" s="510" t="s">
        <v>1075</v>
      </c>
      <c r="E50" s="510"/>
      <c r="F50" s="510" t="s">
        <v>1076</v>
      </c>
      <c r="G50" s="510"/>
      <c r="H50" s="228" t="s">
        <v>1077</v>
      </c>
      <c r="I50" s="510" t="s">
        <v>1078</v>
      </c>
      <c r="J50" s="51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row>
    <row r="51" spans="1:43" ht="50.4" customHeight="1">
      <c r="A51" s="663" t="s">
        <v>1080</v>
      </c>
      <c r="B51" s="664"/>
      <c r="C51" s="664"/>
      <c r="D51" s="664"/>
      <c r="E51" s="664"/>
      <c r="F51" s="664"/>
      <c r="G51" s="664"/>
      <c r="H51" s="664"/>
      <c r="I51" s="664"/>
      <c r="J51" s="665"/>
    </row>
    <row r="52" spans="1:43">
      <c r="A52" s="794" t="s">
        <v>1081</v>
      </c>
      <c r="B52" s="795"/>
      <c r="C52" s="795"/>
      <c r="D52" s="795"/>
      <c r="E52" s="795"/>
      <c r="F52" s="795"/>
      <c r="G52" s="795"/>
      <c r="H52" s="795"/>
      <c r="I52" s="795"/>
      <c r="J52" s="796"/>
    </row>
    <row r="53" spans="1:43">
      <c r="A53" s="529"/>
      <c r="B53" s="529"/>
      <c r="C53" s="529"/>
      <c r="D53" s="529"/>
      <c r="E53" s="529"/>
      <c r="F53" s="529"/>
      <c r="G53" s="529"/>
      <c r="H53" s="529"/>
      <c r="I53" s="529"/>
      <c r="J53" s="529"/>
    </row>
    <row r="54" spans="1:43" ht="17.399999999999999">
      <c r="A54" s="541" t="s">
        <v>1082</v>
      </c>
      <c r="B54" s="542"/>
      <c r="C54" s="542"/>
      <c r="D54" s="542"/>
      <c r="E54" s="542"/>
      <c r="F54" s="542"/>
      <c r="G54" s="542"/>
      <c r="H54" s="542"/>
      <c r="I54" s="542"/>
      <c r="J54" s="543"/>
    </row>
    <row r="55" spans="1:43" s="89" customFormat="1" ht="27" customHeight="1">
      <c r="A55" s="792" t="s">
        <v>1083</v>
      </c>
      <c r="B55" s="792"/>
      <c r="C55" s="793" t="s">
        <v>1084</v>
      </c>
      <c r="D55" s="793"/>
      <c r="E55" s="793"/>
      <c r="F55" s="792" t="s">
        <v>1085</v>
      </c>
      <c r="G55" s="792"/>
      <c r="H55" s="792"/>
      <c r="I55" s="792" t="s">
        <v>1086</v>
      </c>
      <c r="J55" s="792"/>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59"/>
      <c r="AL55" s="59"/>
      <c r="AM55" s="59"/>
      <c r="AN55" s="59"/>
      <c r="AO55" s="59"/>
      <c r="AP55" s="59"/>
      <c r="AQ55" s="59"/>
    </row>
    <row r="56" spans="1:43" s="89" customFormat="1" ht="31.95" customHeight="1">
      <c r="A56" s="482" t="s">
        <v>1087</v>
      </c>
      <c r="B56" s="483"/>
      <c r="C56" s="619" t="s">
        <v>475</v>
      </c>
      <c r="D56" s="619"/>
      <c r="E56" s="619"/>
      <c r="F56" s="619" t="s">
        <v>1088</v>
      </c>
      <c r="G56" s="619"/>
      <c r="H56" s="619"/>
      <c r="I56" s="619" t="s">
        <v>1089</v>
      </c>
      <c r="J56" s="524"/>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row>
    <row r="57" spans="1:43" s="89" customFormat="1" ht="31.95" customHeight="1">
      <c r="A57" s="482" t="s">
        <v>1090</v>
      </c>
      <c r="B57" s="483"/>
      <c r="C57" s="619" t="s">
        <v>477</v>
      </c>
      <c r="D57" s="619"/>
      <c r="E57" s="619"/>
      <c r="F57" s="619" t="s">
        <v>1091</v>
      </c>
      <c r="G57" s="619"/>
      <c r="H57" s="619"/>
      <c r="I57" s="619" t="s">
        <v>1092</v>
      </c>
      <c r="J57" s="524"/>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row>
    <row r="58" spans="1:43" s="89" customFormat="1" ht="31.95" customHeight="1">
      <c r="A58" s="482" t="s">
        <v>1093</v>
      </c>
      <c r="B58" s="483"/>
      <c r="C58" s="619" t="s">
        <v>435</v>
      </c>
      <c r="D58" s="619"/>
      <c r="E58" s="619"/>
      <c r="F58" s="619" t="s">
        <v>1094</v>
      </c>
      <c r="G58" s="619"/>
      <c r="H58" s="619"/>
      <c r="I58" s="619" t="s">
        <v>1095</v>
      </c>
      <c r="J58" s="524"/>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row>
    <row r="59" spans="1:43" s="89" customFormat="1" ht="31.95" customHeight="1">
      <c r="A59" s="482" t="s">
        <v>1096</v>
      </c>
      <c r="B59" s="483"/>
      <c r="C59" s="619" t="s">
        <v>476</v>
      </c>
      <c r="D59" s="619"/>
      <c r="E59" s="619"/>
      <c r="F59" s="619" t="s">
        <v>1097</v>
      </c>
      <c r="G59" s="619"/>
      <c r="H59" s="619"/>
      <c r="I59" s="619" t="s">
        <v>1098</v>
      </c>
      <c r="J59" s="524"/>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row>
    <row r="60" spans="1:43" s="89" customFormat="1" ht="31.95" customHeight="1">
      <c r="A60" s="485" t="s">
        <v>1099</v>
      </c>
      <c r="B60" s="486"/>
      <c r="C60" s="510" t="s">
        <v>478</v>
      </c>
      <c r="D60" s="510"/>
      <c r="E60" s="510"/>
      <c r="F60" s="510" t="s">
        <v>1100</v>
      </c>
      <c r="G60" s="510"/>
      <c r="H60" s="510"/>
      <c r="I60" s="510" t="s">
        <v>1101</v>
      </c>
      <c r="J60" s="512"/>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row>
    <row r="61" spans="1:43" ht="40.200000000000003" customHeight="1">
      <c r="A61" s="470" t="s">
        <v>1104</v>
      </c>
      <c r="B61" s="471"/>
      <c r="C61" s="471"/>
      <c r="D61" s="471"/>
      <c r="E61" s="471"/>
      <c r="F61" s="471"/>
      <c r="G61" s="471"/>
      <c r="H61" s="471"/>
      <c r="I61" s="471"/>
      <c r="J61" s="472"/>
    </row>
    <row r="62" spans="1:43" ht="36.6" customHeight="1">
      <c r="A62" s="789" t="s">
        <v>1105</v>
      </c>
      <c r="B62" s="790"/>
      <c r="C62" s="790"/>
      <c r="D62" s="790"/>
      <c r="E62" s="790"/>
      <c r="F62" s="790"/>
      <c r="G62" s="790"/>
      <c r="H62" s="790"/>
      <c r="I62" s="790"/>
      <c r="J62" s="791"/>
    </row>
  </sheetData>
  <mergeCells count="112">
    <mergeCell ref="B1:G1"/>
    <mergeCell ref="B2:G2"/>
    <mergeCell ref="B3:G3"/>
    <mergeCell ref="B4:G4"/>
    <mergeCell ref="B5:G5"/>
    <mergeCell ref="A6:A10"/>
    <mergeCell ref="A16:G16"/>
    <mergeCell ref="B15:G15"/>
    <mergeCell ref="B14:G14"/>
    <mergeCell ref="B13:G13"/>
    <mergeCell ref="B12:G12"/>
    <mergeCell ref="B11:G11"/>
    <mergeCell ref="B6:G6"/>
    <mergeCell ref="B7:G7"/>
    <mergeCell ref="A25:J25"/>
    <mergeCell ref="I28:J28"/>
    <mergeCell ref="I29:J29"/>
    <mergeCell ref="I30:J30"/>
    <mergeCell ref="I31:J31"/>
    <mergeCell ref="A26:J26"/>
    <mergeCell ref="F27:H27"/>
    <mergeCell ref="I27:J27"/>
    <mergeCell ref="B8:G8"/>
    <mergeCell ref="B9:G9"/>
    <mergeCell ref="B10:G10"/>
    <mergeCell ref="A18:J18"/>
    <mergeCell ref="A17:J17"/>
    <mergeCell ref="I32:J32"/>
    <mergeCell ref="I33:J33"/>
    <mergeCell ref="B27:E27"/>
    <mergeCell ref="F28:H28"/>
    <mergeCell ref="F29:H29"/>
    <mergeCell ref="F30:H30"/>
    <mergeCell ref="F31:H31"/>
    <mergeCell ref="F32:H32"/>
    <mergeCell ref="F33:H33"/>
    <mergeCell ref="B28:E28"/>
    <mergeCell ref="B29:E29"/>
    <mergeCell ref="B30:E30"/>
    <mergeCell ref="B31:E31"/>
    <mergeCell ref="B32:E32"/>
    <mergeCell ref="B33:E33"/>
    <mergeCell ref="A40:B40"/>
    <mergeCell ref="A41:B41"/>
    <mergeCell ref="A37:B37"/>
    <mergeCell ref="E38:H38"/>
    <mergeCell ref="E39:H39"/>
    <mergeCell ref="E40:H40"/>
    <mergeCell ref="E41:H41"/>
    <mergeCell ref="E37:H37"/>
    <mergeCell ref="A34:J34"/>
    <mergeCell ref="A38:B38"/>
    <mergeCell ref="A39:B39"/>
    <mergeCell ref="A36:H36"/>
    <mergeCell ref="A35:J35"/>
    <mergeCell ref="A42:H42"/>
    <mergeCell ref="B46:C46"/>
    <mergeCell ref="B47:C47"/>
    <mergeCell ref="B48:C48"/>
    <mergeCell ref="B49:C49"/>
    <mergeCell ref="F46:G46"/>
    <mergeCell ref="F47:G47"/>
    <mergeCell ref="F48:G48"/>
    <mergeCell ref="F49:G49"/>
    <mergeCell ref="A44:J44"/>
    <mergeCell ref="A56:B56"/>
    <mergeCell ref="A57:B57"/>
    <mergeCell ref="I56:J56"/>
    <mergeCell ref="I57:J57"/>
    <mergeCell ref="F56:H56"/>
    <mergeCell ref="F57:H57"/>
    <mergeCell ref="A54:J54"/>
    <mergeCell ref="F50:G50"/>
    <mergeCell ref="F45:G45"/>
    <mergeCell ref="I46:J46"/>
    <mergeCell ref="I47:J47"/>
    <mergeCell ref="I48:J48"/>
    <mergeCell ref="I49:J49"/>
    <mergeCell ref="I50:J50"/>
    <mergeCell ref="I45:J45"/>
    <mergeCell ref="B50:C50"/>
    <mergeCell ref="B45:C45"/>
    <mergeCell ref="D46:E46"/>
    <mergeCell ref="D47:E47"/>
    <mergeCell ref="D48:E48"/>
    <mergeCell ref="D49:E49"/>
    <mergeCell ref="D50:E50"/>
    <mergeCell ref="D45:E45"/>
    <mergeCell ref="A61:J61"/>
    <mergeCell ref="A62:J62"/>
    <mergeCell ref="A43:J43"/>
    <mergeCell ref="F58:H58"/>
    <mergeCell ref="F59:H59"/>
    <mergeCell ref="F60:H60"/>
    <mergeCell ref="F55:H55"/>
    <mergeCell ref="I55:J55"/>
    <mergeCell ref="I58:J58"/>
    <mergeCell ref="I59:J59"/>
    <mergeCell ref="I60:J60"/>
    <mergeCell ref="A58:B58"/>
    <mergeCell ref="A59:B59"/>
    <mergeCell ref="A60:B60"/>
    <mergeCell ref="A55:B55"/>
    <mergeCell ref="C56:E56"/>
    <mergeCell ref="C57:E57"/>
    <mergeCell ref="C58:E58"/>
    <mergeCell ref="C59:E59"/>
    <mergeCell ref="C60:E60"/>
    <mergeCell ref="C55:E55"/>
    <mergeCell ref="A51:J51"/>
    <mergeCell ref="A52:J52"/>
    <mergeCell ref="A53:J5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3A042-21ED-45FF-A6ED-50A4090D3238}">
  <dimension ref="A1:P40"/>
  <sheetViews>
    <sheetView zoomScale="80" zoomScaleNormal="80" workbookViewId="0">
      <selection activeCell="A32" sqref="A32:C32"/>
    </sheetView>
  </sheetViews>
  <sheetFormatPr defaultRowHeight="15.6"/>
  <cols>
    <col min="1" max="1" width="51.88671875" style="8" customWidth="1"/>
    <col min="2" max="2" width="49.21875" style="8" customWidth="1"/>
    <col min="3" max="3" width="79.88671875" style="8" customWidth="1"/>
    <col min="4" max="16" width="8.88671875" style="8"/>
  </cols>
  <sheetData>
    <row r="1" spans="1:16" ht="17.399999999999999">
      <c r="A1" s="813" t="s">
        <v>1284</v>
      </c>
      <c r="B1" s="814"/>
      <c r="C1" s="815"/>
      <c r="K1" s="5"/>
    </row>
    <row r="2" spans="1:16">
      <c r="A2" s="316" t="s">
        <v>1285</v>
      </c>
      <c r="B2" s="316" t="s">
        <v>498</v>
      </c>
      <c r="C2" s="316" t="s">
        <v>882</v>
      </c>
    </row>
    <row r="3" spans="1:16" ht="45" customHeight="1">
      <c r="A3" s="62" t="s">
        <v>1286</v>
      </c>
      <c r="B3" s="55" t="s">
        <v>1287</v>
      </c>
      <c r="C3" s="55" t="s">
        <v>1288</v>
      </c>
    </row>
    <row r="4" spans="1:16" s="89" customFormat="1" ht="45" customHeight="1">
      <c r="A4" s="55" t="s">
        <v>1289</v>
      </c>
      <c r="B4" s="55" t="s">
        <v>1290</v>
      </c>
      <c r="C4" s="55" t="s">
        <v>1291</v>
      </c>
      <c r="D4" s="59"/>
      <c r="E4" s="59"/>
      <c r="F4" s="59"/>
      <c r="G4" s="59"/>
      <c r="H4" s="59"/>
      <c r="I4" s="59"/>
      <c r="J4" s="59"/>
      <c r="K4" s="59"/>
      <c r="L4" s="59"/>
      <c r="M4" s="59"/>
      <c r="N4" s="59"/>
      <c r="O4" s="59"/>
      <c r="P4" s="59"/>
    </row>
    <row r="5" spans="1:16" s="89" customFormat="1" ht="45" customHeight="1">
      <c r="A5" s="55" t="s">
        <v>1292</v>
      </c>
      <c r="B5" s="55" t="s">
        <v>1293</v>
      </c>
      <c r="C5" s="55" t="s">
        <v>1294</v>
      </c>
      <c r="D5" s="59"/>
      <c r="E5" s="59"/>
      <c r="F5" s="59"/>
      <c r="G5" s="59"/>
      <c r="H5" s="59"/>
      <c r="I5" s="59"/>
      <c r="J5" s="59"/>
      <c r="K5" s="59"/>
      <c r="L5" s="59"/>
      <c r="M5" s="59"/>
      <c r="N5" s="59"/>
      <c r="O5" s="59"/>
      <c r="P5" s="59"/>
    </row>
    <row r="6" spans="1:16">
      <c r="A6" s="507" t="s">
        <v>1331</v>
      </c>
      <c r="B6" s="509"/>
      <c r="C6" s="511"/>
    </row>
    <row r="7" spans="1:16" ht="25.2" customHeight="1">
      <c r="A7" s="508"/>
      <c r="B7" s="510"/>
      <c r="C7" s="512"/>
    </row>
    <row r="8" spans="1:16">
      <c r="A8" s="477"/>
      <c r="B8" s="477"/>
      <c r="C8" s="477"/>
    </row>
    <row r="9" spans="1:16" ht="17.399999999999999">
      <c r="A9" s="813" t="s">
        <v>1330</v>
      </c>
      <c r="B9" s="814"/>
      <c r="C9" s="815"/>
    </row>
    <row r="10" spans="1:16">
      <c r="A10" s="316" t="s">
        <v>1285</v>
      </c>
      <c r="B10" s="316" t="s">
        <v>498</v>
      </c>
      <c r="C10" s="316" t="s">
        <v>882</v>
      </c>
    </row>
    <row r="11" spans="1:16" ht="45" customHeight="1">
      <c r="A11" s="62" t="s">
        <v>1295</v>
      </c>
      <c r="B11" s="62" t="s">
        <v>1296</v>
      </c>
      <c r="C11" s="62" t="s">
        <v>1297</v>
      </c>
    </row>
    <row r="12" spans="1:16" ht="45" customHeight="1">
      <c r="A12" s="62" t="s">
        <v>1298</v>
      </c>
      <c r="B12" s="62" t="s">
        <v>1299</v>
      </c>
      <c r="C12" s="62" t="s">
        <v>1300</v>
      </c>
    </row>
    <row r="13" spans="1:16" ht="99" customHeight="1">
      <c r="A13" s="62" t="s">
        <v>1301</v>
      </c>
      <c r="B13" s="62" t="s">
        <v>1562</v>
      </c>
      <c r="C13" s="62" t="s">
        <v>1302</v>
      </c>
    </row>
    <row r="14" spans="1:16" ht="54" customHeight="1">
      <c r="A14" s="491" t="s">
        <v>1332</v>
      </c>
      <c r="B14" s="491"/>
      <c r="C14" s="491"/>
    </row>
    <row r="15" spans="1:16">
      <c r="A15" s="529"/>
      <c r="B15" s="529"/>
      <c r="C15" s="529"/>
    </row>
    <row r="16" spans="1:16" ht="17.399999999999999">
      <c r="A16" s="541" t="s">
        <v>1303</v>
      </c>
      <c r="B16" s="542"/>
      <c r="C16" s="543"/>
    </row>
    <row r="17" spans="1:16">
      <c r="A17" s="316" t="s">
        <v>1285</v>
      </c>
      <c r="B17" s="316" t="s">
        <v>498</v>
      </c>
      <c r="C17" s="316" t="s">
        <v>882</v>
      </c>
    </row>
    <row r="18" spans="1:16" ht="45" customHeight="1">
      <c r="A18" s="62" t="s">
        <v>1304</v>
      </c>
      <c r="B18" s="62" t="s">
        <v>1311</v>
      </c>
      <c r="C18" s="62" t="s">
        <v>1305</v>
      </c>
    </row>
    <row r="19" spans="1:16" ht="45" customHeight="1">
      <c r="A19" s="62" t="s">
        <v>1306</v>
      </c>
      <c r="B19" s="62" t="s">
        <v>1312</v>
      </c>
      <c r="C19" s="62" t="s">
        <v>1307</v>
      </c>
    </row>
    <row r="20" spans="1:16" ht="45" customHeight="1">
      <c r="A20" s="62" t="s">
        <v>1308</v>
      </c>
      <c r="B20" s="62" t="s">
        <v>1309</v>
      </c>
      <c r="C20" s="62" t="s">
        <v>1310</v>
      </c>
    </row>
    <row r="21" spans="1:16">
      <c r="A21" s="507" t="s">
        <v>1333</v>
      </c>
      <c r="B21" s="509"/>
      <c r="C21" s="511"/>
    </row>
    <row r="22" spans="1:16" ht="23.4" customHeight="1">
      <c r="A22" s="508"/>
      <c r="B22" s="510"/>
      <c r="C22" s="512"/>
    </row>
    <row r="23" spans="1:16">
      <c r="A23" s="529"/>
      <c r="B23" s="529"/>
      <c r="C23" s="529"/>
    </row>
    <row r="24" spans="1:16" ht="17.399999999999999">
      <c r="A24" s="813" t="s">
        <v>1313</v>
      </c>
      <c r="B24" s="814"/>
      <c r="C24" s="815"/>
    </row>
    <row r="25" spans="1:16">
      <c r="A25" s="316" t="s">
        <v>1285</v>
      </c>
      <c r="B25" s="316" t="s">
        <v>498</v>
      </c>
      <c r="C25" s="316" t="s">
        <v>882</v>
      </c>
    </row>
    <row r="26" spans="1:16" s="317" customFormat="1" ht="45" customHeight="1">
      <c r="A26" s="62" t="s">
        <v>1314</v>
      </c>
      <c r="B26" s="62" t="s">
        <v>1315</v>
      </c>
      <c r="C26" s="62" t="s">
        <v>1316</v>
      </c>
      <c r="D26" s="189"/>
      <c r="E26" s="189"/>
      <c r="F26" s="189"/>
      <c r="G26" s="189"/>
      <c r="H26" s="189"/>
      <c r="I26" s="189"/>
      <c r="J26" s="189"/>
      <c r="K26" s="189"/>
      <c r="L26" s="189"/>
      <c r="M26" s="189"/>
      <c r="N26" s="189"/>
      <c r="O26" s="189"/>
      <c r="P26" s="189"/>
    </row>
    <row r="27" spans="1:16" s="317" customFormat="1" ht="45" customHeight="1">
      <c r="A27" s="62" t="s">
        <v>1317</v>
      </c>
      <c r="B27" s="62" t="s">
        <v>1318</v>
      </c>
      <c r="C27" s="62" t="s">
        <v>1319</v>
      </c>
      <c r="D27" s="189"/>
      <c r="E27" s="189"/>
      <c r="F27" s="189"/>
      <c r="G27" s="189"/>
      <c r="H27" s="189"/>
      <c r="I27" s="189"/>
      <c r="J27" s="189"/>
      <c r="K27" s="189"/>
      <c r="L27" s="189"/>
      <c r="M27" s="189"/>
      <c r="N27" s="189"/>
      <c r="O27" s="189"/>
      <c r="P27" s="189"/>
    </row>
    <row r="28" spans="1:16" s="317" customFormat="1" ht="45" customHeight="1">
      <c r="A28" s="62" t="s">
        <v>1320</v>
      </c>
      <c r="B28" s="62" t="s">
        <v>1322</v>
      </c>
      <c r="C28" s="62" t="s">
        <v>1321</v>
      </c>
      <c r="D28" s="189"/>
      <c r="E28" s="189"/>
      <c r="F28" s="189"/>
      <c r="G28" s="189"/>
      <c r="H28" s="189"/>
      <c r="I28" s="189"/>
      <c r="J28" s="189"/>
      <c r="K28" s="189"/>
      <c r="L28" s="189"/>
      <c r="M28" s="189"/>
      <c r="N28" s="189"/>
      <c r="O28" s="189"/>
      <c r="P28" s="189"/>
    </row>
    <row r="29" spans="1:16">
      <c r="A29" s="528" t="s">
        <v>1334</v>
      </c>
      <c r="B29" s="528"/>
      <c r="C29" s="528"/>
    </row>
    <row r="30" spans="1:16" ht="36" customHeight="1">
      <c r="A30" s="528"/>
      <c r="B30" s="528"/>
      <c r="C30" s="528"/>
    </row>
    <row r="31" spans="1:16">
      <c r="A31" s="529"/>
      <c r="B31" s="529"/>
      <c r="C31" s="529"/>
    </row>
    <row r="32" spans="1:16" ht="21">
      <c r="A32" s="810" t="s">
        <v>1323</v>
      </c>
      <c r="B32" s="811"/>
      <c r="C32" s="812"/>
    </row>
    <row r="33" spans="1:16">
      <c r="A33" s="809" t="s">
        <v>482</v>
      </c>
      <c r="B33" s="809"/>
      <c r="C33" s="809"/>
    </row>
    <row r="34" spans="1:16">
      <c r="A34" s="807" t="s">
        <v>1324</v>
      </c>
      <c r="B34" s="807"/>
      <c r="C34" s="807"/>
    </row>
    <row r="35" spans="1:16">
      <c r="A35" s="807" t="s">
        <v>1325</v>
      </c>
      <c r="B35" s="807"/>
      <c r="C35" s="807"/>
    </row>
    <row r="36" spans="1:16">
      <c r="A36" s="807" t="s">
        <v>1326</v>
      </c>
      <c r="B36" s="807"/>
      <c r="C36" s="807"/>
    </row>
    <row r="37" spans="1:16">
      <c r="A37" s="807" t="s">
        <v>1327</v>
      </c>
      <c r="B37" s="807"/>
      <c r="C37" s="807"/>
    </row>
    <row r="38" spans="1:16" s="143" customFormat="1" ht="30.6" customHeight="1">
      <c r="A38" s="808" t="s">
        <v>1328</v>
      </c>
      <c r="B38" s="808"/>
      <c r="C38" s="808"/>
      <c r="D38" s="57"/>
      <c r="E38" s="57"/>
      <c r="F38" s="57"/>
      <c r="G38" s="57"/>
      <c r="H38" s="57"/>
      <c r="I38" s="57"/>
      <c r="J38" s="57"/>
      <c r="K38" s="57"/>
      <c r="L38" s="57"/>
      <c r="M38" s="57"/>
      <c r="N38" s="57"/>
      <c r="O38" s="57"/>
      <c r="P38" s="57"/>
    </row>
    <row r="39" spans="1:16">
      <c r="A39" s="491" t="s">
        <v>1329</v>
      </c>
      <c r="B39" s="491"/>
      <c r="C39" s="491"/>
    </row>
    <row r="40" spans="1:16" ht="75" customHeight="1">
      <c r="A40" s="491"/>
      <c r="B40" s="491"/>
      <c r="C40" s="491"/>
    </row>
  </sheetData>
  <mergeCells count="20">
    <mergeCell ref="A15:C15"/>
    <mergeCell ref="A6:C7"/>
    <mergeCell ref="A1:C1"/>
    <mergeCell ref="A8:C8"/>
    <mergeCell ref="A9:C9"/>
    <mergeCell ref="A14:C14"/>
    <mergeCell ref="A16:C16"/>
    <mergeCell ref="A21:C22"/>
    <mergeCell ref="A24:C24"/>
    <mergeCell ref="A29:C30"/>
    <mergeCell ref="A23:C23"/>
    <mergeCell ref="A39:C40"/>
    <mergeCell ref="A31:C31"/>
    <mergeCell ref="A34:C34"/>
    <mergeCell ref="A35:C35"/>
    <mergeCell ref="A36:C36"/>
    <mergeCell ref="A37:C37"/>
    <mergeCell ref="A38:C38"/>
    <mergeCell ref="A33:C33"/>
    <mergeCell ref="A32:C3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E9466-8673-45BC-A9F2-D4036F9076CD}">
  <dimension ref="A1:S113"/>
  <sheetViews>
    <sheetView zoomScale="80" zoomScaleNormal="80" workbookViewId="0">
      <selection activeCell="T91" sqref="T91"/>
    </sheetView>
  </sheetViews>
  <sheetFormatPr defaultRowHeight="14.4"/>
  <cols>
    <col min="14" max="14" width="33.44140625" customWidth="1"/>
    <col min="15" max="15" width="8.44140625" customWidth="1"/>
    <col min="16" max="16" width="53" bestFit="1" customWidth="1"/>
  </cols>
  <sheetData>
    <row r="1" spans="1:14" ht="21">
      <c r="A1" s="829" t="s">
        <v>1339</v>
      </c>
      <c r="B1" s="829"/>
      <c r="C1" s="829"/>
      <c r="D1" s="829"/>
      <c r="E1" s="829"/>
      <c r="F1" s="829"/>
      <c r="G1" s="829"/>
      <c r="H1" s="829"/>
      <c r="I1" s="829"/>
      <c r="J1" s="829"/>
      <c r="K1" s="829"/>
      <c r="L1" s="829"/>
      <c r="M1" s="829"/>
      <c r="N1" s="829"/>
    </row>
    <row r="2" spans="1:14" ht="34.200000000000003" customHeight="1">
      <c r="A2" s="832" t="s">
        <v>1340</v>
      </c>
      <c r="B2" s="833"/>
      <c r="C2" s="833"/>
      <c r="D2" s="833"/>
      <c r="E2" s="833"/>
      <c r="F2" s="833"/>
      <c r="G2" s="833"/>
      <c r="H2" s="833"/>
      <c r="I2" s="833"/>
      <c r="J2" s="833"/>
      <c r="K2" s="833"/>
      <c r="L2" s="833"/>
      <c r="M2" s="833"/>
      <c r="N2" s="834"/>
    </row>
    <row r="3" spans="1:14" ht="15.6">
      <c r="A3" s="477"/>
      <c r="B3" s="477"/>
      <c r="C3" s="477"/>
      <c r="D3" s="477"/>
      <c r="E3" s="477"/>
      <c r="F3" s="477"/>
      <c r="G3" s="477"/>
      <c r="H3" s="477"/>
      <c r="I3" s="477"/>
      <c r="J3" s="477"/>
      <c r="K3" s="477"/>
      <c r="L3" s="477"/>
      <c r="M3" s="477"/>
      <c r="N3" s="477"/>
    </row>
    <row r="4" spans="1:14" ht="17.399999999999999">
      <c r="A4" s="813" t="s">
        <v>1335</v>
      </c>
      <c r="B4" s="814"/>
      <c r="C4" s="814"/>
      <c r="D4" s="814"/>
      <c r="E4" s="814"/>
      <c r="F4" s="814"/>
      <c r="G4" s="814"/>
      <c r="H4" s="814"/>
      <c r="I4" s="814"/>
      <c r="J4" s="814"/>
      <c r="K4" s="814"/>
      <c r="L4" s="814"/>
      <c r="M4" s="814"/>
      <c r="N4" s="815"/>
    </row>
    <row r="5" spans="1:14">
      <c r="A5" s="635"/>
      <c r="B5" s="636"/>
      <c r="C5" s="636"/>
      <c r="D5" s="636"/>
      <c r="E5" s="636"/>
      <c r="F5" s="636"/>
      <c r="G5" s="636"/>
      <c r="H5" s="636"/>
      <c r="I5" s="636"/>
      <c r="J5" s="636"/>
      <c r="K5" s="636"/>
      <c r="L5" s="636"/>
      <c r="M5" s="636"/>
      <c r="N5" s="637"/>
    </row>
    <row r="6" spans="1:14">
      <c r="A6" s="630"/>
      <c r="B6" s="473"/>
      <c r="C6" s="473"/>
      <c r="D6" s="473"/>
      <c r="E6" s="473"/>
      <c r="F6" s="473"/>
      <c r="G6" s="473"/>
      <c r="H6" s="473"/>
      <c r="I6" s="473"/>
      <c r="J6" s="473"/>
      <c r="K6" s="473"/>
      <c r="L6" s="473"/>
      <c r="M6" s="473"/>
      <c r="N6" s="631"/>
    </row>
    <row r="7" spans="1:14">
      <c r="A7" s="630"/>
      <c r="B7" s="473"/>
      <c r="C7" s="473"/>
      <c r="D7" s="473"/>
      <c r="E7" s="473"/>
      <c r="F7" s="473"/>
      <c r="G7" s="473"/>
      <c r="H7" s="473"/>
      <c r="I7" s="473"/>
      <c r="J7" s="473"/>
      <c r="K7" s="473"/>
      <c r="L7" s="473"/>
      <c r="M7" s="473"/>
      <c r="N7" s="631"/>
    </row>
    <row r="8" spans="1:14">
      <c r="A8" s="630"/>
      <c r="B8" s="473"/>
      <c r="C8" s="473"/>
      <c r="D8" s="473"/>
      <c r="E8" s="473"/>
      <c r="F8" s="473"/>
      <c r="G8" s="473"/>
      <c r="H8" s="473"/>
      <c r="I8" s="473"/>
      <c r="J8" s="473"/>
      <c r="K8" s="473"/>
      <c r="L8" s="473"/>
      <c r="M8" s="473"/>
      <c r="N8" s="631"/>
    </row>
    <row r="9" spans="1:14">
      <c r="A9" s="630"/>
      <c r="B9" s="473"/>
      <c r="C9" s="473"/>
      <c r="D9" s="473"/>
      <c r="E9" s="473"/>
      <c r="F9" s="473"/>
      <c r="G9" s="473"/>
      <c r="H9" s="473"/>
      <c r="I9" s="473"/>
      <c r="J9" s="473"/>
      <c r="K9" s="473"/>
      <c r="L9" s="473"/>
      <c r="M9" s="473"/>
      <c r="N9" s="631"/>
    </row>
    <row r="10" spans="1:14">
      <c r="A10" s="630"/>
      <c r="B10" s="473"/>
      <c r="C10" s="473"/>
      <c r="D10" s="473"/>
      <c r="E10" s="473"/>
      <c r="F10" s="473"/>
      <c r="G10" s="473"/>
      <c r="H10" s="473"/>
      <c r="I10" s="473"/>
      <c r="J10" s="473"/>
      <c r="K10" s="473"/>
      <c r="L10" s="473"/>
      <c r="M10" s="473"/>
      <c r="N10" s="631"/>
    </row>
    <row r="11" spans="1:14">
      <c r="A11" s="630"/>
      <c r="B11" s="473"/>
      <c r="C11" s="473"/>
      <c r="D11" s="473"/>
      <c r="E11" s="473"/>
      <c r="F11" s="473"/>
      <c r="G11" s="473"/>
      <c r="H11" s="473"/>
      <c r="I11" s="473"/>
      <c r="J11" s="473"/>
      <c r="K11" s="473"/>
      <c r="L11" s="473"/>
      <c r="M11" s="473"/>
      <c r="N11" s="631"/>
    </row>
    <row r="12" spans="1:14">
      <c r="A12" s="630"/>
      <c r="B12" s="473"/>
      <c r="C12" s="473"/>
      <c r="D12" s="473"/>
      <c r="E12" s="473"/>
      <c r="F12" s="473"/>
      <c r="G12" s="473"/>
      <c r="H12" s="473"/>
      <c r="I12" s="473"/>
      <c r="J12" s="473"/>
      <c r="K12" s="473"/>
      <c r="L12" s="473"/>
      <c r="M12" s="473"/>
      <c r="N12" s="631"/>
    </row>
    <row r="13" spans="1:14">
      <c r="A13" s="630"/>
      <c r="B13" s="473"/>
      <c r="C13" s="473"/>
      <c r="D13" s="473"/>
      <c r="E13" s="473"/>
      <c r="F13" s="473"/>
      <c r="G13" s="473"/>
      <c r="H13" s="473"/>
      <c r="I13" s="473"/>
      <c r="J13" s="473"/>
      <c r="K13" s="473"/>
      <c r="L13" s="473"/>
      <c r="M13" s="473"/>
      <c r="N13" s="631"/>
    </row>
    <row r="14" spans="1:14">
      <c r="A14" s="630"/>
      <c r="B14" s="473"/>
      <c r="C14" s="473"/>
      <c r="D14" s="473"/>
      <c r="E14" s="473"/>
      <c r="F14" s="473"/>
      <c r="G14" s="473"/>
      <c r="H14" s="473"/>
      <c r="I14" s="473"/>
      <c r="J14" s="473"/>
      <c r="K14" s="473"/>
      <c r="L14" s="473"/>
      <c r="M14" s="473"/>
      <c r="N14" s="631"/>
    </row>
    <row r="15" spans="1:14">
      <c r="A15" s="630"/>
      <c r="B15" s="473"/>
      <c r="C15" s="473"/>
      <c r="D15" s="473"/>
      <c r="E15" s="473"/>
      <c r="F15" s="473"/>
      <c r="G15" s="473"/>
      <c r="H15" s="473"/>
      <c r="I15" s="473"/>
      <c r="J15" s="473"/>
      <c r="K15" s="473"/>
      <c r="L15" s="473"/>
      <c r="M15" s="473"/>
      <c r="N15" s="631"/>
    </row>
    <row r="16" spans="1:14">
      <c r="A16" s="630"/>
      <c r="B16" s="473"/>
      <c r="C16" s="473"/>
      <c r="D16" s="473"/>
      <c r="E16" s="473"/>
      <c r="F16" s="473"/>
      <c r="G16" s="473"/>
      <c r="H16" s="473"/>
      <c r="I16" s="473"/>
      <c r="J16" s="473"/>
      <c r="K16" s="473"/>
      <c r="L16" s="473"/>
      <c r="M16" s="473"/>
      <c r="N16" s="631"/>
    </row>
    <row r="17" spans="1:15">
      <c r="A17" s="630"/>
      <c r="B17" s="473"/>
      <c r="C17" s="473"/>
      <c r="D17" s="473"/>
      <c r="E17" s="473"/>
      <c r="F17" s="473"/>
      <c r="G17" s="473"/>
      <c r="H17" s="473"/>
      <c r="I17" s="473"/>
      <c r="J17" s="473"/>
      <c r="K17" s="473"/>
      <c r="L17" s="473"/>
      <c r="M17" s="473"/>
      <c r="N17" s="631"/>
    </row>
    <row r="18" spans="1:15">
      <c r="A18" s="630"/>
      <c r="B18" s="473"/>
      <c r="C18" s="473"/>
      <c r="D18" s="473"/>
      <c r="E18" s="473"/>
      <c r="F18" s="473"/>
      <c r="G18" s="473"/>
      <c r="H18" s="473"/>
      <c r="I18" s="473"/>
      <c r="J18" s="473"/>
      <c r="K18" s="473"/>
      <c r="L18" s="473"/>
      <c r="M18" s="473"/>
      <c r="N18" s="631"/>
    </row>
    <row r="19" spans="1:15">
      <c r="A19" s="630"/>
      <c r="B19" s="473"/>
      <c r="C19" s="473"/>
      <c r="D19" s="473"/>
      <c r="E19" s="473"/>
      <c r="F19" s="473"/>
      <c r="G19" s="473"/>
      <c r="H19" s="473"/>
      <c r="I19" s="473"/>
      <c r="J19" s="473"/>
      <c r="K19" s="473"/>
      <c r="L19" s="473"/>
      <c r="M19" s="473"/>
      <c r="N19" s="631"/>
    </row>
    <row r="20" spans="1:15">
      <c r="A20" s="630"/>
      <c r="B20" s="473"/>
      <c r="C20" s="473"/>
      <c r="D20" s="473"/>
      <c r="E20" s="473"/>
      <c r="F20" s="473"/>
      <c r="G20" s="473"/>
      <c r="H20" s="473"/>
      <c r="I20" s="473"/>
      <c r="J20" s="473"/>
      <c r="K20" s="473"/>
      <c r="L20" s="473"/>
      <c r="M20" s="473"/>
      <c r="N20" s="631"/>
    </row>
    <row r="21" spans="1:15">
      <c r="A21" s="630"/>
      <c r="B21" s="473"/>
      <c r="C21" s="473"/>
      <c r="D21" s="473"/>
      <c r="E21" s="473"/>
      <c r="F21" s="473"/>
      <c r="G21" s="473"/>
      <c r="H21" s="473"/>
      <c r="I21" s="473"/>
      <c r="J21" s="473"/>
      <c r="K21" s="473"/>
      <c r="L21" s="473"/>
      <c r="M21" s="473"/>
      <c r="N21" s="631"/>
    </row>
    <row r="22" spans="1:15">
      <c r="A22" s="630"/>
      <c r="B22" s="473"/>
      <c r="C22" s="473"/>
      <c r="D22" s="473"/>
      <c r="E22" s="473"/>
      <c r="F22" s="473"/>
      <c r="G22" s="473"/>
      <c r="H22" s="473"/>
      <c r="I22" s="473"/>
      <c r="J22" s="473"/>
      <c r="K22" s="473"/>
      <c r="L22" s="473"/>
      <c r="M22" s="473"/>
      <c r="N22" s="631"/>
    </row>
    <row r="23" spans="1:15">
      <c r="A23" s="630"/>
      <c r="B23" s="473"/>
      <c r="C23" s="473"/>
      <c r="D23" s="473"/>
      <c r="E23" s="473"/>
      <c r="F23" s="473"/>
      <c r="G23" s="473"/>
      <c r="H23" s="473"/>
      <c r="I23" s="473"/>
      <c r="J23" s="473"/>
      <c r="K23" s="473"/>
      <c r="L23" s="473"/>
      <c r="M23" s="473"/>
      <c r="N23" s="631"/>
    </row>
    <row r="24" spans="1:15">
      <c r="A24" s="632"/>
      <c r="B24" s="633"/>
      <c r="C24" s="633"/>
      <c r="D24" s="633"/>
      <c r="E24" s="633"/>
      <c r="F24" s="633"/>
      <c r="G24" s="633"/>
      <c r="H24" s="633"/>
      <c r="I24" s="633"/>
      <c r="J24" s="633"/>
      <c r="K24" s="633"/>
      <c r="L24" s="633"/>
      <c r="M24" s="633"/>
      <c r="N24" s="634"/>
    </row>
    <row r="25" spans="1:15">
      <c r="A25" s="831" t="s">
        <v>1529</v>
      </c>
      <c r="B25" s="831"/>
      <c r="C25" s="831"/>
      <c r="D25" s="831"/>
      <c r="E25" s="831"/>
      <c r="F25" s="831"/>
      <c r="G25" s="831"/>
      <c r="H25" s="831"/>
      <c r="I25" s="831"/>
      <c r="J25" s="831"/>
      <c r="K25" s="831"/>
      <c r="L25" s="831"/>
      <c r="M25" s="831"/>
      <c r="N25" s="831"/>
    </row>
    <row r="26" spans="1:15" ht="36" customHeight="1">
      <c r="A26" s="830"/>
      <c r="B26" s="766"/>
      <c r="C26" s="766"/>
      <c r="D26" s="766"/>
      <c r="E26" s="766"/>
      <c r="F26" s="766"/>
      <c r="G26" s="766"/>
      <c r="H26" s="766"/>
      <c r="I26" s="766"/>
      <c r="J26" s="766"/>
      <c r="K26" s="766"/>
      <c r="L26" s="766"/>
      <c r="M26" s="766"/>
      <c r="N26" s="766"/>
    </row>
    <row r="27" spans="1:15" ht="17.399999999999999">
      <c r="A27" s="813" t="s">
        <v>1336</v>
      </c>
      <c r="B27" s="814"/>
      <c r="C27" s="814"/>
      <c r="D27" s="814"/>
      <c r="E27" s="814"/>
      <c r="F27" s="814"/>
      <c r="G27" s="814"/>
      <c r="H27" s="814"/>
      <c r="I27" s="814"/>
      <c r="J27" s="814"/>
      <c r="K27" s="814"/>
      <c r="L27" s="814"/>
      <c r="M27" s="814"/>
      <c r="N27" s="815"/>
      <c r="O27" s="5"/>
    </row>
    <row r="28" spans="1:15">
      <c r="A28" s="635"/>
      <c r="B28" s="636"/>
      <c r="C28" s="636"/>
      <c r="D28" s="636"/>
      <c r="E28" s="636"/>
      <c r="F28" s="636"/>
      <c r="G28" s="636"/>
      <c r="H28" s="636"/>
      <c r="I28" s="636"/>
      <c r="J28" s="636"/>
      <c r="K28" s="636"/>
      <c r="L28" s="636"/>
      <c r="M28" s="636"/>
      <c r="N28" s="637"/>
    </row>
    <row r="29" spans="1:15">
      <c r="A29" s="630"/>
      <c r="B29" s="473"/>
      <c r="C29" s="473"/>
      <c r="D29" s="473"/>
      <c r="E29" s="473"/>
      <c r="F29" s="473"/>
      <c r="G29" s="473"/>
      <c r="H29" s="473"/>
      <c r="I29" s="473"/>
      <c r="J29" s="473"/>
      <c r="K29" s="473"/>
      <c r="L29" s="473"/>
      <c r="M29" s="473"/>
      <c r="N29" s="631"/>
    </row>
    <row r="30" spans="1:15">
      <c r="A30" s="630"/>
      <c r="B30" s="473"/>
      <c r="C30" s="473"/>
      <c r="D30" s="473"/>
      <c r="E30" s="473"/>
      <c r="F30" s="473"/>
      <c r="G30" s="473"/>
      <c r="H30" s="473"/>
      <c r="I30" s="473"/>
      <c r="J30" s="473"/>
      <c r="K30" s="473"/>
      <c r="L30" s="473"/>
      <c r="M30" s="473"/>
      <c r="N30" s="631"/>
    </row>
    <row r="31" spans="1:15">
      <c r="A31" s="630"/>
      <c r="B31" s="473"/>
      <c r="C31" s="473"/>
      <c r="D31" s="473"/>
      <c r="E31" s="473"/>
      <c r="F31" s="473"/>
      <c r="G31" s="473"/>
      <c r="H31" s="473"/>
      <c r="I31" s="473"/>
      <c r="J31" s="473"/>
      <c r="K31" s="473"/>
      <c r="L31" s="473"/>
      <c r="M31" s="473"/>
      <c r="N31" s="631"/>
    </row>
    <row r="32" spans="1:15">
      <c r="A32" s="630"/>
      <c r="B32" s="473"/>
      <c r="C32" s="473"/>
      <c r="D32" s="473"/>
      <c r="E32" s="473"/>
      <c r="F32" s="473"/>
      <c r="G32" s="473"/>
      <c r="H32" s="473"/>
      <c r="I32" s="473"/>
      <c r="J32" s="473"/>
      <c r="K32" s="473"/>
      <c r="L32" s="473"/>
      <c r="M32" s="473"/>
      <c r="N32" s="631"/>
    </row>
    <row r="33" spans="1:14">
      <c r="A33" s="630"/>
      <c r="B33" s="473"/>
      <c r="C33" s="473"/>
      <c r="D33" s="473"/>
      <c r="E33" s="473"/>
      <c r="F33" s="473"/>
      <c r="G33" s="473"/>
      <c r="H33" s="473"/>
      <c r="I33" s="473"/>
      <c r="J33" s="473"/>
      <c r="K33" s="473"/>
      <c r="L33" s="473"/>
      <c r="M33" s="473"/>
      <c r="N33" s="631"/>
    </row>
    <row r="34" spans="1:14">
      <c r="A34" s="630"/>
      <c r="B34" s="473"/>
      <c r="C34" s="473"/>
      <c r="D34" s="473"/>
      <c r="E34" s="473"/>
      <c r="F34" s="473"/>
      <c r="G34" s="473"/>
      <c r="H34" s="473"/>
      <c r="I34" s="473"/>
      <c r="J34" s="473"/>
      <c r="K34" s="473"/>
      <c r="L34" s="473"/>
      <c r="M34" s="473"/>
      <c r="N34" s="631"/>
    </row>
    <row r="35" spans="1:14">
      <c r="A35" s="630"/>
      <c r="B35" s="473"/>
      <c r="C35" s="473"/>
      <c r="D35" s="473"/>
      <c r="E35" s="473"/>
      <c r="F35" s="473"/>
      <c r="G35" s="473"/>
      <c r="H35" s="473"/>
      <c r="I35" s="473"/>
      <c r="J35" s="473"/>
      <c r="K35" s="473"/>
      <c r="L35" s="473"/>
      <c r="M35" s="473"/>
      <c r="N35" s="631"/>
    </row>
    <row r="36" spans="1:14">
      <c r="A36" s="630"/>
      <c r="B36" s="473"/>
      <c r="C36" s="473"/>
      <c r="D36" s="473"/>
      <c r="E36" s="473"/>
      <c r="F36" s="473"/>
      <c r="G36" s="473"/>
      <c r="H36" s="473"/>
      <c r="I36" s="473"/>
      <c r="J36" s="473"/>
      <c r="K36" s="473"/>
      <c r="L36" s="473"/>
      <c r="M36" s="473"/>
      <c r="N36" s="631"/>
    </row>
    <row r="37" spans="1:14">
      <c r="A37" s="630"/>
      <c r="B37" s="473"/>
      <c r="C37" s="473"/>
      <c r="D37" s="473"/>
      <c r="E37" s="473"/>
      <c r="F37" s="473"/>
      <c r="G37" s="473"/>
      <c r="H37" s="473"/>
      <c r="I37" s="473"/>
      <c r="J37" s="473"/>
      <c r="K37" s="473"/>
      <c r="L37" s="473"/>
      <c r="M37" s="473"/>
      <c r="N37" s="631"/>
    </row>
    <row r="38" spans="1:14">
      <c r="A38" s="630"/>
      <c r="B38" s="473"/>
      <c r="C38" s="473"/>
      <c r="D38" s="473"/>
      <c r="E38" s="473"/>
      <c r="F38" s="473"/>
      <c r="G38" s="473"/>
      <c r="H38" s="473"/>
      <c r="I38" s="473"/>
      <c r="J38" s="473"/>
      <c r="K38" s="473"/>
      <c r="L38" s="473"/>
      <c r="M38" s="473"/>
      <c r="N38" s="631"/>
    </row>
    <row r="39" spans="1:14">
      <c r="A39" s="630"/>
      <c r="B39" s="473"/>
      <c r="C39" s="473"/>
      <c r="D39" s="473"/>
      <c r="E39" s="473"/>
      <c r="F39" s="473"/>
      <c r="G39" s="473"/>
      <c r="H39" s="473"/>
      <c r="I39" s="473"/>
      <c r="J39" s="473"/>
      <c r="K39" s="473"/>
      <c r="L39" s="473"/>
      <c r="M39" s="473"/>
      <c r="N39" s="631"/>
    </row>
    <row r="40" spans="1:14">
      <c r="A40" s="630"/>
      <c r="B40" s="473"/>
      <c r="C40" s="473"/>
      <c r="D40" s="473"/>
      <c r="E40" s="473"/>
      <c r="F40" s="473"/>
      <c r="G40" s="473"/>
      <c r="H40" s="473"/>
      <c r="I40" s="473"/>
      <c r="J40" s="473"/>
      <c r="K40" s="473"/>
      <c r="L40" s="473"/>
      <c r="M40" s="473"/>
      <c r="N40" s="631"/>
    </row>
    <row r="41" spans="1:14">
      <c r="A41" s="630"/>
      <c r="B41" s="473"/>
      <c r="C41" s="473"/>
      <c r="D41" s="473"/>
      <c r="E41" s="473"/>
      <c r="F41" s="473"/>
      <c r="G41" s="473"/>
      <c r="H41" s="473"/>
      <c r="I41" s="473"/>
      <c r="J41" s="473"/>
      <c r="K41" s="473"/>
      <c r="L41" s="473"/>
      <c r="M41" s="473"/>
      <c r="N41" s="631"/>
    </row>
    <row r="42" spans="1:14">
      <c r="A42" s="630"/>
      <c r="B42" s="473"/>
      <c r="C42" s="473"/>
      <c r="D42" s="473"/>
      <c r="E42" s="473"/>
      <c r="F42" s="473"/>
      <c r="G42" s="473"/>
      <c r="H42" s="473"/>
      <c r="I42" s="473"/>
      <c r="J42" s="473"/>
      <c r="K42" s="473"/>
      <c r="L42" s="473"/>
      <c r="M42" s="473"/>
      <c r="N42" s="631"/>
    </row>
    <row r="43" spans="1:14">
      <c r="A43" s="630"/>
      <c r="B43" s="473"/>
      <c r="C43" s="473"/>
      <c r="D43" s="473"/>
      <c r="E43" s="473"/>
      <c r="F43" s="473"/>
      <c r="G43" s="473"/>
      <c r="H43" s="473"/>
      <c r="I43" s="473"/>
      <c r="J43" s="473"/>
      <c r="K43" s="473"/>
      <c r="L43" s="473"/>
      <c r="M43" s="473"/>
      <c r="N43" s="631"/>
    </row>
    <row r="44" spans="1:14">
      <c r="A44" s="630"/>
      <c r="B44" s="473"/>
      <c r="C44" s="473"/>
      <c r="D44" s="473"/>
      <c r="E44" s="473"/>
      <c r="F44" s="473"/>
      <c r="G44" s="473"/>
      <c r="H44" s="473"/>
      <c r="I44" s="473"/>
      <c r="J44" s="473"/>
      <c r="K44" s="473"/>
      <c r="L44" s="473"/>
      <c r="M44" s="473"/>
      <c r="N44" s="631"/>
    </row>
    <row r="45" spans="1:14">
      <c r="A45" s="630"/>
      <c r="B45" s="473"/>
      <c r="C45" s="473"/>
      <c r="D45" s="473"/>
      <c r="E45" s="473"/>
      <c r="F45" s="473"/>
      <c r="G45" s="473"/>
      <c r="H45" s="473"/>
      <c r="I45" s="473"/>
      <c r="J45" s="473"/>
      <c r="K45" s="473"/>
      <c r="L45" s="473"/>
      <c r="M45" s="473"/>
      <c r="N45" s="631"/>
    </row>
    <row r="46" spans="1:14">
      <c r="A46" s="630"/>
      <c r="B46" s="473"/>
      <c r="C46" s="473"/>
      <c r="D46" s="473"/>
      <c r="E46" s="473"/>
      <c r="F46" s="473"/>
      <c r="G46" s="473"/>
      <c r="H46" s="473"/>
      <c r="I46" s="473"/>
      <c r="J46" s="473"/>
      <c r="K46" s="473"/>
      <c r="L46" s="473"/>
      <c r="M46" s="473"/>
      <c r="N46" s="631"/>
    </row>
    <row r="47" spans="1:14">
      <c r="A47" s="632"/>
      <c r="B47" s="633"/>
      <c r="C47" s="633"/>
      <c r="D47" s="633"/>
      <c r="E47" s="633"/>
      <c r="F47" s="633"/>
      <c r="G47" s="633"/>
      <c r="H47" s="633"/>
      <c r="I47" s="633"/>
      <c r="J47" s="633"/>
      <c r="K47" s="633"/>
      <c r="L47" s="633"/>
      <c r="M47" s="633"/>
      <c r="N47" s="634"/>
    </row>
    <row r="48" spans="1:14" ht="14.4" hidden="1" customHeight="1"/>
    <row r="49" spans="1:17" ht="14.4" customHeight="1">
      <c r="A49" s="655" t="s">
        <v>1537</v>
      </c>
      <c r="B49" s="656"/>
      <c r="C49" s="656"/>
      <c r="D49" s="656"/>
      <c r="E49" s="656"/>
      <c r="F49" s="656"/>
      <c r="G49" s="656"/>
      <c r="H49" s="656"/>
      <c r="I49" s="656"/>
      <c r="J49" s="656"/>
      <c r="K49" s="656"/>
      <c r="L49" s="656"/>
      <c r="M49" s="656"/>
      <c r="N49" s="657"/>
    </row>
    <row r="50" spans="1:17" ht="35.4" customHeight="1">
      <c r="A50" s="473"/>
      <c r="B50" s="473"/>
      <c r="C50" s="473"/>
      <c r="D50" s="473"/>
      <c r="E50" s="473"/>
      <c r="F50" s="473"/>
      <c r="G50" s="473"/>
      <c r="H50" s="473"/>
      <c r="I50" s="473"/>
      <c r="J50" s="473"/>
      <c r="K50" s="473"/>
      <c r="L50" s="473"/>
      <c r="M50" s="473"/>
      <c r="N50" s="473"/>
    </row>
    <row r="51" spans="1:17" ht="322.2" customHeight="1">
      <c r="A51" s="658"/>
      <c r="B51" s="659"/>
      <c r="C51" s="659"/>
      <c r="D51" s="659"/>
      <c r="E51" s="659"/>
      <c r="F51" s="659"/>
      <c r="G51" s="659"/>
      <c r="H51" s="659"/>
      <c r="I51" s="659"/>
      <c r="J51" s="659"/>
      <c r="K51" s="659"/>
      <c r="L51" s="659"/>
      <c r="M51" s="659"/>
      <c r="N51" s="660"/>
    </row>
    <row r="52" spans="1:17" ht="29.4" customHeight="1">
      <c r="A52" s="638" t="s">
        <v>1538</v>
      </c>
      <c r="B52" s="822"/>
      <c r="C52" s="822"/>
      <c r="D52" s="822"/>
      <c r="E52" s="822"/>
      <c r="F52" s="822"/>
      <c r="G52" s="822"/>
      <c r="H52" s="822"/>
      <c r="I52" s="822"/>
      <c r="J52" s="822"/>
      <c r="K52" s="822"/>
      <c r="L52" s="822"/>
      <c r="M52" s="822"/>
      <c r="N52" s="823"/>
    </row>
    <row r="53" spans="1:17" ht="15.6" customHeight="1">
      <c r="A53" s="658"/>
      <c r="B53" s="659"/>
      <c r="C53" s="659"/>
      <c r="D53" s="659"/>
      <c r="E53" s="659"/>
      <c r="F53" s="659"/>
      <c r="G53" s="659"/>
      <c r="H53" s="659"/>
      <c r="I53" s="659"/>
      <c r="J53" s="659"/>
      <c r="K53" s="659"/>
      <c r="L53" s="659"/>
      <c r="M53" s="659"/>
      <c r="N53" s="660"/>
    </row>
    <row r="54" spans="1:17" ht="17.399999999999999">
      <c r="A54" s="813" t="s">
        <v>1337</v>
      </c>
      <c r="B54" s="814"/>
      <c r="C54" s="814"/>
      <c r="D54" s="814"/>
      <c r="E54" s="814"/>
      <c r="F54" s="814"/>
      <c r="G54" s="814"/>
      <c r="H54" s="814"/>
      <c r="I54" s="814"/>
      <c r="J54" s="814"/>
      <c r="K54" s="814"/>
      <c r="L54" s="814"/>
      <c r="M54" s="814"/>
      <c r="N54" s="815"/>
      <c r="O54" s="5"/>
    </row>
    <row r="55" spans="1:17" ht="15.6" customHeight="1">
      <c r="A55" s="635"/>
      <c r="B55" s="636"/>
      <c r="C55" s="636"/>
      <c r="D55" s="636"/>
      <c r="E55" s="636"/>
      <c r="F55" s="636"/>
      <c r="G55" s="636"/>
      <c r="H55" s="636"/>
      <c r="I55" s="636"/>
      <c r="J55" s="636"/>
      <c r="K55" s="636"/>
      <c r="L55" s="636"/>
      <c r="M55" s="636"/>
      <c r="N55" s="637"/>
      <c r="O55" s="5"/>
      <c r="P55" s="5"/>
      <c r="Q55" s="384"/>
    </row>
    <row r="56" spans="1:17" ht="15.6" customHeight="1">
      <c r="A56" s="630"/>
      <c r="B56" s="473"/>
      <c r="C56" s="473"/>
      <c r="D56" s="473"/>
      <c r="E56" s="473"/>
      <c r="F56" s="473"/>
      <c r="G56" s="473"/>
      <c r="H56" s="473"/>
      <c r="I56" s="473"/>
      <c r="J56" s="473"/>
      <c r="K56" s="473"/>
      <c r="L56" s="473"/>
      <c r="M56" s="473"/>
      <c r="N56" s="631"/>
      <c r="O56" s="5"/>
      <c r="P56" s="5"/>
      <c r="Q56" s="384"/>
    </row>
    <row r="57" spans="1:17" ht="15" customHeight="1">
      <c r="A57" s="630"/>
      <c r="B57" s="473"/>
      <c r="C57" s="473"/>
      <c r="D57" s="473"/>
      <c r="E57" s="473"/>
      <c r="F57" s="473"/>
      <c r="G57" s="473"/>
      <c r="H57" s="473"/>
      <c r="I57" s="473"/>
      <c r="J57" s="473"/>
      <c r="K57" s="473"/>
      <c r="L57" s="473"/>
      <c r="M57" s="473"/>
      <c r="N57" s="631"/>
      <c r="O57" s="5"/>
      <c r="P57" s="5"/>
      <c r="Q57" s="384"/>
    </row>
    <row r="58" spans="1:17" ht="15" customHeight="1">
      <c r="A58" s="630"/>
      <c r="B58" s="473"/>
      <c r="C58" s="473"/>
      <c r="D58" s="473"/>
      <c r="E58" s="473"/>
      <c r="F58" s="473"/>
      <c r="G58" s="473"/>
      <c r="H58" s="473"/>
      <c r="I58" s="473"/>
      <c r="J58" s="473"/>
      <c r="K58" s="473"/>
      <c r="L58" s="473"/>
      <c r="M58" s="473"/>
      <c r="N58" s="631"/>
      <c r="O58" s="5"/>
      <c r="P58" s="5"/>
      <c r="Q58" s="384"/>
    </row>
    <row r="59" spans="1:17" ht="15" customHeight="1">
      <c r="A59" s="630"/>
      <c r="B59" s="473"/>
      <c r="C59" s="473"/>
      <c r="D59" s="473"/>
      <c r="E59" s="473"/>
      <c r="F59" s="473"/>
      <c r="G59" s="473"/>
      <c r="H59" s="473"/>
      <c r="I59" s="473"/>
      <c r="J59" s="473"/>
      <c r="K59" s="473"/>
      <c r="L59" s="473"/>
      <c r="M59" s="473"/>
      <c r="N59" s="631"/>
      <c r="O59" s="5"/>
      <c r="P59" s="5"/>
      <c r="Q59" s="384"/>
    </row>
    <row r="60" spans="1:17" ht="15" customHeight="1">
      <c r="A60" s="630"/>
      <c r="B60" s="473"/>
      <c r="C60" s="473"/>
      <c r="D60" s="473"/>
      <c r="E60" s="473"/>
      <c r="F60" s="473"/>
      <c r="G60" s="473"/>
      <c r="H60" s="473"/>
      <c r="I60" s="473"/>
      <c r="J60" s="473"/>
      <c r="K60" s="473"/>
      <c r="L60" s="473"/>
      <c r="M60" s="473"/>
      <c r="N60" s="631"/>
      <c r="O60" s="5"/>
      <c r="P60" s="5"/>
      <c r="Q60" s="384"/>
    </row>
    <row r="61" spans="1:17" ht="15" customHeight="1">
      <c r="A61" s="630"/>
      <c r="B61" s="473"/>
      <c r="C61" s="473"/>
      <c r="D61" s="473"/>
      <c r="E61" s="473"/>
      <c r="F61" s="473"/>
      <c r="G61" s="473"/>
      <c r="H61" s="473"/>
      <c r="I61" s="473"/>
      <c r="J61" s="473"/>
      <c r="K61" s="473"/>
      <c r="L61" s="473"/>
      <c r="M61" s="473"/>
      <c r="N61" s="631"/>
      <c r="O61" s="5"/>
      <c r="P61" s="5"/>
      <c r="Q61" s="384"/>
    </row>
    <row r="62" spans="1:17" ht="15" customHeight="1">
      <c r="A62" s="630"/>
      <c r="B62" s="473"/>
      <c r="C62" s="473"/>
      <c r="D62" s="473"/>
      <c r="E62" s="473"/>
      <c r="F62" s="473"/>
      <c r="G62" s="473"/>
      <c r="H62" s="473"/>
      <c r="I62" s="473"/>
      <c r="J62" s="473"/>
      <c r="K62" s="473"/>
      <c r="L62" s="473"/>
      <c r="M62" s="473"/>
      <c r="N62" s="631"/>
      <c r="O62" s="5"/>
      <c r="P62" s="5"/>
      <c r="Q62" s="384"/>
    </row>
    <row r="63" spans="1:17" ht="15" customHeight="1">
      <c r="A63" s="630"/>
      <c r="B63" s="473"/>
      <c r="C63" s="473"/>
      <c r="D63" s="473"/>
      <c r="E63" s="473"/>
      <c r="F63" s="473"/>
      <c r="G63" s="473"/>
      <c r="H63" s="473"/>
      <c r="I63" s="473"/>
      <c r="J63" s="473"/>
      <c r="K63" s="473"/>
      <c r="L63" s="473"/>
      <c r="M63" s="473"/>
      <c r="N63" s="631"/>
      <c r="O63" s="5"/>
      <c r="P63" s="5"/>
      <c r="Q63" s="384"/>
    </row>
    <row r="64" spans="1:17" ht="15" customHeight="1">
      <c r="A64" s="630"/>
      <c r="B64" s="473"/>
      <c r="C64" s="473"/>
      <c r="D64" s="473"/>
      <c r="E64" s="473"/>
      <c r="F64" s="473"/>
      <c r="G64" s="473"/>
      <c r="H64" s="473"/>
      <c r="I64" s="473"/>
      <c r="J64" s="473"/>
      <c r="K64" s="473"/>
      <c r="L64" s="473"/>
      <c r="M64" s="473"/>
      <c r="N64" s="631"/>
      <c r="O64" s="5"/>
      <c r="P64" s="5"/>
      <c r="Q64" s="384"/>
    </row>
    <row r="65" spans="1:17" ht="15" customHeight="1">
      <c r="A65" s="630"/>
      <c r="B65" s="473"/>
      <c r="C65" s="473"/>
      <c r="D65" s="473"/>
      <c r="E65" s="473"/>
      <c r="F65" s="473"/>
      <c r="G65" s="473"/>
      <c r="H65" s="473"/>
      <c r="I65" s="473"/>
      <c r="J65" s="473"/>
      <c r="K65" s="473"/>
      <c r="L65" s="473"/>
      <c r="M65" s="473"/>
      <c r="N65" s="631"/>
      <c r="O65" s="5"/>
      <c r="P65" s="5"/>
      <c r="Q65" s="384"/>
    </row>
    <row r="66" spans="1:17">
      <c r="A66" s="630"/>
      <c r="B66" s="473"/>
      <c r="C66" s="473"/>
      <c r="D66" s="473"/>
      <c r="E66" s="473"/>
      <c r="F66" s="473"/>
      <c r="G66" s="473"/>
      <c r="H66" s="473"/>
      <c r="I66" s="473"/>
      <c r="J66" s="473"/>
      <c r="K66" s="473"/>
      <c r="L66" s="473"/>
      <c r="M66" s="473"/>
      <c r="N66" s="631"/>
    </row>
    <row r="67" spans="1:17">
      <c r="A67" s="630"/>
      <c r="B67" s="473"/>
      <c r="C67" s="473"/>
      <c r="D67" s="473"/>
      <c r="E67" s="473"/>
      <c r="F67" s="473"/>
      <c r="G67" s="473"/>
      <c r="H67" s="473"/>
      <c r="I67" s="473"/>
      <c r="J67" s="473"/>
      <c r="K67" s="473"/>
      <c r="L67" s="473"/>
      <c r="M67" s="473"/>
      <c r="N67" s="631"/>
    </row>
    <row r="68" spans="1:17">
      <c r="A68" s="630"/>
      <c r="B68" s="473"/>
      <c r="C68" s="473"/>
      <c r="D68" s="473"/>
      <c r="E68" s="473"/>
      <c r="F68" s="473"/>
      <c r="G68" s="473"/>
      <c r="H68" s="473"/>
      <c r="I68" s="473"/>
      <c r="J68" s="473"/>
      <c r="K68" s="473"/>
      <c r="L68" s="473"/>
      <c r="M68" s="473"/>
      <c r="N68" s="631"/>
    </row>
    <row r="69" spans="1:17">
      <c r="A69" s="630"/>
      <c r="B69" s="473"/>
      <c r="C69" s="473"/>
      <c r="D69" s="473"/>
      <c r="E69" s="473"/>
      <c r="F69" s="473"/>
      <c r="G69" s="473"/>
      <c r="H69" s="473"/>
      <c r="I69" s="473"/>
      <c r="J69" s="473"/>
      <c r="K69" s="473"/>
      <c r="L69" s="473"/>
      <c r="M69" s="473"/>
      <c r="N69" s="631"/>
    </row>
    <row r="70" spans="1:17">
      <c r="A70" s="630"/>
      <c r="B70" s="473"/>
      <c r="C70" s="473"/>
      <c r="D70" s="473"/>
      <c r="E70" s="473"/>
      <c r="F70" s="473"/>
      <c r="G70" s="473"/>
      <c r="H70" s="473"/>
      <c r="I70" s="473"/>
      <c r="J70" s="473"/>
      <c r="K70" s="473"/>
      <c r="L70" s="473"/>
      <c r="M70" s="473"/>
      <c r="N70" s="631"/>
    </row>
    <row r="71" spans="1:17">
      <c r="A71" s="630"/>
      <c r="B71" s="473"/>
      <c r="C71" s="473"/>
      <c r="D71" s="473"/>
      <c r="E71" s="473"/>
      <c r="F71" s="473"/>
      <c r="G71" s="473"/>
      <c r="H71" s="473"/>
      <c r="I71" s="473"/>
      <c r="J71" s="473"/>
      <c r="K71" s="473"/>
      <c r="L71" s="473"/>
      <c r="M71" s="473"/>
      <c r="N71" s="631"/>
    </row>
    <row r="72" spans="1:17">
      <c r="A72" s="630"/>
      <c r="B72" s="473"/>
      <c r="C72" s="473"/>
      <c r="D72" s="473"/>
      <c r="E72" s="473"/>
      <c r="F72" s="473"/>
      <c r="G72" s="473"/>
      <c r="H72" s="473"/>
      <c r="I72" s="473"/>
      <c r="J72" s="473"/>
      <c r="K72" s="473"/>
      <c r="L72" s="473"/>
      <c r="M72" s="473"/>
      <c r="N72" s="631"/>
    </row>
    <row r="73" spans="1:17">
      <c r="A73" s="630"/>
      <c r="B73" s="473"/>
      <c r="C73" s="473"/>
      <c r="D73" s="473"/>
      <c r="E73" s="473"/>
      <c r="F73" s="473"/>
      <c r="G73" s="473"/>
      <c r="H73" s="473"/>
      <c r="I73" s="473"/>
      <c r="J73" s="473"/>
      <c r="K73" s="473"/>
      <c r="L73" s="473"/>
      <c r="M73" s="473"/>
      <c r="N73" s="631"/>
    </row>
    <row r="74" spans="1:17">
      <c r="A74" s="630"/>
      <c r="B74" s="473"/>
      <c r="C74" s="473"/>
      <c r="D74" s="473"/>
      <c r="E74" s="473"/>
      <c r="F74" s="473"/>
      <c r="G74" s="473"/>
      <c r="H74" s="473"/>
      <c r="I74" s="473"/>
      <c r="J74" s="473"/>
      <c r="K74" s="473"/>
      <c r="L74" s="473"/>
      <c r="M74" s="473"/>
      <c r="N74" s="631"/>
    </row>
    <row r="75" spans="1:17">
      <c r="A75" s="632"/>
      <c r="B75" s="633"/>
      <c r="C75" s="633"/>
      <c r="D75" s="633"/>
      <c r="E75" s="633"/>
      <c r="F75" s="633"/>
      <c r="G75" s="633"/>
      <c r="H75" s="633"/>
      <c r="I75" s="633"/>
      <c r="J75" s="633"/>
      <c r="K75" s="633"/>
      <c r="L75" s="633"/>
      <c r="M75" s="633"/>
      <c r="N75" s="634"/>
    </row>
    <row r="76" spans="1:17" ht="32.4" customHeight="1">
      <c r="A76" s="742" t="s">
        <v>1539</v>
      </c>
      <c r="B76" s="827"/>
      <c r="C76" s="827"/>
      <c r="D76" s="827"/>
      <c r="E76" s="827"/>
      <c r="F76" s="827"/>
      <c r="G76" s="827"/>
      <c r="H76" s="827"/>
      <c r="I76" s="827"/>
      <c r="J76" s="827"/>
      <c r="K76" s="827"/>
      <c r="L76" s="827"/>
      <c r="M76" s="827"/>
      <c r="N76" s="828"/>
    </row>
    <row r="77" spans="1:17" ht="32.4" customHeight="1">
      <c r="A77" s="636"/>
      <c r="B77" s="636"/>
      <c r="C77" s="636"/>
      <c r="D77" s="636"/>
      <c r="E77" s="636"/>
      <c r="F77" s="636"/>
      <c r="G77" s="636"/>
      <c r="H77" s="636"/>
      <c r="I77" s="636"/>
      <c r="J77" s="636"/>
      <c r="K77" s="636"/>
      <c r="L77" s="636"/>
      <c r="M77" s="636"/>
      <c r="N77" s="636"/>
    </row>
    <row r="78" spans="1:17" ht="17.399999999999999">
      <c r="A78" s="813" t="s">
        <v>772</v>
      </c>
      <c r="B78" s="814"/>
      <c r="C78" s="814"/>
      <c r="D78" s="814"/>
      <c r="E78" s="814"/>
      <c r="F78" s="814"/>
      <c r="G78" s="814"/>
      <c r="H78" s="814"/>
      <c r="I78" s="814"/>
      <c r="J78" s="814"/>
      <c r="K78" s="814"/>
      <c r="L78" s="814"/>
      <c r="M78" s="814"/>
      <c r="N78" s="815"/>
    </row>
    <row r="79" spans="1:17" ht="372" customHeight="1">
      <c r="A79" s="658"/>
      <c r="B79" s="659"/>
      <c r="C79" s="659"/>
      <c r="D79" s="659"/>
      <c r="E79" s="659"/>
      <c r="F79" s="659"/>
      <c r="G79" s="659"/>
      <c r="H79" s="659"/>
      <c r="I79" s="659"/>
      <c r="J79" s="659"/>
      <c r="K79" s="659"/>
      <c r="L79" s="659"/>
      <c r="M79" s="659"/>
      <c r="N79" s="660"/>
    </row>
    <row r="80" spans="1:17" ht="22.2" customHeight="1">
      <c r="A80" s="742" t="s">
        <v>1540</v>
      </c>
      <c r="B80" s="827"/>
      <c r="C80" s="827"/>
      <c r="D80" s="827"/>
      <c r="E80" s="827"/>
      <c r="F80" s="827"/>
      <c r="G80" s="827"/>
      <c r="H80" s="827"/>
      <c r="I80" s="827"/>
      <c r="J80" s="827"/>
      <c r="K80" s="827"/>
      <c r="L80" s="827"/>
      <c r="M80" s="827"/>
      <c r="N80" s="828"/>
      <c r="O80" s="400"/>
      <c r="P80" s="400"/>
    </row>
    <row r="81" spans="1:17" ht="33" customHeight="1">
      <c r="A81" s="837"/>
      <c r="B81" s="837"/>
      <c r="C81" s="837"/>
      <c r="D81" s="837"/>
      <c r="E81" s="837"/>
      <c r="F81" s="837"/>
      <c r="G81" s="837"/>
      <c r="H81" s="837"/>
      <c r="I81" s="837"/>
      <c r="J81" s="837"/>
      <c r="K81" s="837"/>
      <c r="L81" s="837"/>
      <c r="M81" s="837"/>
      <c r="N81" s="837"/>
      <c r="O81" s="400"/>
      <c r="P81" s="400"/>
    </row>
    <row r="82" spans="1:17" ht="17.399999999999999">
      <c r="A82" s="813" t="s">
        <v>1338</v>
      </c>
      <c r="B82" s="814"/>
      <c r="C82" s="814"/>
      <c r="D82" s="814"/>
      <c r="E82" s="814"/>
      <c r="F82" s="814"/>
      <c r="G82" s="814"/>
      <c r="H82" s="814"/>
      <c r="I82" s="814"/>
      <c r="J82" s="814"/>
      <c r="K82" s="814"/>
      <c r="L82" s="814"/>
      <c r="M82" s="814"/>
      <c r="N82" s="815"/>
      <c r="P82" s="835" t="s">
        <v>1541</v>
      </c>
      <c r="Q82" s="836"/>
    </row>
    <row r="83" spans="1:17" ht="15.6">
      <c r="A83" s="635"/>
      <c r="B83" s="636"/>
      <c r="C83" s="636"/>
      <c r="D83" s="636"/>
      <c r="E83" s="636"/>
      <c r="F83" s="636"/>
      <c r="G83" s="636"/>
      <c r="H83" s="636"/>
      <c r="I83" s="636"/>
      <c r="J83" s="636"/>
      <c r="K83" s="636"/>
      <c r="L83" s="636"/>
      <c r="M83" s="636"/>
      <c r="N83" s="637"/>
      <c r="P83" s="445" t="s">
        <v>1474</v>
      </c>
      <c r="Q83" s="446" t="s">
        <v>1475</v>
      </c>
    </row>
    <row r="84" spans="1:17" s="2" customFormat="1" ht="15">
      <c r="A84" s="630"/>
      <c r="B84" s="473"/>
      <c r="C84" s="473"/>
      <c r="D84" s="473"/>
      <c r="E84" s="473"/>
      <c r="F84" s="473"/>
      <c r="G84" s="473"/>
      <c r="H84" s="473"/>
      <c r="I84" s="473"/>
      <c r="J84" s="473"/>
      <c r="K84" s="473"/>
      <c r="L84" s="473"/>
      <c r="M84" s="473"/>
      <c r="N84" s="631"/>
      <c r="P84" s="824" t="s">
        <v>475</v>
      </c>
      <c r="Q84" s="388">
        <v>2134</v>
      </c>
    </row>
    <row r="85" spans="1:17" s="2" customFormat="1" ht="15">
      <c r="A85" s="630"/>
      <c r="B85" s="473"/>
      <c r="C85" s="473"/>
      <c r="D85" s="473"/>
      <c r="E85" s="473"/>
      <c r="F85" s="473"/>
      <c r="G85" s="473"/>
      <c r="H85" s="473"/>
      <c r="I85" s="473"/>
      <c r="J85" s="473"/>
      <c r="K85" s="473"/>
      <c r="L85" s="473"/>
      <c r="M85" s="473"/>
      <c r="N85" s="631"/>
      <c r="P85" s="825"/>
      <c r="Q85" s="389">
        <v>2136</v>
      </c>
    </row>
    <row r="86" spans="1:17" s="2" customFormat="1" ht="15">
      <c r="A86" s="630"/>
      <c r="B86" s="473"/>
      <c r="C86" s="473"/>
      <c r="D86" s="473"/>
      <c r="E86" s="473"/>
      <c r="F86" s="473"/>
      <c r="G86" s="473"/>
      <c r="H86" s="473"/>
      <c r="I86" s="473"/>
      <c r="J86" s="473"/>
      <c r="K86" s="473"/>
      <c r="L86" s="473"/>
      <c r="M86" s="473"/>
      <c r="N86" s="631"/>
      <c r="P86" s="826"/>
      <c r="Q86" s="390" t="s">
        <v>441</v>
      </c>
    </row>
    <row r="87" spans="1:17" s="2" customFormat="1" ht="15">
      <c r="A87" s="630"/>
      <c r="B87" s="473"/>
      <c r="C87" s="473"/>
      <c r="D87" s="473"/>
      <c r="E87" s="473"/>
      <c r="F87" s="473"/>
      <c r="G87" s="473"/>
      <c r="H87" s="473"/>
      <c r="I87" s="473"/>
      <c r="J87" s="473"/>
      <c r="K87" s="473"/>
      <c r="L87" s="473"/>
      <c r="M87" s="473"/>
      <c r="N87" s="631"/>
      <c r="P87" s="824" t="s">
        <v>477</v>
      </c>
      <c r="Q87" s="388">
        <v>3544</v>
      </c>
    </row>
    <row r="88" spans="1:17" s="2" customFormat="1" ht="15">
      <c r="A88" s="630"/>
      <c r="B88" s="473"/>
      <c r="C88" s="473"/>
      <c r="D88" s="473"/>
      <c r="E88" s="473"/>
      <c r="F88" s="473"/>
      <c r="G88" s="473"/>
      <c r="H88" s="473"/>
      <c r="I88" s="473"/>
      <c r="J88" s="473"/>
      <c r="K88" s="473"/>
      <c r="L88" s="473"/>
      <c r="M88" s="473"/>
      <c r="N88" s="631"/>
      <c r="P88" s="825"/>
      <c r="Q88" s="389">
        <v>3133</v>
      </c>
    </row>
    <row r="89" spans="1:17" s="2" customFormat="1" ht="15">
      <c r="A89" s="630"/>
      <c r="B89" s="473"/>
      <c r="C89" s="473"/>
      <c r="D89" s="473"/>
      <c r="E89" s="473"/>
      <c r="F89" s="473"/>
      <c r="G89" s="473"/>
      <c r="H89" s="473"/>
      <c r="I89" s="473"/>
      <c r="J89" s="473"/>
      <c r="K89" s="473"/>
      <c r="L89" s="473"/>
      <c r="M89" s="473"/>
      <c r="N89" s="631"/>
      <c r="P89" s="826"/>
      <c r="Q89" s="390" t="s">
        <v>457</v>
      </c>
    </row>
    <row r="90" spans="1:17" s="2" customFormat="1" ht="15">
      <c r="A90" s="630"/>
      <c r="B90" s="473"/>
      <c r="C90" s="473"/>
      <c r="D90" s="473"/>
      <c r="E90" s="473"/>
      <c r="F90" s="473"/>
      <c r="G90" s="473"/>
      <c r="H90" s="473"/>
      <c r="I90" s="473"/>
      <c r="J90" s="473"/>
      <c r="K90" s="473"/>
      <c r="L90" s="473"/>
      <c r="M90" s="473"/>
      <c r="N90" s="631"/>
      <c r="P90" s="401" t="s">
        <v>435</v>
      </c>
      <c r="Q90" s="318">
        <v>2135</v>
      </c>
    </row>
    <row r="91" spans="1:17" s="2" customFormat="1" ht="15">
      <c r="A91" s="630"/>
      <c r="B91" s="473"/>
      <c r="C91" s="473"/>
      <c r="D91" s="473"/>
      <c r="E91" s="473"/>
      <c r="F91" s="473"/>
      <c r="G91" s="473"/>
      <c r="H91" s="473"/>
      <c r="I91" s="473"/>
      <c r="J91" s="473"/>
      <c r="K91" s="473"/>
      <c r="L91" s="473"/>
      <c r="M91" s="473"/>
      <c r="N91" s="631"/>
      <c r="P91" s="824" t="s">
        <v>476</v>
      </c>
      <c r="Q91" s="388">
        <v>2141</v>
      </c>
    </row>
    <row r="92" spans="1:17" s="2" customFormat="1" ht="15">
      <c r="A92" s="630"/>
      <c r="B92" s="473"/>
      <c r="C92" s="473"/>
      <c r="D92" s="473"/>
      <c r="E92" s="473"/>
      <c r="F92" s="473"/>
      <c r="G92" s="473"/>
      <c r="H92" s="473"/>
      <c r="I92" s="473"/>
      <c r="J92" s="473"/>
      <c r="K92" s="473"/>
      <c r="L92" s="473"/>
      <c r="M92" s="473"/>
      <c r="N92" s="631"/>
      <c r="P92" s="826"/>
      <c r="Q92" s="390" t="s">
        <v>444</v>
      </c>
    </row>
    <row r="93" spans="1:17" s="2" customFormat="1" ht="15">
      <c r="A93" s="630"/>
      <c r="B93" s="473"/>
      <c r="C93" s="473"/>
      <c r="D93" s="473"/>
      <c r="E93" s="473"/>
      <c r="F93" s="473"/>
      <c r="G93" s="473"/>
      <c r="H93" s="473"/>
      <c r="I93" s="473"/>
      <c r="J93" s="473"/>
      <c r="K93" s="473"/>
      <c r="L93" s="473"/>
      <c r="M93" s="473"/>
      <c r="N93" s="631"/>
      <c r="P93" s="824" t="s">
        <v>478</v>
      </c>
      <c r="Q93" s="388">
        <v>2137</v>
      </c>
    </row>
    <row r="94" spans="1:17" s="2" customFormat="1" ht="15">
      <c r="A94" s="630"/>
      <c r="B94" s="473"/>
      <c r="C94" s="473"/>
      <c r="D94" s="473"/>
      <c r="E94" s="473"/>
      <c r="F94" s="473"/>
      <c r="G94" s="473"/>
      <c r="H94" s="473"/>
      <c r="I94" s="473"/>
      <c r="J94" s="473"/>
      <c r="K94" s="473"/>
      <c r="L94" s="473"/>
      <c r="M94" s="473"/>
      <c r="N94" s="631"/>
      <c r="P94" s="825"/>
      <c r="Q94" s="389">
        <v>3131</v>
      </c>
    </row>
    <row r="95" spans="1:17" s="2" customFormat="1" ht="15">
      <c r="A95" s="630"/>
      <c r="B95" s="473"/>
      <c r="C95" s="473"/>
      <c r="D95" s="473"/>
      <c r="E95" s="473"/>
      <c r="F95" s="473"/>
      <c r="G95" s="473"/>
      <c r="H95" s="473"/>
      <c r="I95" s="473"/>
      <c r="J95" s="473"/>
      <c r="K95" s="473"/>
      <c r="L95" s="473"/>
      <c r="M95" s="473"/>
      <c r="N95" s="631"/>
      <c r="P95" s="826"/>
      <c r="Q95" s="390">
        <v>3132</v>
      </c>
    </row>
    <row r="96" spans="1:17" s="2" customFormat="1" ht="15.6">
      <c r="A96" s="630"/>
      <c r="B96" s="473"/>
      <c r="C96" s="473"/>
      <c r="D96" s="473"/>
      <c r="E96" s="473"/>
      <c r="F96" s="473"/>
      <c r="G96" s="473"/>
      <c r="H96" s="473"/>
      <c r="I96" s="473"/>
      <c r="J96" s="473"/>
      <c r="K96" s="473"/>
      <c r="L96" s="473"/>
      <c r="M96" s="473"/>
      <c r="N96" s="631"/>
      <c r="P96" s="447" t="s">
        <v>1343</v>
      </c>
      <c r="Q96" s="447" t="s">
        <v>854</v>
      </c>
    </row>
    <row r="97" spans="1:19" ht="15.6">
      <c r="A97" s="630"/>
      <c r="B97" s="473"/>
      <c r="C97" s="473"/>
      <c r="D97" s="473"/>
      <c r="E97" s="473"/>
      <c r="F97" s="473"/>
      <c r="G97" s="473"/>
      <c r="H97" s="473"/>
      <c r="I97" s="473"/>
      <c r="J97" s="473"/>
      <c r="K97" s="473"/>
      <c r="L97" s="473"/>
      <c r="M97" s="473"/>
      <c r="N97" s="631"/>
      <c r="P97" s="385" t="s">
        <v>883</v>
      </c>
      <c r="Q97" s="385">
        <v>1</v>
      </c>
      <c r="R97" s="5"/>
      <c r="S97" s="5"/>
    </row>
    <row r="98" spans="1:19" ht="15.6">
      <c r="A98" s="630"/>
      <c r="B98" s="473"/>
      <c r="C98" s="473"/>
      <c r="D98" s="473"/>
      <c r="E98" s="473"/>
      <c r="F98" s="473"/>
      <c r="G98" s="473"/>
      <c r="H98" s="473"/>
      <c r="I98" s="473"/>
      <c r="J98" s="473"/>
      <c r="K98" s="473"/>
      <c r="L98" s="473"/>
      <c r="M98" s="473"/>
      <c r="N98" s="631"/>
      <c r="P98" s="386" t="s">
        <v>885</v>
      </c>
      <c r="Q98" s="386">
        <v>2</v>
      </c>
      <c r="R98" s="8"/>
      <c r="S98" s="8"/>
    </row>
    <row r="99" spans="1:19" ht="15.6">
      <c r="A99" s="630"/>
      <c r="B99" s="473"/>
      <c r="C99" s="473"/>
      <c r="D99" s="473"/>
      <c r="E99" s="473"/>
      <c r="F99" s="473"/>
      <c r="G99" s="473"/>
      <c r="H99" s="473"/>
      <c r="I99" s="473"/>
      <c r="J99" s="473"/>
      <c r="K99" s="473"/>
      <c r="L99" s="473"/>
      <c r="M99" s="473"/>
      <c r="N99" s="631"/>
      <c r="P99" s="387" t="s">
        <v>887</v>
      </c>
      <c r="Q99" s="387">
        <v>3</v>
      </c>
      <c r="R99" s="8"/>
      <c r="S99" s="8"/>
    </row>
    <row r="100" spans="1:19" ht="15.6">
      <c r="A100" s="630"/>
      <c r="B100" s="473"/>
      <c r="C100" s="473"/>
      <c r="D100" s="473"/>
      <c r="E100" s="473"/>
      <c r="F100" s="473"/>
      <c r="G100" s="473"/>
      <c r="H100" s="473"/>
      <c r="I100" s="473"/>
      <c r="J100" s="473"/>
      <c r="K100" s="473"/>
      <c r="L100" s="473"/>
      <c r="M100" s="473"/>
      <c r="N100" s="631"/>
      <c r="Q100" s="8"/>
      <c r="R100" s="8"/>
      <c r="S100" s="8"/>
    </row>
    <row r="101" spans="1:19">
      <c r="A101" s="630"/>
      <c r="B101" s="473"/>
      <c r="C101" s="473"/>
      <c r="D101" s="473"/>
      <c r="E101" s="473"/>
      <c r="F101" s="473"/>
      <c r="G101" s="473"/>
      <c r="H101" s="473"/>
      <c r="I101" s="473"/>
      <c r="J101" s="473"/>
      <c r="K101" s="473"/>
      <c r="L101" s="473"/>
      <c r="M101" s="473"/>
      <c r="N101" s="631"/>
    </row>
    <row r="102" spans="1:19">
      <c r="A102" s="630"/>
      <c r="B102" s="473"/>
      <c r="C102" s="473"/>
      <c r="D102" s="473"/>
      <c r="E102" s="473"/>
      <c r="F102" s="473"/>
      <c r="G102" s="473"/>
      <c r="H102" s="473"/>
      <c r="I102" s="473"/>
      <c r="J102" s="473"/>
      <c r="K102" s="473"/>
      <c r="L102" s="473"/>
      <c r="M102" s="473"/>
      <c r="N102" s="631"/>
    </row>
    <row r="103" spans="1:19">
      <c r="A103" s="630"/>
      <c r="B103" s="473"/>
      <c r="C103" s="473"/>
      <c r="D103" s="473"/>
      <c r="E103" s="473"/>
      <c r="F103" s="473"/>
      <c r="G103" s="473"/>
      <c r="H103" s="473"/>
      <c r="I103" s="473"/>
      <c r="J103" s="473"/>
      <c r="K103" s="473"/>
      <c r="L103" s="473"/>
      <c r="M103" s="473"/>
      <c r="N103" s="631"/>
    </row>
    <row r="104" spans="1:19">
      <c r="A104" s="630"/>
      <c r="B104" s="473"/>
      <c r="C104" s="473"/>
      <c r="D104" s="473"/>
      <c r="E104" s="473"/>
      <c r="F104" s="473"/>
      <c r="G104" s="473"/>
      <c r="H104" s="473"/>
      <c r="I104" s="473"/>
      <c r="J104" s="473"/>
      <c r="K104" s="473"/>
      <c r="L104" s="473"/>
      <c r="M104" s="473"/>
      <c r="N104" s="631"/>
    </row>
    <row r="105" spans="1:19">
      <c r="A105" s="632"/>
      <c r="B105" s="633"/>
      <c r="C105" s="633"/>
      <c r="D105" s="633"/>
      <c r="E105" s="633"/>
      <c r="F105" s="633"/>
      <c r="G105" s="633"/>
      <c r="H105" s="633"/>
      <c r="I105" s="633"/>
      <c r="J105" s="633"/>
      <c r="K105" s="633"/>
      <c r="L105" s="633"/>
      <c r="M105" s="633"/>
      <c r="N105" s="634"/>
    </row>
    <row r="106" spans="1:19" ht="16.8" customHeight="1">
      <c r="A106" s="817" t="s">
        <v>1535</v>
      </c>
      <c r="B106" s="818"/>
      <c r="C106" s="818"/>
      <c r="D106" s="818"/>
      <c r="E106" s="818"/>
      <c r="F106" s="818"/>
      <c r="G106" s="818"/>
      <c r="H106" s="818"/>
      <c r="I106" s="818"/>
      <c r="J106" s="818"/>
      <c r="K106" s="818"/>
      <c r="L106" s="818"/>
      <c r="M106" s="818"/>
      <c r="N106" s="819"/>
    </row>
    <row r="107" spans="1:19" ht="16.8" customHeight="1">
      <c r="A107" s="821"/>
      <c r="B107" s="821"/>
      <c r="C107" s="821"/>
      <c r="D107" s="821"/>
      <c r="E107" s="821"/>
      <c r="F107" s="821"/>
      <c r="G107" s="821"/>
      <c r="H107" s="821"/>
      <c r="I107" s="821"/>
      <c r="J107" s="821"/>
      <c r="K107" s="821"/>
      <c r="L107" s="821"/>
      <c r="M107" s="821"/>
      <c r="N107" s="821"/>
    </row>
    <row r="108" spans="1:19" ht="15.6">
      <c r="A108" s="816" t="s">
        <v>1341</v>
      </c>
      <c r="B108" s="816"/>
      <c r="C108" s="816"/>
      <c r="D108" s="816"/>
      <c r="E108" s="816"/>
      <c r="F108" s="816"/>
      <c r="G108" s="816"/>
      <c r="H108" s="816"/>
      <c r="I108" s="816"/>
      <c r="J108" s="816"/>
      <c r="K108" s="816"/>
      <c r="L108" s="816"/>
      <c r="M108" s="816"/>
      <c r="N108" s="816"/>
    </row>
    <row r="109" spans="1:19" ht="15.6">
      <c r="A109" s="820" t="s">
        <v>1342</v>
      </c>
      <c r="B109" s="820"/>
      <c r="C109" s="820"/>
      <c r="D109" s="820"/>
      <c r="E109" s="820"/>
      <c r="F109" s="820"/>
      <c r="G109" s="820"/>
      <c r="H109" s="820"/>
      <c r="I109" s="820"/>
      <c r="J109" s="820"/>
      <c r="K109" s="820"/>
      <c r="L109" s="820"/>
      <c r="M109" s="820"/>
      <c r="N109" s="820"/>
    </row>
    <row r="110" spans="1:19" ht="15.6">
      <c r="A110" s="809" t="s">
        <v>1344</v>
      </c>
      <c r="B110" s="809"/>
      <c r="C110" s="809"/>
      <c r="D110" s="809"/>
      <c r="E110" s="809"/>
      <c r="F110" s="809"/>
      <c r="G110" s="809"/>
      <c r="H110" s="809"/>
      <c r="I110" s="809"/>
      <c r="J110" s="809"/>
      <c r="K110" s="809"/>
      <c r="L110" s="809"/>
      <c r="M110" s="809"/>
      <c r="N110" s="809"/>
    </row>
    <row r="111" spans="1:19" ht="15.6">
      <c r="A111" s="809" t="s">
        <v>1345</v>
      </c>
      <c r="B111" s="809"/>
      <c r="C111" s="809"/>
      <c r="D111" s="809"/>
      <c r="E111" s="809"/>
      <c r="F111" s="809"/>
      <c r="G111" s="809"/>
      <c r="H111" s="809"/>
      <c r="I111" s="809"/>
      <c r="J111" s="809"/>
      <c r="K111" s="809"/>
      <c r="L111" s="809"/>
      <c r="M111" s="809"/>
      <c r="N111" s="809"/>
    </row>
    <row r="112" spans="1:19" ht="15.6">
      <c r="A112" s="809" t="s">
        <v>1346</v>
      </c>
      <c r="B112" s="809"/>
      <c r="C112" s="809"/>
      <c r="D112" s="809"/>
      <c r="E112" s="809"/>
      <c r="F112" s="809"/>
      <c r="G112" s="809"/>
      <c r="H112" s="809"/>
      <c r="I112" s="809"/>
      <c r="J112" s="809"/>
      <c r="K112" s="809"/>
      <c r="L112" s="809"/>
      <c r="M112" s="809"/>
      <c r="N112" s="809"/>
    </row>
    <row r="113" spans="1:14">
      <c r="A113" s="636"/>
      <c r="B113" s="636"/>
      <c r="C113" s="636"/>
      <c r="D113" s="636"/>
      <c r="E113" s="636"/>
      <c r="F113" s="636"/>
      <c r="G113" s="636"/>
      <c r="H113" s="636"/>
      <c r="I113" s="636"/>
      <c r="J113" s="636"/>
      <c r="K113" s="636"/>
      <c r="L113" s="636"/>
      <c r="M113" s="636"/>
      <c r="N113" s="636"/>
    </row>
  </sheetData>
  <mergeCells count="37">
    <mergeCell ref="P91:P92"/>
    <mergeCell ref="P93:P95"/>
    <mergeCell ref="A1:N1"/>
    <mergeCell ref="A26:N26"/>
    <mergeCell ref="A25:N25"/>
    <mergeCell ref="A27:N27"/>
    <mergeCell ref="A2:N2"/>
    <mergeCell ref="A3:N3"/>
    <mergeCell ref="A4:N4"/>
    <mergeCell ref="A5:N24"/>
    <mergeCell ref="P84:P86"/>
    <mergeCell ref="P82:Q82"/>
    <mergeCell ref="A82:N82"/>
    <mergeCell ref="A77:N77"/>
    <mergeCell ref="A80:N80"/>
    <mergeCell ref="A81:N81"/>
    <mergeCell ref="P87:P89"/>
    <mergeCell ref="A79:N79"/>
    <mergeCell ref="A76:N76"/>
    <mergeCell ref="A54:N54"/>
    <mergeCell ref="A53:N53"/>
    <mergeCell ref="A55:N75"/>
    <mergeCell ref="A78:N78"/>
    <mergeCell ref="A49:N49"/>
    <mergeCell ref="A52:N52"/>
    <mergeCell ref="A28:N47"/>
    <mergeCell ref="A51:N51"/>
    <mergeCell ref="A50:N50"/>
    <mergeCell ref="A111:N111"/>
    <mergeCell ref="A112:N112"/>
    <mergeCell ref="A108:N108"/>
    <mergeCell ref="A113:N113"/>
    <mergeCell ref="A83:N105"/>
    <mergeCell ref="A106:N106"/>
    <mergeCell ref="A109:N109"/>
    <mergeCell ref="A107:N107"/>
    <mergeCell ref="A110:N110"/>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3E205-C82F-4E1F-92DE-E5B76AF9B048}">
  <dimension ref="A1:E49"/>
  <sheetViews>
    <sheetView zoomScale="80" zoomScaleNormal="80" workbookViewId="0">
      <selection activeCell="F42" sqref="F42"/>
    </sheetView>
  </sheetViews>
  <sheetFormatPr defaultRowHeight="14.4"/>
  <cols>
    <col min="1" max="1" width="33.77734375" bestFit="1" customWidth="1"/>
    <col min="2" max="2" width="26.5546875" bestFit="1" customWidth="1"/>
    <col min="3" max="3" width="79.6640625" bestFit="1" customWidth="1"/>
    <col min="4" max="4" width="23" customWidth="1"/>
  </cols>
  <sheetData>
    <row r="1" spans="1:5" ht="49.2" customHeight="1">
      <c r="A1" s="483" t="s">
        <v>1476</v>
      </c>
      <c r="B1" s="483"/>
      <c r="C1" s="483"/>
      <c r="D1" s="483"/>
      <c r="E1" s="483"/>
    </row>
    <row r="35" spans="1:4" ht="17.399999999999999">
      <c r="A35" s="462" t="s">
        <v>1622</v>
      </c>
      <c r="B35" s="463"/>
      <c r="C35" s="464"/>
      <c r="D35" s="465"/>
    </row>
    <row r="36" spans="1:4" ht="15.6">
      <c r="A36" s="448" t="s">
        <v>568</v>
      </c>
      <c r="B36" s="458" t="s">
        <v>569</v>
      </c>
      <c r="C36" s="449" t="s">
        <v>1598</v>
      </c>
      <c r="D36" s="466"/>
    </row>
    <row r="37" spans="1:4" ht="15.6">
      <c r="A37" s="139" t="s">
        <v>448</v>
      </c>
      <c r="B37" s="375" t="s">
        <v>1599</v>
      </c>
      <c r="C37" s="375" t="s">
        <v>1600</v>
      </c>
      <c r="D37" s="8"/>
    </row>
    <row r="38" spans="1:4" ht="15.6">
      <c r="A38" s="139" t="s">
        <v>798</v>
      </c>
      <c r="B38" s="376" t="s">
        <v>1601</v>
      </c>
      <c r="C38" s="376" t="s">
        <v>1602</v>
      </c>
      <c r="D38" s="8"/>
    </row>
    <row r="39" spans="1:4" ht="15.6">
      <c r="A39" s="139" t="s">
        <v>683</v>
      </c>
      <c r="B39" s="376" t="s">
        <v>1603</v>
      </c>
      <c r="C39" s="376" t="s">
        <v>1604</v>
      </c>
      <c r="D39" s="8"/>
    </row>
    <row r="40" spans="1:4" ht="15.6">
      <c r="A40" s="139" t="s">
        <v>0</v>
      </c>
      <c r="B40" s="376" t="s">
        <v>1599</v>
      </c>
      <c r="C40" s="376" t="s">
        <v>1605</v>
      </c>
      <c r="D40" s="8"/>
    </row>
    <row r="41" spans="1:4" ht="15.6">
      <c r="A41" s="139" t="s">
        <v>1224</v>
      </c>
      <c r="B41" s="376" t="s">
        <v>1606</v>
      </c>
      <c r="C41" s="376" t="s">
        <v>1607</v>
      </c>
      <c r="D41" s="8"/>
    </row>
    <row r="42" spans="1:4" ht="15.6">
      <c r="A42" s="139" t="s">
        <v>1608</v>
      </c>
      <c r="B42" s="376" t="s">
        <v>1609</v>
      </c>
      <c r="C42" s="376" t="s">
        <v>1610</v>
      </c>
      <c r="D42" s="8"/>
    </row>
    <row r="43" spans="1:4" ht="15.6">
      <c r="A43" s="139" t="s">
        <v>1611</v>
      </c>
      <c r="B43" s="376" t="s">
        <v>1606</v>
      </c>
      <c r="C43" s="376" t="s">
        <v>1612</v>
      </c>
      <c r="D43" s="8"/>
    </row>
    <row r="44" spans="1:4" ht="15.6">
      <c r="A44" s="139" t="s">
        <v>1613</v>
      </c>
      <c r="B44" s="376" t="s">
        <v>1606</v>
      </c>
      <c r="C44" s="376" t="s">
        <v>1614</v>
      </c>
      <c r="D44" s="8"/>
    </row>
    <row r="45" spans="1:4" ht="15.6">
      <c r="A45" s="139" t="s">
        <v>1272</v>
      </c>
      <c r="B45" s="376" t="s">
        <v>1606</v>
      </c>
      <c r="C45" s="376" t="s">
        <v>1615</v>
      </c>
      <c r="D45" s="8"/>
    </row>
    <row r="46" spans="1:4" ht="15.6">
      <c r="A46" s="139" t="s">
        <v>766</v>
      </c>
      <c r="B46" s="376" t="s">
        <v>1599</v>
      </c>
      <c r="C46" s="376" t="s">
        <v>1616</v>
      </c>
      <c r="D46" s="8"/>
    </row>
    <row r="47" spans="1:4" ht="15.6">
      <c r="A47" s="139" t="s">
        <v>1617</v>
      </c>
      <c r="B47" s="376" t="s">
        <v>1609</v>
      </c>
      <c r="C47" s="376" t="s">
        <v>1618</v>
      </c>
      <c r="D47" s="8"/>
    </row>
    <row r="48" spans="1:4" ht="15.6">
      <c r="A48" s="139" t="s">
        <v>1619</v>
      </c>
      <c r="B48" s="376" t="s">
        <v>1609</v>
      </c>
      <c r="C48" s="376" t="s">
        <v>1620</v>
      </c>
      <c r="D48" s="8"/>
    </row>
    <row r="49" spans="1:4" ht="15.6">
      <c r="A49" s="140" t="s">
        <v>854</v>
      </c>
      <c r="B49" s="378" t="s">
        <v>1599</v>
      </c>
      <c r="C49" s="378" t="s">
        <v>1621</v>
      </c>
      <c r="D49" s="8"/>
    </row>
  </sheetData>
  <mergeCells count="1">
    <mergeCell ref="A1:E1"/>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923E8-CF14-4316-BF16-38572748C1FD}">
  <dimension ref="A1:H10"/>
  <sheetViews>
    <sheetView zoomScale="80" zoomScaleNormal="80" workbookViewId="0">
      <selection activeCell="G16" sqref="G16"/>
    </sheetView>
  </sheetViews>
  <sheetFormatPr defaultRowHeight="14.4"/>
  <cols>
    <col min="1" max="1" width="17.6640625" customWidth="1"/>
    <col min="2" max="2" width="25.77734375" customWidth="1"/>
    <col min="3" max="3" width="22.6640625" bestFit="1" customWidth="1"/>
    <col min="4" max="4" width="38.33203125" bestFit="1" customWidth="1"/>
    <col min="5" max="5" width="21.6640625" bestFit="1" customWidth="1"/>
    <col min="6" max="6" width="24.88671875" customWidth="1"/>
    <col min="7" max="7" width="44.5546875" customWidth="1"/>
    <col min="8" max="8" width="67" customWidth="1"/>
  </cols>
  <sheetData>
    <row r="1" spans="1:8" ht="17.399999999999999">
      <c r="A1" s="469" t="s">
        <v>1578</v>
      </c>
      <c r="B1" s="469"/>
      <c r="C1" s="469"/>
      <c r="D1" s="469"/>
      <c r="E1" s="469"/>
      <c r="F1" s="469"/>
      <c r="G1" s="469"/>
      <c r="H1" s="469"/>
    </row>
    <row r="2" spans="1:8" ht="15">
      <c r="A2" s="470" t="s">
        <v>1575</v>
      </c>
      <c r="B2" s="471"/>
      <c r="C2" s="471"/>
      <c r="D2" s="471"/>
      <c r="E2" s="471"/>
      <c r="F2" s="471"/>
      <c r="G2" s="471"/>
      <c r="H2" s="472"/>
    </row>
    <row r="3" spans="1:8">
      <c r="A3" s="473"/>
      <c r="B3" s="473"/>
      <c r="C3" s="473"/>
      <c r="D3" s="473"/>
      <c r="E3" s="473"/>
      <c r="F3" s="473"/>
      <c r="G3" s="473"/>
      <c r="H3" s="473"/>
    </row>
    <row r="4" spans="1:8" s="68" customFormat="1" ht="17.399999999999999">
      <c r="A4" s="69" t="s">
        <v>533</v>
      </c>
      <c r="B4" s="70" t="s">
        <v>534</v>
      </c>
      <c r="C4" s="70" t="s">
        <v>535</v>
      </c>
      <c r="D4" s="70" t="s">
        <v>536</v>
      </c>
      <c r="E4" s="70" t="s">
        <v>537</v>
      </c>
      <c r="F4" s="70" t="s">
        <v>538</v>
      </c>
      <c r="G4" s="70" t="s">
        <v>539</v>
      </c>
      <c r="H4" s="71" t="s">
        <v>540</v>
      </c>
    </row>
    <row r="5" spans="1:8" ht="180" customHeight="1">
      <c r="A5" s="73" t="s">
        <v>541</v>
      </c>
      <c r="B5" s="467" t="s">
        <v>542</v>
      </c>
      <c r="C5" s="467" t="s">
        <v>543</v>
      </c>
      <c r="D5" s="467" t="s">
        <v>544</v>
      </c>
      <c r="E5" s="467" t="s">
        <v>545</v>
      </c>
      <c r="F5" s="380" t="s">
        <v>546</v>
      </c>
      <c r="G5" s="467" t="s">
        <v>547</v>
      </c>
      <c r="H5" s="72" t="s">
        <v>1576</v>
      </c>
    </row>
    <row r="6" spans="1:8" ht="81.599999999999994" customHeight="1">
      <c r="A6" s="215" t="s">
        <v>548</v>
      </c>
      <c r="B6" s="59" t="s">
        <v>717</v>
      </c>
      <c r="C6" s="65" t="s">
        <v>718</v>
      </c>
      <c r="D6" s="59" t="s">
        <v>719</v>
      </c>
      <c r="E6" s="59" t="s">
        <v>551</v>
      </c>
      <c r="F6" s="380" t="s">
        <v>721</v>
      </c>
      <c r="G6" s="59" t="s">
        <v>720</v>
      </c>
      <c r="H6" s="60" t="s">
        <v>1571</v>
      </c>
    </row>
    <row r="7" spans="1:8" ht="118.8" customHeight="1">
      <c r="A7" s="73" t="s">
        <v>548</v>
      </c>
      <c r="B7" s="467" t="s">
        <v>549</v>
      </c>
      <c r="C7" s="467" t="s">
        <v>550</v>
      </c>
      <c r="D7" s="467" t="s">
        <v>722</v>
      </c>
      <c r="E7" s="467" t="s">
        <v>551</v>
      </c>
      <c r="F7" s="380" t="s">
        <v>1007</v>
      </c>
      <c r="G7" s="467" t="s">
        <v>552</v>
      </c>
      <c r="H7" s="72" t="s">
        <v>1572</v>
      </c>
    </row>
    <row r="8" spans="1:8" ht="111" customHeight="1">
      <c r="A8" s="73" t="s">
        <v>1426</v>
      </c>
      <c r="B8" s="89" t="s">
        <v>1427</v>
      </c>
      <c r="C8" s="89" t="s">
        <v>1428</v>
      </c>
      <c r="D8" s="467" t="s">
        <v>1429</v>
      </c>
      <c r="E8" s="467" t="s">
        <v>1430</v>
      </c>
      <c r="F8" s="380" t="s">
        <v>1431</v>
      </c>
      <c r="G8" s="467" t="s">
        <v>1432</v>
      </c>
      <c r="H8" s="72" t="s">
        <v>1573</v>
      </c>
    </row>
    <row r="9" spans="1:8" ht="117" customHeight="1">
      <c r="A9" s="73" t="s">
        <v>553</v>
      </c>
      <c r="B9" s="467" t="s">
        <v>501</v>
      </c>
      <c r="C9" s="467" t="s">
        <v>554</v>
      </c>
      <c r="D9" s="467" t="s">
        <v>555</v>
      </c>
      <c r="E9" s="467" t="s">
        <v>556</v>
      </c>
      <c r="F9" s="380" t="s">
        <v>1579</v>
      </c>
      <c r="G9" s="467" t="s">
        <v>1577</v>
      </c>
      <c r="H9" s="72" t="s">
        <v>1574</v>
      </c>
    </row>
    <row r="10" spans="1:8" s="8" customFormat="1" ht="108.6" customHeight="1">
      <c r="A10" s="216" t="s">
        <v>1627</v>
      </c>
      <c r="B10" s="461" t="s">
        <v>1628</v>
      </c>
      <c r="C10" s="461" t="s">
        <v>1629</v>
      </c>
      <c r="D10" s="461" t="s">
        <v>1630</v>
      </c>
      <c r="E10" s="461" t="s">
        <v>1631</v>
      </c>
      <c r="F10" s="468" t="s">
        <v>1632</v>
      </c>
      <c r="G10" s="461" t="s">
        <v>1633</v>
      </c>
      <c r="H10" s="217" t="s">
        <v>1634</v>
      </c>
    </row>
  </sheetData>
  <mergeCells count="3">
    <mergeCell ref="A1:H1"/>
    <mergeCell ref="A2:H2"/>
    <mergeCell ref="A3:H3"/>
  </mergeCells>
  <hyperlinks>
    <hyperlink ref="F6" r:id="rId1" xr:uid="{926D4423-A32B-43B9-89CF-3EDA701F6854}"/>
    <hyperlink ref="F7" r:id="rId2" xr:uid="{C26DDF52-92EE-45DD-9137-1E8E7B4314B7}"/>
    <hyperlink ref="F5" r:id="rId3" xr:uid="{164D74EC-3B86-4B93-ABD0-7650AB070532}"/>
    <hyperlink ref="F9" r:id="rId4" xr:uid="{DEA5578C-BE3C-4874-A5A7-17325DD83154}"/>
    <hyperlink ref="F8" r:id="rId5" xr:uid="{0BAC24F9-240F-4BFD-ABED-973C1DA17B38}"/>
    <hyperlink ref="F10" r:id="rId6" xr:uid="{1334DAD1-E618-4346-9BA0-8682E313A552}"/>
  </hyperlink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Table_of_Contents_&amp;_Acronym</vt:lpstr>
      <vt:lpstr>01_Overview</vt:lpstr>
      <vt:lpstr>02_Raw_Baseline</vt:lpstr>
      <vt:lpstr>03_Raw_Technical</vt:lpstr>
      <vt:lpstr>04_Raw_HumanCentric</vt:lpstr>
      <vt:lpstr>05_Data_Preparation</vt:lpstr>
      <vt:lpstr>06_Career_Area_Map</vt:lpstr>
      <vt:lpstr>07_Analysis_Base</vt:lpstr>
      <vt:lpstr>08_WEF_Technology</vt:lpstr>
      <vt:lpstr>09_WEF_Jobs_Outlook</vt:lpstr>
      <vt:lpstr>10_WEF_AI_Strategy</vt:lpstr>
      <vt:lpstr>11_WEF_Skills_Outlook</vt:lpstr>
      <vt:lpstr>12_WEF_Fastest_Growing</vt:lpstr>
      <vt:lpstr>13_Descriptive_Q1</vt:lpstr>
      <vt:lpstr>14_Predictive_Q2</vt:lpstr>
      <vt:lpstr>14A_Forecasting_Methods</vt:lpstr>
      <vt:lpstr>15_Diagnostic_Q3</vt:lpstr>
      <vt:lpstr>16_Diagnostic_Q4</vt:lpstr>
      <vt:lpstr>16A_Cluster_Python</vt:lpstr>
      <vt:lpstr>17_Prescriptive_Analysis</vt:lpstr>
      <vt:lpstr>18_Key_Findings</vt:lpstr>
      <vt:lpstr>19_Visual_Summary</vt:lpstr>
      <vt:lpstr>20_Main_Formulas</vt:lpstr>
      <vt:lpstr>21_References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JEVANS8</dc:creator>
  <cp:lastModifiedBy>fabricio ferreira</cp:lastModifiedBy>
  <dcterms:created xsi:type="dcterms:W3CDTF">2024-06-05T16:07:01Z</dcterms:created>
  <dcterms:modified xsi:type="dcterms:W3CDTF">2026-09-08T09:25:52Z</dcterms:modified>
</cp:coreProperties>
</file>