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akin365-my.sharepoint.com/personal/s223709844_deakin_edu_au/Documents/Decision MIS775/"/>
    </mc:Choice>
  </mc:AlternateContent>
  <xr:revisionPtr revIDLastSave="4" documentId="13_ncr:1_{0CD96CC2-0C0C-478B-8F0A-470F4A106F99}" xr6:coauthVersionLast="47" xr6:coauthVersionMax="47" xr10:uidLastSave="{B57D7DD2-7CEF-4C40-8250-E21629F7300B}"/>
  <bookViews>
    <workbookView xWindow="-110" yWindow="-110" windowWidth="19420" windowHeight="10300" firstSheet="1" activeTab="2" xr2:uid="{E3EA3510-99DB-4B09-B9B4-5059F3824DD0}"/>
  </bookViews>
  <sheets>
    <sheet name="Sheet1" sheetId="1" r:id="rId1"/>
    <sheet name="NLP Minimise " sheetId="3" r:id="rId2"/>
    <sheet name="NLP Maximise" sheetId="5" r:id="rId3"/>
    <sheet name="NLP sharp ratio" sheetId="6" r:id="rId4"/>
    <sheet name="summary" sheetId="7" r:id="rId5"/>
    <sheet name="LP model" sheetId="8" r:id="rId6"/>
    <sheet name="Sensitivity Report 1" sheetId="11" r:id="rId7"/>
    <sheet name="ILP Model" sheetId="10" r:id="rId8"/>
  </sheets>
  <externalReferences>
    <externalReference r:id="rId9"/>
  </externalReferences>
  <definedNames>
    <definedName name="solver_adj" localSheetId="7" hidden="1">'ILP Model'!$D$11:$K$11</definedName>
    <definedName name="solver_adj" localSheetId="5" hidden="1">'LP model'!$D$10:$K$10</definedName>
    <definedName name="solver_adj" localSheetId="2" hidden="1">'NLP Maximise'!$D$20:$K$20</definedName>
    <definedName name="solver_adj" localSheetId="1" hidden="1">'NLP Minimise '!$D$21:$K$21</definedName>
    <definedName name="solver_adj" localSheetId="3" hidden="1">'NLP sharp ratio'!$D$20:$K$20</definedName>
    <definedName name="solver_cvg" localSheetId="7" hidden="1">0.0001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7" hidden="1">1</definedName>
    <definedName name="solver_drv" localSheetId="5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7" hidden="1">2</definedName>
    <definedName name="solver_eng" localSheetId="5" hidden="1">2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st" localSheetId="7" hidden="1">1</definedName>
    <definedName name="solver_est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7" hidden="1">2147483647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lhs1" localSheetId="7" hidden="1">'ILP Model'!$B$21</definedName>
    <definedName name="solver_lhs1" localSheetId="5" hidden="1">'LP model'!$B$21</definedName>
    <definedName name="solver_lhs1" localSheetId="2" hidden="1">'NLP Maximise'!$B$54</definedName>
    <definedName name="solver_lhs1" localSheetId="1" hidden="1">'NLP Minimise '!$B$55</definedName>
    <definedName name="solver_lhs1" localSheetId="3" hidden="1">'NLP sharp ratio'!$B$56</definedName>
    <definedName name="solver_lhs2" localSheetId="7" hidden="1">'ILP Model'!$B$23</definedName>
    <definedName name="solver_lhs2" localSheetId="5" hidden="1">'LP model'!$B$23</definedName>
    <definedName name="solver_lhs2" localSheetId="2" hidden="1">'NLP Maximise'!$B$56</definedName>
    <definedName name="solver_lhs2" localSheetId="1" hidden="1">'NLP Minimise '!$B$57</definedName>
    <definedName name="solver_lhs3" localSheetId="7" hidden="1">'ILP Model'!$B$25</definedName>
    <definedName name="solver_lhs3" localSheetId="5" hidden="1">'LP model'!$B$25</definedName>
    <definedName name="solver_lhs4" localSheetId="7" hidden="1">'ILP Model'!$B$27</definedName>
    <definedName name="solver_lhs4" localSheetId="5" hidden="1">'LP model'!$B$27</definedName>
    <definedName name="solver_lhs5" localSheetId="7" hidden="1">'ILP Model'!$B$29</definedName>
    <definedName name="solver_lhs5" localSheetId="5" hidden="1">'LP model'!$B$29</definedName>
    <definedName name="solver_lhs6" localSheetId="7" hidden="1">'ILP Model'!$B$31</definedName>
    <definedName name="solver_lhs6" localSheetId="5" hidden="1">'LP model'!$B$31</definedName>
    <definedName name="solver_lhs7" localSheetId="7" hidden="1">'ILP Model'!$B$33</definedName>
    <definedName name="solver_lhs8" localSheetId="7" hidden="1">'ILP Model'!$B$35</definedName>
    <definedName name="solver_lhs9" localSheetId="7" hidden="1">'ILP Model'!$D$11:$K$11</definedName>
    <definedName name="solver_mip" localSheetId="7" hidden="1">2147483647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ni" localSheetId="7" hidden="1">30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rt" localSheetId="7" hidden="1">0.075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sl" localSheetId="7" hidden="1">2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neg" localSheetId="7" hidden="1">1</definedName>
    <definedName name="solver_neg" localSheetId="5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7" hidden="1">2147483647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um" localSheetId="7" hidden="1">9</definedName>
    <definedName name="solver_num" localSheetId="5" hidden="1">6</definedName>
    <definedName name="solver_num" localSheetId="2" hidden="1">2</definedName>
    <definedName name="solver_num" localSheetId="1" hidden="1">2</definedName>
    <definedName name="solver_num" localSheetId="3" hidden="1">1</definedName>
    <definedName name="solver_nwt" localSheetId="7" hidden="1">1</definedName>
    <definedName name="solver_nwt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7" hidden="1">'ILP Model'!$D$17</definedName>
    <definedName name="solver_opt" localSheetId="5" hidden="1">'LP model'!$D$14</definedName>
    <definedName name="solver_opt" localSheetId="2" hidden="1">'NLP Maximise'!$D$50</definedName>
    <definedName name="solver_opt" localSheetId="1" hidden="1">'NLP Minimise '!$D$46</definedName>
    <definedName name="solver_opt" localSheetId="3" hidden="1">'NLP sharp ratio'!$D$52</definedName>
    <definedName name="solver_pre" localSheetId="7" hidden="1">0.000001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bv" localSheetId="7" hidden="1">1</definedName>
    <definedName name="solver_rbv" localSheetId="5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el1" localSheetId="7" hidden="1">2</definedName>
    <definedName name="solver_rel1" localSheetId="5" hidden="1">3</definedName>
    <definedName name="solver_rel1" localSheetId="2" hidden="1">1</definedName>
    <definedName name="solver_rel1" localSheetId="1" hidden="1">3</definedName>
    <definedName name="solver_rel1" localSheetId="3" hidden="1">2</definedName>
    <definedName name="solver_rel2" localSheetId="7" hidden="1">3</definedName>
    <definedName name="solver_rel2" localSheetId="5" hidden="1">1</definedName>
    <definedName name="solver_rel2" localSheetId="2" hidden="1">2</definedName>
    <definedName name="solver_rel2" localSheetId="1" hidden="1">2</definedName>
    <definedName name="solver_rel3" localSheetId="7" hidden="1">3</definedName>
    <definedName name="solver_rel3" localSheetId="5" hidden="1">3</definedName>
    <definedName name="solver_rel4" localSheetId="7" hidden="1">3</definedName>
    <definedName name="solver_rel4" localSheetId="5" hidden="1">3</definedName>
    <definedName name="solver_rel5" localSheetId="7" hidden="1">3</definedName>
    <definedName name="solver_rel5" localSheetId="5" hidden="1">3</definedName>
    <definedName name="solver_rel6" localSheetId="7" hidden="1">1</definedName>
    <definedName name="solver_rel6" localSheetId="5" hidden="1">2</definedName>
    <definedName name="solver_rel7" localSheetId="7" hidden="1">1</definedName>
    <definedName name="solver_rel8" localSheetId="7" hidden="1">3</definedName>
    <definedName name="solver_rel9" localSheetId="7" hidden="1">5</definedName>
    <definedName name="solver_rhs1" localSheetId="7" hidden="1">'ILP Model'!$D$21</definedName>
    <definedName name="solver_rhs1" localSheetId="5" hidden="1">'LP model'!$D$21</definedName>
    <definedName name="solver_rhs1" localSheetId="2" hidden="1">'NLP Maximise'!$D$54</definedName>
    <definedName name="solver_rhs1" localSheetId="1" hidden="1">'NLP Minimise '!$D$55</definedName>
    <definedName name="solver_rhs1" localSheetId="3" hidden="1">'NLP sharp ratio'!$D$56</definedName>
    <definedName name="solver_rhs2" localSheetId="7" hidden="1">'ILP Model'!$D$23</definedName>
    <definedName name="solver_rhs2" localSheetId="5" hidden="1">'LP model'!$D$23</definedName>
    <definedName name="solver_rhs2" localSheetId="2" hidden="1">'NLP Maximise'!$D$56</definedName>
    <definedName name="solver_rhs2" localSheetId="1" hidden="1">'NLP Minimise '!$D$57</definedName>
    <definedName name="solver_rhs3" localSheetId="7" hidden="1">'ILP Model'!$D$25</definedName>
    <definedName name="solver_rhs3" localSheetId="5" hidden="1">'LP model'!$D$25</definedName>
    <definedName name="solver_rhs4" localSheetId="7" hidden="1">'ILP Model'!$D$27</definedName>
    <definedName name="solver_rhs4" localSheetId="5" hidden="1">'LP model'!$D$27</definedName>
    <definedName name="solver_rhs5" localSheetId="7" hidden="1">'ILP Model'!$D$29</definedName>
    <definedName name="solver_rhs5" localSheetId="5" hidden="1">'LP model'!$D$29</definedName>
    <definedName name="solver_rhs6" localSheetId="7" hidden="1">'ILP Model'!$D$31</definedName>
    <definedName name="solver_rhs6" localSheetId="5" hidden="1">'LP model'!$D$31</definedName>
    <definedName name="solver_rhs7" localSheetId="7" hidden="1">'ILP Model'!$D$33</definedName>
    <definedName name="solver_rhs8" localSheetId="7" hidden="1">'ILP Model'!$D$35</definedName>
    <definedName name="solver_rhs9" localSheetId="7" hidden="1">"binary"</definedName>
    <definedName name="solver_rlx" localSheetId="7" hidden="1">2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sd" localSheetId="7" hidden="1">0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scl" localSheetId="7" hidden="1">1</definedName>
    <definedName name="solver_scl" localSheetId="5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ho" localSheetId="7" hidden="1">2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7" hidden="1">100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tim" localSheetId="7" hidden="1">2147483647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ol" localSheetId="7" hidden="1">0.01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yp" localSheetId="7" hidden="1">1</definedName>
    <definedName name="solver_typ" localSheetId="5" hidden="1">1</definedName>
    <definedName name="solver_typ" localSheetId="2" hidden="1">1</definedName>
    <definedName name="solver_typ" localSheetId="1" hidden="1">2</definedName>
    <definedName name="solver_typ" localSheetId="3" hidden="1">1</definedName>
    <definedName name="solver_val" localSheetId="7" hidden="1">0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7" hidden="1">3</definedName>
    <definedName name="solver_ver" localSheetId="5" hidden="1">3</definedName>
    <definedName name="solver_ver" localSheetId="2" hidden="1">3</definedName>
    <definedName name="solver_ver" localSheetId="1" hidden="1">3</definedName>
    <definedName name="solver_ver" localSheetId="3" hidden="1">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0" l="1"/>
  <c r="B35" i="10"/>
  <c r="B33" i="10"/>
  <c r="B31" i="10"/>
  <c r="B29" i="10"/>
  <c r="B27" i="10"/>
  <c r="B25" i="10"/>
  <c r="B23" i="10"/>
  <c r="B21" i="10"/>
  <c r="E6" i="10"/>
  <c r="F6" i="10"/>
  <c r="G6" i="10"/>
  <c r="H6" i="10"/>
  <c r="I6" i="10"/>
  <c r="J6" i="10"/>
  <c r="K6" i="10"/>
  <c r="D6" i="10"/>
  <c r="B23" i="8"/>
  <c r="B27" i="8"/>
  <c r="B25" i="8"/>
  <c r="B21" i="8"/>
  <c r="D14" i="8"/>
  <c r="B31" i="8"/>
  <c r="B29" i="8"/>
  <c r="K6" i="8"/>
  <c r="J6" i="8"/>
  <c r="I6" i="8"/>
  <c r="H6" i="8"/>
  <c r="G6" i="8"/>
  <c r="F6" i="8"/>
  <c r="E6" i="8"/>
  <c r="D6" i="8"/>
  <c r="M14" i="7"/>
  <c r="L14" i="7"/>
  <c r="K14" i="7"/>
  <c r="J14" i="7"/>
  <c r="I14" i="7"/>
  <c r="H14" i="7"/>
  <c r="G14" i="7"/>
  <c r="F14" i="7"/>
  <c r="F13" i="7"/>
  <c r="G10" i="7"/>
  <c r="H10" i="7"/>
  <c r="I10" i="7"/>
  <c r="J10" i="7"/>
  <c r="K10" i="7"/>
  <c r="L10" i="7"/>
  <c r="M10" i="7"/>
  <c r="G9" i="7"/>
  <c r="H9" i="7"/>
  <c r="I9" i="7"/>
  <c r="J9" i="7"/>
  <c r="K9" i="7"/>
  <c r="L9" i="7"/>
  <c r="M9" i="7"/>
  <c r="G8" i="7"/>
  <c r="H8" i="7"/>
  <c r="I8" i="7"/>
  <c r="J8" i="7"/>
  <c r="K8" i="7"/>
  <c r="L8" i="7"/>
  <c r="M8" i="7"/>
  <c r="F10" i="7"/>
  <c r="F9" i="7"/>
  <c r="F8" i="7"/>
  <c r="M13" i="7"/>
  <c r="L13" i="7"/>
  <c r="K13" i="7"/>
  <c r="J13" i="7"/>
  <c r="I13" i="7"/>
  <c r="H13" i="7"/>
  <c r="G13" i="7"/>
  <c r="D10" i="6"/>
  <c r="D27" i="6" s="1"/>
  <c r="E10" i="6"/>
  <c r="F10" i="6"/>
  <c r="G10" i="6"/>
  <c r="H10" i="6"/>
  <c r="H27" i="6" s="1"/>
  <c r="I10" i="6"/>
  <c r="I27" i="6" s="1"/>
  <c r="J10" i="6"/>
  <c r="J27" i="6" s="1"/>
  <c r="K10" i="6"/>
  <c r="D11" i="6"/>
  <c r="D28" i="6" s="1"/>
  <c r="E11" i="6"/>
  <c r="F11" i="6"/>
  <c r="G11" i="6"/>
  <c r="H11" i="6"/>
  <c r="H28" i="6" s="1"/>
  <c r="I11" i="6"/>
  <c r="I28" i="6" s="1"/>
  <c r="J11" i="6"/>
  <c r="K11" i="6"/>
  <c r="D12" i="6"/>
  <c r="D29" i="6" s="1"/>
  <c r="E12" i="6"/>
  <c r="F12" i="6"/>
  <c r="G12" i="6"/>
  <c r="G29" i="6" s="1"/>
  <c r="H12" i="6"/>
  <c r="H29" i="6" s="1"/>
  <c r="I12" i="6"/>
  <c r="J12" i="6"/>
  <c r="K12" i="6"/>
  <c r="K29" i="6" s="1"/>
  <c r="D13" i="6"/>
  <c r="D30" i="6" s="1"/>
  <c r="E13" i="6"/>
  <c r="F13" i="6"/>
  <c r="G13" i="6"/>
  <c r="G30" i="6" s="1"/>
  <c r="H13" i="6"/>
  <c r="I13" i="6"/>
  <c r="J13" i="6"/>
  <c r="K13" i="6"/>
  <c r="K30" i="6" s="1"/>
  <c r="D14" i="6"/>
  <c r="D31" i="6" s="1"/>
  <c r="E14" i="6"/>
  <c r="F14" i="6"/>
  <c r="G14" i="6"/>
  <c r="H14" i="6"/>
  <c r="I14" i="6"/>
  <c r="J14" i="6"/>
  <c r="J31" i="6" s="1"/>
  <c r="K14" i="6"/>
  <c r="K31" i="6" s="1"/>
  <c r="D15" i="6"/>
  <c r="D32" i="6" s="1"/>
  <c r="E15" i="6"/>
  <c r="F15" i="6"/>
  <c r="G15" i="6"/>
  <c r="H15" i="6"/>
  <c r="I15" i="6"/>
  <c r="J15" i="6"/>
  <c r="J32" i="6" s="1"/>
  <c r="K15" i="6"/>
  <c r="K32" i="6" s="1"/>
  <c r="D16" i="6"/>
  <c r="D33" i="6" s="1"/>
  <c r="E16" i="6"/>
  <c r="F16" i="6"/>
  <c r="G16" i="6"/>
  <c r="H16" i="6"/>
  <c r="I16" i="6"/>
  <c r="I33" i="6" s="1"/>
  <c r="J16" i="6"/>
  <c r="J33" i="6" s="1"/>
  <c r="K16" i="6"/>
  <c r="K33" i="6" s="1"/>
  <c r="E9" i="6"/>
  <c r="F9" i="6"/>
  <c r="G9" i="6"/>
  <c r="H9" i="6"/>
  <c r="I9" i="6"/>
  <c r="I26" i="6" s="1"/>
  <c r="J9" i="6"/>
  <c r="J26" i="6" s="1"/>
  <c r="K9" i="6"/>
  <c r="K26" i="6" s="1"/>
  <c r="G26" i="6"/>
  <c r="D9" i="6"/>
  <c r="E6" i="6"/>
  <c r="F6" i="6"/>
  <c r="G6" i="6"/>
  <c r="H6" i="6"/>
  <c r="I6" i="6"/>
  <c r="J6" i="6"/>
  <c r="K6" i="6"/>
  <c r="D6" i="6"/>
  <c r="B56" i="6"/>
  <c r="H33" i="6"/>
  <c r="G33" i="6"/>
  <c r="F33" i="6"/>
  <c r="E33" i="6"/>
  <c r="B33" i="6"/>
  <c r="I32" i="6"/>
  <c r="H32" i="6"/>
  <c r="G32" i="6"/>
  <c r="F32" i="6"/>
  <c r="E32" i="6"/>
  <c r="B32" i="6"/>
  <c r="I31" i="6"/>
  <c r="H31" i="6"/>
  <c r="G31" i="6"/>
  <c r="F31" i="6"/>
  <c r="E31" i="6"/>
  <c r="B31" i="6"/>
  <c r="J30" i="6"/>
  <c r="I30" i="6"/>
  <c r="H30" i="6"/>
  <c r="F30" i="6"/>
  <c r="E30" i="6"/>
  <c r="B30" i="6"/>
  <c r="J29" i="6"/>
  <c r="I29" i="6"/>
  <c r="F29" i="6"/>
  <c r="E29" i="6"/>
  <c r="B29" i="6"/>
  <c r="K28" i="6"/>
  <c r="J28" i="6"/>
  <c r="G28" i="6"/>
  <c r="F28" i="6"/>
  <c r="E28" i="6"/>
  <c r="B28" i="6"/>
  <c r="K27" i="6"/>
  <c r="G27" i="6"/>
  <c r="F27" i="6"/>
  <c r="E27" i="6"/>
  <c r="B27" i="6"/>
  <c r="H26" i="6"/>
  <c r="F26" i="6"/>
  <c r="E26" i="6"/>
  <c r="D26" i="6"/>
  <c r="B26" i="6"/>
  <c r="K24" i="6"/>
  <c r="J24" i="6"/>
  <c r="I24" i="6"/>
  <c r="H24" i="6"/>
  <c r="G24" i="6"/>
  <c r="F24" i="6"/>
  <c r="E24" i="6"/>
  <c r="D24" i="6"/>
  <c r="D50" i="5"/>
  <c r="D10" i="5"/>
  <c r="E10" i="5"/>
  <c r="F10" i="5"/>
  <c r="G10" i="5"/>
  <c r="H10" i="5"/>
  <c r="H27" i="5" s="1"/>
  <c r="I10" i="5"/>
  <c r="I27" i="5" s="1"/>
  <c r="J10" i="5"/>
  <c r="J27" i="5" s="1"/>
  <c r="K10" i="5"/>
  <c r="D11" i="5"/>
  <c r="E11" i="5"/>
  <c r="F11" i="5"/>
  <c r="G11" i="5"/>
  <c r="G28" i="5" s="1"/>
  <c r="H11" i="5"/>
  <c r="H28" i="5" s="1"/>
  <c r="I11" i="5"/>
  <c r="I28" i="5" s="1"/>
  <c r="J11" i="5"/>
  <c r="K11" i="5"/>
  <c r="K28" i="5" s="1"/>
  <c r="D12" i="5"/>
  <c r="E12" i="5"/>
  <c r="F12" i="5"/>
  <c r="G12" i="5"/>
  <c r="G29" i="5" s="1"/>
  <c r="H12" i="5"/>
  <c r="H29" i="5" s="1"/>
  <c r="I12" i="5"/>
  <c r="J12" i="5"/>
  <c r="K12" i="5"/>
  <c r="K29" i="5" s="1"/>
  <c r="D13" i="5"/>
  <c r="E13" i="5"/>
  <c r="F13" i="5"/>
  <c r="F30" i="5" s="1"/>
  <c r="G13" i="5"/>
  <c r="G30" i="5" s="1"/>
  <c r="H13" i="5"/>
  <c r="I13" i="5"/>
  <c r="J13" i="5"/>
  <c r="J30" i="5" s="1"/>
  <c r="K13" i="5"/>
  <c r="K30" i="5" s="1"/>
  <c r="D14" i="5"/>
  <c r="E14" i="5"/>
  <c r="F14" i="5"/>
  <c r="F31" i="5" s="1"/>
  <c r="G14" i="5"/>
  <c r="H14" i="5"/>
  <c r="I14" i="5"/>
  <c r="J14" i="5"/>
  <c r="J31" i="5" s="1"/>
  <c r="K14" i="5"/>
  <c r="K31" i="5" s="1"/>
  <c r="D15" i="5"/>
  <c r="E15" i="5"/>
  <c r="E32" i="5" s="1"/>
  <c r="F15" i="5"/>
  <c r="G15" i="5"/>
  <c r="H15" i="5"/>
  <c r="I15" i="5"/>
  <c r="I32" i="5" s="1"/>
  <c r="J15" i="5"/>
  <c r="J32" i="5" s="1"/>
  <c r="K15" i="5"/>
  <c r="K32" i="5" s="1"/>
  <c r="D16" i="5"/>
  <c r="E16" i="5"/>
  <c r="F16" i="5"/>
  <c r="G16" i="5"/>
  <c r="H16" i="5"/>
  <c r="I16" i="5"/>
  <c r="I33" i="5" s="1"/>
  <c r="J16" i="5"/>
  <c r="J33" i="5" s="1"/>
  <c r="K16" i="5"/>
  <c r="K33" i="5" s="1"/>
  <c r="E9" i="5"/>
  <c r="F9" i="5"/>
  <c r="G9" i="5"/>
  <c r="G26" i="5" s="1"/>
  <c r="H9" i="5"/>
  <c r="H26" i="5" s="1"/>
  <c r="I9" i="5"/>
  <c r="I26" i="5" s="1"/>
  <c r="J9" i="5"/>
  <c r="J26" i="5" s="1"/>
  <c r="K9" i="5"/>
  <c r="K26" i="5" s="1"/>
  <c r="D9" i="5"/>
  <c r="E6" i="5"/>
  <c r="F6" i="5"/>
  <c r="G6" i="5"/>
  <c r="H6" i="5"/>
  <c r="I6" i="5"/>
  <c r="J6" i="5"/>
  <c r="K6" i="5"/>
  <c r="D6" i="5"/>
  <c r="B56" i="5"/>
  <c r="H33" i="5"/>
  <c r="G33" i="5"/>
  <c r="F33" i="5"/>
  <c r="E33" i="5"/>
  <c r="D33" i="5"/>
  <c r="B33" i="5"/>
  <c r="H32" i="5"/>
  <c r="G32" i="5"/>
  <c r="F32" i="5"/>
  <c r="D32" i="5"/>
  <c r="B32" i="5"/>
  <c r="I31" i="5"/>
  <c r="H31" i="5"/>
  <c r="G31" i="5"/>
  <c r="E31" i="5"/>
  <c r="D31" i="5"/>
  <c r="B31" i="5"/>
  <c r="I30" i="5"/>
  <c r="H30" i="5"/>
  <c r="E30" i="5"/>
  <c r="D30" i="5"/>
  <c r="B30" i="5"/>
  <c r="J29" i="5"/>
  <c r="I29" i="5"/>
  <c r="F29" i="5"/>
  <c r="E29" i="5"/>
  <c r="D29" i="5"/>
  <c r="B29" i="5"/>
  <c r="J28" i="5"/>
  <c r="F28" i="5"/>
  <c r="E28" i="5"/>
  <c r="D28" i="5"/>
  <c r="B28" i="5"/>
  <c r="K27" i="5"/>
  <c r="G27" i="5"/>
  <c r="F27" i="5"/>
  <c r="E27" i="5"/>
  <c r="D27" i="5"/>
  <c r="B27" i="5"/>
  <c r="F26" i="5"/>
  <c r="E26" i="5"/>
  <c r="D26" i="5"/>
  <c r="B26" i="5"/>
  <c r="K24" i="5"/>
  <c r="J24" i="5"/>
  <c r="I24" i="5"/>
  <c r="H24" i="5"/>
  <c r="G24" i="5"/>
  <c r="F24" i="5"/>
  <c r="E24" i="5"/>
  <c r="D24" i="5"/>
  <c r="D9" i="3"/>
  <c r="D27" i="3" s="1"/>
  <c r="D10" i="3"/>
  <c r="D28" i="3" s="1"/>
  <c r="E10" i="3"/>
  <c r="E28" i="3" s="1"/>
  <c r="F10" i="3"/>
  <c r="G10" i="3"/>
  <c r="H10" i="3"/>
  <c r="H28" i="3" s="1"/>
  <c r="I10" i="3"/>
  <c r="I28" i="3" s="1"/>
  <c r="J10" i="3"/>
  <c r="J28" i="3" s="1"/>
  <c r="K10" i="3"/>
  <c r="K28" i="3" s="1"/>
  <c r="D11" i="3"/>
  <c r="D29" i="3" s="1"/>
  <c r="E11" i="3"/>
  <c r="F11" i="3"/>
  <c r="G11" i="3"/>
  <c r="G29" i="3" s="1"/>
  <c r="H11" i="3"/>
  <c r="H29" i="3" s="1"/>
  <c r="I11" i="3"/>
  <c r="I29" i="3" s="1"/>
  <c r="J11" i="3"/>
  <c r="J29" i="3" s="1"/>
  <c r="K11" i="3"/>
  <c r="K29" i="3" s="1"/>
  <c r="D12" i="3"/>
  <c r="D30" i="3" s="1"/>
  <c r="E12" i="3"/>
  <c r="F12" i="3"/>
  <c r="G12" i="3"/>
  <c r="H12" i="3"/>
  <c r="H30" i="3" s="1"/>
  <c r="I12" i="3"/>
  <c r="I30" i="3" s="1"/>
  <c r="J12" i="3"/>
  <c r="J30" i="3" s="1"/>
  <c r="K12" i="3"/>
  <c r="K30" i="3" s="1"/>
  <c r="D13" i="3"/>
  <c r="D31" i="3" s="1"/>
  <c r="E13" i="3"/>
  <c r="F13" i="3"/>
  <c r="G13" i="3"/>
  <c r="G31" i="3" s="1"/>
  <c r="H13" i="3"/>
  <c r="H31" i="3" s="1"/>
  <c r="I13" i="3"/>
  <c r="I31" i="3" s="1"/>
  <c r="J13" i="3"/>
  <c r="J31" i="3" s="1"/>
  <c r="K13" i="3"/>
  <c r="K31" i="3" s="1"/>
  <c r="D14" i="3"/>
  <c r="D32" i="3" s="1"/>
  <c r="E14" i="3"/>
  <c r="F14" i="3"/>
  <c r="G14" i="3"/>
  <c r="G32" i="3" s="1"/>
  <c r="H14" i="3"/>
  <c r="H32" i="3" s="1"/>
  <c r="I14" i="3"/>
  <c r="I32" i="3" s="1"/>
  <c r="J14" i="3"/>
  <c r="J32" i="3" s="1"/>
  <c r="K14" i="3"/>
  <c r="K32" i="3" s="1"/>
  <c r="D15" i="3"/>
  <c r="D33" i="3" s="1"/>
  <c r="E15" i="3"/>
  <c r="F15" i="3"/>
  <c r="F33" i="3" s="1"/>
  <c r="G15" i="3"/>
  <c r="G33" i="3" s="1"/>
  <c r="H15" i="3"/>
  <c r="I15" i="3"/>
  <c r="I33" i="3" s="1"/>
  <c r="J15" i="3"/>
  <c r="J33" i="3" s="1"/>
  <c r="K15" i="3"/>
  <c r="K33" i="3" s="1"/>
  <c r="D16" i="3"/>
  <c r="D34" i="3" s="1"/>
  <c r="E16" i="3"/>
  <c r="F16" i="3"/>
  <c r="F34" i="3" s="1"/>
  <c r="G16" i="3"/>
  <c r="G34" i="3" s="1"/>
  <c r="H16" i="3"/>
  <c r="H34" i="3" s="1"/>
  <c r="I16" i="3"/>
  <c r="J16" i="3"/>
  <c r="J34" i="3" s="1"/>
  <c r="K16" i="3"/>
  <c r="K34" i="3" s="1"/>
  <c r="D17" i="3"/>
  <c r="E17" i="3"/>
  <c r="F17" i="3"/>
  <c r="G17" i="3"/>
  <c r="H17" i="3"/>
  <c r="I17" i="3"/>
  <c r="J17" i="3"/>
  <c r="K17" i="3"/>
  <c r="E9" i="3"/>
  <c r="E27" i="3" s="1"/>
  <c r="F9" i="3"/>
  <c r="G9" i="3"/>
  <c r="H9" i="3"/>
  <c r="H27" i="3" s="1"/>
  <c r="I9" i="3"/>
  <c r="I27" i="3" s="1"/>
  <c r="J9" i="3"/>
  <c r="J27" i="3" s="1"/>
  <c r="K9" i="3"/>
  <c r="K27" i="3" s="1"/>
  <c r="E6" i="3"/>
  <c r="F6" i="3"/>
  <c r="G6" i="3"/>
  <c r="H6" i="3"/>
  <c r="I6" i="3"/>
  <c r="J6" i="3"/>
  <c r="K6" i="3"/>
  <c r="D6" i="3"/>
  <c r="B57" i="3"/>
  <c r="I34" i="3"/>
  <c r="E34" i="3"/>
  <c r="B34" i="3"/>
  <c r="H33" i="3"/>
  <c r="E33" i="3"/>
  <c r="B33" i="3"/>
  <c r="F32" i="3"/>
  <c r="E32" i="3"/>
  <c r="B32" i="3"/>
  <c r="F31" i="3"/>
  <c r="E31" i="3"/>
  <c r="B31" i="3"/>
  <c r="G30" i="3"/>
  <c r="F30" i="3"/>
  <c r="E30" i="3"/>
  <c r="B30" i="3"/>
  <c r="F29" i="3"/>
  <c r="E29" i="3"/>
  <c r="B29" i="3"/>
  <c r="G28" i="3"/>
  <c r="F28" i="3"/>
  <c r="B28" i="3"/>
  <c r="G27" i="3"/>
  <c r="F27" i="3"/>
  <c r="B27" i="3"/>
  <c r="K25" i="3"/>
  <c r="J25" i="3"/>
  <c r="I25" i="3"/>
  <c r="H25" i="3"/>
  <c r="G25" i="3"/>
  <c r="F25" i="3"/>
  <c r="E25" i="3"/>
  <c r="D25" i="3"/>
  <c r="N8" i="7" l="1"/>
  <c r="N9" i="7"/>
  <c r="N10" i="7"/>
  <c r="K43" i="6"/>
  <c r="F40" i="6"/>
  <c r="F38" i="6"/>
  <c r="G37" i="6"/>
  <c r="I41" i="6"/>
  <c r="H40" i="6"/>
  <c r="I37" i="6"/>
  <c r="I43" i="6"/>
  <c r="H43" i="6"/>
  <c r="H41" i="6"/>
  <c r="E37" i="6"/>
  <c r="J42" i="6"/>
  <c r="I40" i="6"/>
  <c r="J40" i="6"/>
  <c r="F39" i="6"/>
  <c r="G41" i="6"/>
  <c r="F37" i="6"/>
  <c r="G40" i="6"/>
  <c r="J43" i="6"/>
  <c r="K37" i="6"/>
  <c r="D37" i="6"/>
  <c r="G36" i="6"/>
  <c r="G39" i="6"/>
  <c r="J37" i="6"/>
  <c r="I42" i="6"/>
  <c r="E38" i="6"/>
  <c r="E39" i="6"/>
  <c r="G42" i="6"/>
  <c r="F41" i="6"/>
  <c r="K38" i="6"/>
  <c r="G43" i="6"/>
  <c r="F42" i="6"/>
  <c r="E41" i="6"/>
  <c r="K39" i="6"/>
  <c r="J38" i="6"/>
  <c r="F43" i="6"/>
  <c r="E42" i="6"/>
  <c r="K40" i="6"/>
  <c r="J39" i="6"/>
  <c r="I38" i="6"/>
  <c r="H37" i="6"/>
  <c r="H42" i="6"/>
  <c r="E40" i="6"/>
  <c r="K36" i="6"/>
  <c r="E43" i="6"/>
  <c r="K41" i="6"/>
  <c r="I39" i="6"/>
  <c r="H38" i="6"/>
  <c r="J36" i="6"/>
  <c r="K42" i="6"/>
  <c r="J41" i="6"/>
  <c r="H39" i="6"/>
  <c r="G38" i="6"/>
  <c r="I36" i="6"/>
  <c r="H36" i="6"/>
  <c r="F36" i="6"/>
  <c r="E36" i="6"/>
  <c r="D43" i="6"/>
  <c r="D42" i="6"/>
  <c r="D41" i="6"/>
  <c r="D40" i="6"/>
  <c r="D39" i="6"/>
  <c r="D38" i="6"/>
  <c r="D48" i="6"/>
  <c r="D36" i="6"/>
  <c r="K40" i="5"/>
  <c r="J41" i="5"/>
  <c r="K38" i="5"/>
  <c r="D39" i="5"/>
  <c r="E36" i="5"/>
  <c r="K42" i="5"/>
  <c r="G41" i="5"/>
  <c r="G39" i="5"/>
  <c r="I38" i="5"/>
  <c r="H41" i="5"/>
  <c r="F39" i="5"/>
  <c r="D42" i="5"/>
  <c r="J38" i="5"/>
  <c r="D38" i="5"/>
  <c r="D41" i="5"/>
  <c r="F41" i="5"/>
  <c r="G38" i="5"/>
  <c r="K41" i="5"/>
  <c r="F38" i="5"/>
  <c r="D37" i="5"/>
  <c r="D36" i="5"/>
  <c r="K39" i="5"/>
  <c r="K37" i="5"/>
  <c r="D40" i="5"/>
  <c r="D43" i="5"/>
  <c r="K43" i="5"/>
  <c r="J39" i="5"/>
  <c r="K36" i="5"/>
  <c r="J43" i="5"/>
  <c r="J42" i="5"/>
  <c r="J40" i="5"/>
  <c r="J37" i="5"/>
  <c r="J36" i="5"/>
  <c r="I43" i="5"/>
  <c r="I42" i="5"/>
  <c r="I41" i="5"/>
  <c r="I40" i="5"/>
  <c r="I39" i="5"/>
  <c r="I37" i="5"/>
  <c r="I36" i="5"/>
  <c r="H43" i="5"/>
  <c r="H42" i="5"/>
  <c r="H40" i="5"/>
  <c r="H39" i="5"/>
  <c r="H38" i="5"/>
  <c r="H37" i="5"/>
  <c r="H36" i="5"/>
  <c r="G42" i="5"/>
  <c r="G37" i="5"/>
  <c r="G36" i="5"/>
  <c r="F42" i="5"/>
  <c r="F40" i="5"/>
  <c r="F37" i="5"/>
  <c r="F36" i="5"/>
  <c r="E43" i="5"/>
  <c r="E42" i="5"/>
  <c r="E41" i="5"/>
  <c r="E40" i="5"/>
  <c r="E39" i="5"/>
  <c r="E38" i="5"/>
  <c r="E37" i="5"/>
  <c r="G43" i="5"/>
  <c r="G40" i="5"/>
  <c r="F43" i="5"/>
  <c r="H38" i="3"/>
  <c r="K44" i="3"/>
  <c r="G42" i="3"/>
  <c r="F37" i="3"/>
  <c r="E40" i="3"/>
  <c r="K41" i="3"/>
  <c r="D39" i="3"/>
  <c r="F39" i="3"/>
  <c r="K42" i="3"/>
  <c r="E39" i="3"/>
  <c r="E43" i="3"/>
  <c r="J39" i="3"/>
  <c r="E38" i="3"/>
  <c r="E41" i="3"/>
  <c r="E44" i="3"/>
  <c r="K39" i="3"/>
  <c r="E42" i="3"/>
  <c r="D42" i="3"/>
  <c r="K38" i="3"/>
  <c r="D43" i="3"/>
  <c r="D41" i="3"/>
  <c r="D40" i="3"/>
  <c r="D38" i="3"/>
  <c r="K43" i="3"/>
  <c r="K40" i="3"/>
  <c r="K37" i="3"/>
  <c r="J44" i="3"/>
  <c r="J43" i="3"/>
  <c r="J42" i="3"/>
  <c r="J41" i="3"/>
  <c r="J40" i="3"/>
  <c r="J38" i="3"/>
  <c r="J37" i="3"/>
  <c r="I44" i="3"/>
  <c r="I43" i="3"/>
  <c r="I42" i="3"/>
  <c r="I41" i="3"/>
  <c r="I40" i="3"/>
  <c r="I39" i="3"/>
  <c r="I38" i="3"/>
  <c r="E37" i="3"/>
  <c r="D44" i="3"/>
  <c r="I37" i="3"/>
  <c r="H44" i="3"/>
  <c r="H43" i="3"/>
  <c r="H42" i="3"/>
  <c r="H39" i="3"/>
  <c r="H37" i="3"/>
  <c r="G44" i="3"/>
  <c r="G43" i="3"/>
  <c r="G41" i="3"/>
  <c r="G40" i="3"/>
  <c r="G39" i="3"/>
  <c r="G38" i="3"/>
  <c r="H41" i="3"/>
  <c r="H40" i="3"/>
  <c r="G37" i="3"/>
  <c r="F44" i="3"/>
  <c r="F43" i="3"/>
  <c r="F42" i="3"/>
  <c r="F41" i="3"/>
  <c r="F40" i="3"/>
  <c r="F38" i="3"/>
  <c r="D46" i="3"/>
  <c r="B55" i="3" s="1"/>
  <c r="D37" i="3"/>
  <c r="D45" i="6" l="1"/>
  <c r="D52" i="6" s="1"/>
  <c r="D45" i="5"/>
  <c r="B54" i="5" s="1"/>
  <c r="D50" i="3" l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K5" i="1"/>
  <c r="L5" i="1"/>
  <c r="M5" i="1"/>
  <c r="N5" i="1"/>
  <c r="X9" i="1" s="1"/>
  <c r="O5" i="1"/>
  <c r="P5" i="1"/>
  <c r="Q5" i="1"/>
  <c r="J5" i="1"/>
  <c r="W8" i="1" l="1"/>
  <c r="V7" i="1"/>
  <c r="U6" i="1"/>
  <c r="T5" i="1"/>
  <c r="AA12" i="1"/>
  <c r="Z11" i="1"/>
  <c r="Y10" i="1"/>
  <c r="J44" i="1"/>
  <c r="M44" i="1"/>
  <c r="K44" i="1"/>
  <c r="N44" i="1"/>
  <c r="Q44" i="1"/>
  <c r="P44" i="1"/>
  <c r="L44" i="1"/>
  <c r="O44" i="1"/>
</calcChain>
</file>

<file path=xl/sharedStrings.xml><?xml version="1.0" encoding="utf-8"?>
<sst xmlns="http://schemas.openxmlformats.org/spreadsheetml/2006/main" count="277" uniqueCount="107">
  <si>
    <t>STOCK VALUES EACH MONTH - RAW DATA</t>
  </si>
  <si>
    <t>MONTHLY RETURNS</t>
  </si>
  <si>
    <t>Date</t>
  </si>
  <si>
    <t>BHP</t>
  </si>
  <si>
    <t>ORI</t>
  </si>
  <si>
    <t>GMG</t>
  </si>
  <si>
    <t>LLC</t>
  </si>
  <si>
    <t>TNE</t>
  </si>
  <si>
    <t>CAR</t>
  </si>
  <si>
    <t>TLS</t>
  </si>
  <si>
    <t>APA</t>
  </si>
  <si>
    <t>PORTFOLIO OPTIMISATION MODELS</t>
  </si>
  <si>
    <t>INPUTS</t>
  </si>
  <si>
    <t>Stock</t>
  </si>
  <si>
    <t>Mean</t>
  </si>
  <si>
    <t>Cov</t>
  </si>
  <si>
    <t>DECISION VARIABLES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</si>
  <si>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</si>
  <si>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</si>
  <si>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</si>
  <si>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</si>
  <si>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</si>
  <si>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</si>
  <si>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</si>
  <si>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</si>
  <si>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Investment weights</t>
  </si>
  <si>
    <t>CALCULATED VARIABLES</t>
  </si>
  <si>
    <t>Portfolio variance terms</t>
  </si>
  <si>
    <t>Average portfolio return</t>
  </si>
  <si>
    <t>OBJECTIVE FUNCTION</t>
  </si>
  <si>
    <t>Standard deviation of portfolio return</t>
  </si>
  <si>
    <t>CONSTRAINTS</t>
  </si>
  <si>
    <t>LHS</t>
  </si>
  <si>
    <t>RHS</t>
  </si>
  <si>
    <t>≥</t>
  </si>
  <si>
    <t>(Minimum expected return of 1%)</t>
  </si>
  <si>
    <t>=</t>
  </si>
  <si>
    <t>(Portfolio = 100% of total investment)</t>
  </si>
  <si>
    <t>≤</t>
  </si>
  <si>
    <t>(Maximum standard deviation)</t>
  </si>
  <si>
    <t>setting risk level for inestement</t>
  </si>
  <si>
    <t>Sharpe Ratio</t>
  </si>
  <si>
    <t>Comparison of portfolio solutions</t>
  </si>
  <si>
    <t>Total</t>
  </si>
  <si>
    <t>Minimise risk</t>
  </si>
  <si>
    <t>Maximise return</t>
  </si>
  <si>
    <t>Maximise Sharpe ratio</t>
  </si>
  <si>
    <t>Average monthly returns (%)</t>
  </si>
  <si>
    <t>Standard deviation of monthly returns (%)</t>
  </si>
  <si>
    <t xml:space="preserve"> </t>
  </si>
  <si>
    <t>(Invest in 1 = 6)</t>
  </si>
  <si>
    <t>Microsoft Excel 16.0 Sensitivity Report</t>
  </si>
  <si>
    <t>Worksheet: [excel assignement.xlsx]Sheet8</t>
  </si>
  <si>
    <t>Report Created: 13/04/2024 12:15:51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</si>
  <si>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</si>
  <si>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</si>
  <si>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</si>
  <si>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</si>
  <si>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</si>
  <si>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</si>
  <si>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</si>
  <si>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</si>
  <si>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</si>
  <si>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</si>
  <si>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</si>
  <si>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</si>
  <si>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</si>
  <si>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</si>
  <si>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</si>
  <si>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</si>
  <si>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</si>
  <si>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$D$10</t>
  </si>
  <si>
    <t>Investment weights stock 1</t>
  </si>
  <si>
    <t>$E$10</t>
  </si>
  <si>
    <t>Investment weights stock 2</t>
  </si>
  <si>
    <t>$F$10</t>
  </si>
  <si>
    <t>Investment weights stock 3</t>
  </si>
  <si>
    <t>$G$10</t>
  </si>
  <si>
    <t>Investment weights stock 4</t>
  </si>
  <si>
    <t>$H$10</t>
  </si>
  <si>
    <t>Investment weights stock 5</t>
  </si>
  <si>
    <t>$I$10</t>
  </si>
  <si>
    <t>Investment weights stock 6</t>
  </si>
  <si>
    <t>$J$10</t>
  </si>
  <si>
    <t>Investment weights stock 7</t>
  </si>
  <si>
    <t>$K$10</t>
  </si>
  <si>
    <t>Investment weights stock 8</t>
  </si>
  <si>
    <t>$B$21</t>
  </si>
  <si>
    <t>$B$23</t>
  </si>
  <si>
    <t>$B$25</t>
  </si>
  <si>
    <t>$B$27</t>
  </si>
  <si>
    <t>$B$29</t>
  </si>
  <si>
    <t>$B$31</t>
  </si>
  <si>
    <t>COVARIANCE TABLE</t>
  </si>
  <si>
    <t xml:space="preserve">Averages </t>
  </si>
  <si>
    <t>(R1 should atleast be 30%)</t>
  </si>
  <si>
    <t>(Not more than 20% in R3 )</t>
  </si>
  <si>
    <t>(Alotting atleast 25% in basic materials)</t>
  </si>
  <si>
    <t>(Alotting atleast 15% in Real Estate)</t>
  </si>
  <si>
    <t>(Alotting atleast 30% in Technology)</t>
  </si>
  <si>
    <t>(C1 greater than 1)</t>
  </si>
  <si>
    <t>(C2 greater than 1)</t>
  </si>
  <si>
    <t>(C3 greater than 1)</t>
  </si>
  <si>
    <t>(C4 greater than 1)</t>
  </si>
  <si>
    <t>(Investing not more than one‐third in R3)</t>
  </si>
  <si>
    <t>(Maximum of 2 investments only in R1)</t>
  </si>
  <si>
    <t>(At least 1 investment in 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</si>
</sst>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0"/>
      <color rgb="FFFFFFFF"/>
      <name val="Calibri"/>
      <family val="2"/>
    </font>
    <font>
      <b/>
      <sz val="10"/>
      <color rgb="FF373636"/>
      <name val="Calibri"/>
      <family val="2"/>
    </font>
    <font>
      <sz val="10"/>
      <color rgb="FF373636"/>
      <name val="Calibri"/>
      <family val="2"/>
    </font>
    <font>
      <b/>
      <sz val="10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Tahoma"/>
      <family val="2"/>
    </font>
    <font>
      <sz val="8"/>
      <color theme="1"/>
      <name val="Tahoma"/>
      <family val="2"/>
    </font>
    <font>
      <sz val="11"/>
      <color theme="1"/>
      <name val="Aptos Narrow"/>
      <family val="2"/>
    </font>
    <font>
      <b/>
      <sz val="11"/>
      <color indexed="18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D9B"/>
        <bgColor indexed="64"/>
      </patternFill>
    </fill>
    <fill>
      <patternFill patternType="solid">
        <fgColor rgb="FFCBD7D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5" xfId="1" applyNumberFormat="1" applyFont="1" applyBorder="1"/>
    <xf numFmtId="164" fontId="3" fillId="0" borderId="0" xfId="1" applyNumberFormat="1" applyFont="1" applyBorder="1"/>
    <xf numFmtId="164" fontId="5" fillId="0" borderId="0" xfId="0" applyNumberFormat="1" applyFont="1"/>
    <xf numFmtId="0" fontId="6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3" fillId="0" borderId="7" xfId="1" applyNumberFormat="1" applyFont="1" applyBorder="1"/>
    <xf numFmtId="164" fontId="3" fillId="0" borderId="8" xfId="1" applyNumberFormat="1" applyFont="1" applyBorder="1"/>
    <xf numFmtId="10" fontId="5" fillId="0" borderId="2" xfId="0" applyNumberFormat="1" applyFont="1" applyBorder="1"/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9" fillId="2" borderId="4" xfId="0" applyFont="1" applyFill="1" applyBorder="1" applyAlignment="1">
      <alignment horizontal="center" vertical="center" wrapText="1" readingOrder="1"/>
    </xf>
    <xf numFmtId="165" fontId="10" fillId="3" borderId="4" xfId="0" applyNumberFormat="1" applyFont="1" applyFill="1" applyBorder="1" applyAlignment="1">
      <alignment horizontal="center" vertical="center" wrapText="1" readingOrder="1"/>
    </xf>
    <xf numFmtId="165" fontId="11" fillId="3" borderId="4" xfId="0" applyNumberFormat="1" applyFont="1" applyFill="1" applyBorder="1" applyAlignment="1">
      <alignment horizontal="right" vertical="center" indent="1" readingOrder="1"/>
    </xf>
    <xf numFmtId="0" fontId="2" fillId="0" borderId="0" xfId="0" applyFont="1"/>
    <xf numFmtId="9" fontId="1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wrapText="1"/>
    </xf>
    <xf numFmtId="10" fontId="2" fillId="4" borderId="4" xfId="1" applyNumberFormat="1" applyFont="1" applyFill="1" applyBorder="1" applyAlignment="1">
      <alignment horizontal="center" vertical="center"/>
    </xf>
    <xf numFmtId="9" fontId="12" fillId="5" borderId="4" xfId="1" applyFont="1" applyFill="1" applyBorder="1" applyAlignment="1">
      <alignment horizontal="center"/>
    </xf>
    <xf numFmtId="9" fontId="12" fillId="5" borderId="4" xfId="0" applyNumberFormat="1" applyFont="1" applyFill="1" applyBorder="1"/>
    <xf numFmtId="165" fontId="11" fillId="3" borderId="4" xfId="0" applyNumberFormat="1" applyFont="1" applyFill="1" applyBorder="1" applyAlignment="1">
      <alignment horizontal="right" vertical="center" wrapText="1" indent="1" readingOrder="1"/>
    </xf>
    <xf numFmtId="0" fontId="2" fillId="0" borderId="0" xfId="0" applyFont="1" applyAlignment="1">
      <alignment horizontal="right"/>
    </xf>
    <xf numFmtId="10" fontId="2" fillId="4" borderId="4" xfId="0" applyNumberFormat="1" applyFont="1" applyFill="1" applyBorder="1" applyAlignment="1">
      <alignment horizontal="center"/>
    </xf>
    <xf numFmtId="10" fontId="2" fillId="4" borderId="4" xfId="1" applyNumberFormat="1" applyFont="1" applyFill="1" applyBorder="1" applyAlignment="1">
      <alignment horizontal="center"/>
    </xf>
    <xf numFmtId="10" fontId="1" fillId="5" borderId="4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9" fontId="1" fillId="5" borderId="4" xfId="1" applyFont="1" applyFill="1" applyBorder="1" applyAlignment="1">
      <alignment horizontal="center"/>
    </xf>
    <xf numFmtId="9" fontId="1" fillId="5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0" fontId="0" fillId="6" borderId="0" xfId="0" applyFill="1"/>
    <xf numFmtId="0" fontId="14" fillId="6" borderId="0" xfId="0" applyFont="1" applyFill="1"/>
    <xf numFmtId="0" fontId="5" fillId="6" borderId="0" xfId="0" applyFont="1" applyFill="1"/>
    <xf numFmtId="0" fontId="4" fillId="6" borderId="0" xfId="0" applyFont="1" applyFill="1"/>
    <xf numFmtId="0" fontId="5" fillId="6" borderId="0" xfId="0" applyFont="1" applyFill="1" applyAlignment="1">
      <alignment horizontal="right"/>
    </xf>
    <xf numFmtId="10" fontId="1" fillId="6" borderId="4" xfId="0" applyNumberFormat="1" applyFont="1" applyFill="1" applyBorder="1"/>
    <xf numFmtId="10" fontId="1" fillId="0" borderId="4" xfId="0" applyNumberFormat="1" applyFont="1" applyBorder="1"/>
    <xf numFmtId="0" fontId="4" fillId="6" borderId="9" xfId="0" applyFont="1" applyFill="1" applyBorder="1"/>
    <xf numFmtId="0" fontId="1" fillId="6" borderId="0" xfId="0" applyFont="1" applyFill="1"/>
    <xf numFmtId="10" fontId="1" fillId="6" borderId="4" xfId="1" applyNumberFormat="1" applyFont="1" applyFill="1" applyBorder="1"/>
    <xf numFmtId="10" fontId="1" fillId="0" borderId="4" xfId="1" applyNumberFormat="1" applyFont="1" applyFill="1" applyBorder="1"/>
    <xf numFmtId="10" fontId="1" fillId="5" borderId="4" xfId="2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9" fontId="1" fillId="5" borderId="4" xfId="2" applyFont="1" applyFill="1" applyBorder="1" applyAlignment="1">
      <alignment horizontal="center"/>
    </xf>
    <xf numFmtId="9" fontId="1" fillId="0" borderId="0" xfId="2" applyFont="1"/>
    <xf numFmtId="0" fontId="2" fillId="0" borderId="4" xfId="0" applyFont="1" applyBorder="1" applyAlignment="1">
      <alignment horizontal="center"/>
    </xf>
    <xf numFmtId="1" fontId="2" fillId="4" borderId="4" xfId="1" applyNumberFormat="1" applyFont="1" applyFill="1" applyBorder="1" applyAlignment="1">
      <alignment horizontal="center" vertical="center"/>
    </xf>
    <xf numFmtId="1" fontId="1" fillId="5" borderId="4" xfId="2" applyNumberFormat="1" applyFont="1" applyFill="1" applyBorder="1" applyAlignment="1">
      <alignment horizontal="center"/>
    </xf>
    <xf numFmtId="1" fontId="1" fillId="0" borderId="0" xfId="0" applyNumberFormat="1" applyFont="1"/>
    <xf numFmtId="1" fontId="1" fillId="5" borderId="4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10" borderId="0" xfId="0" applyFill="1"/>
    <xf numFmtId="164" fontId="3" fillId="11" borderId="5" xfId="1" applyNumberFormat="1" applyFont="1" applyFill="1" applyBorder="1"/>
    <xf numFmtId="0" fontId="3" fillId="5" borderId="0" xfId="0" applyFont="1" applyFill="1"/>
    <xf numFmtId="0" fontId="7" fillId="5" borderId="3" xfId="0" applyFont="1" applyFill="1" applyBorder="1" applyAlignment="1">
      <alignment horizontal="center"/>
    </xf>
    <xf numFmtId="0" fontId="0" fillId="5" borderId="0" xfId="0" applyFill="1"/>
    <xf numFmtId="165" fontId="0" fillId="5" borderId="0" xfId="0" applyNumberFormat="1" applyFill="1"/>
    <xf numFmtId="165" fontId="0" fillId="5" borderId="6" xfId="0" applyNumberFormat="1" applyFill="1" applyBorder="1"/>
    <xf numFmtId="0" fontId="0" fillId="5" borderId="6" xfId="0" applyFill="1" applyBorder="1"/>
    <xf numFmtId="10" fontId="5" fillId="5" borderId="2" xfId="0" applyNumberFormat="1" applyFont="1" applyFill="1" applyBorder="1"/>
    <xf numFmtId="0" fontId="2" fillId="5" borderId="0" xfId="0" applyFont="1" applyFill="1"/>
    <xf numFmtId="164" fontId="3" fillId="11" borderId="14" xfId="1" applyNumberFormat="1" applyFont="1" applyFill="1" applyBorder="1"/>
    <xf numFmtId="164" fontId="3" fillId="0" borderId="14" xfId="1" applyNumberFormat="1" applyFont="1" applyBorder="1"/>
    <xf numFmtId="0" fontId="0" fillId="7" borderId="4" xfId="0" applyFill="1" applyBorder="1"/>
    <xf numFmtId="0" fontId="0" fillId="12" borderId="4" xfId="0" applyFill="1" applyBorder="1"/>
    <xf numFmtId="0" fontId="18" fillId="8" borderId="1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0" xfId="0" applyFont="1" applyAlignment="1">
      <alignment horizontal="right" wrapText="1"/>
    </xf>
  </cellXfs>
  <cellStyles count="3">
    <cellStyle name="Normal" xfId="0" builtinId="0"/>
    <cellStyle name="Percent" xfId="1" builtinId="5"/>
    <cellStyle name="Percent 2" xfId="2" xr:uid="{4639A2DC-6799-4200-B775-522F79378A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12022%20MIS775\Week%203\MIS775_Topic_3_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0. Data"/>
      <sheetName val="1. Minimise risk"/>
      <sheetName val="2. Maximise return"/>
      <sheetName val="3. Maximise Sharpe"/>
      <sheetName val="Slide36"/>
      <sheetName val="Slide37"/>
      <sheetName val="Slide 38"/>
      <sheetName val="Summary"/>
    </sheetNames>
    <sheetDataSet>
      <sheetData sheetId="0" refreshError="1"/>
      <sheetData sheetId="1" refreshError="1">
        <row r="56">
          <cell r="K56">
            <v>1.9785721216987059E-3</v>
          </cell>
          <cell r="L56">
            <v>2.3362822851239573E-3</v>
          </cell>
          <cell r="M56">
            <v>1.4068687458608639E-2</v>
          </cell>
          <cell r="N56">
            <v>1.0566460660289776E-2</v>
          </cell>
          <cell r="O56">
            <v>1.2509884405036647E-2</v>
          </cell>
          <cell r="P56">
            <v>1.3562733252239509E-2</v>
          </cell>
          <cell r="Q56">
            <v>1.3059284848453458E-2</v>
          </cell>
          <cell r="R56">
            <v>1.3010326760409925E-2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2282-089A-469B-B477-DBED4126C529}">
  <dimension ref="A2:AA49"/>
  <sheetViews>
    <sheetView topLeftCell="A29" zoomScale="83" workbookViewId="0">
      <selection activeCell="J43" sqref="J43:Q43"/>
    </sheetView>
  </sheetViews>
  <sheetFormatPr defaultColWidth="7.453125" defaultRowHeight="13" x14ac:dyDescent="0.3"/>
  <cols>
    <col min="1" max="1" width="11.453125" style="1" customWidth="1"/>
    <col min="2" max="3" width="7.453125" style="1"/>
    <col min="4" max="4" width="12" style="1" bestFit="1" customWidth="1"/>
    <col min="5" max="5" width="11.1796875" style="1" bestFit="1" customWidth="1"/>
    <col min="6" max="7" width="7.453125" style="1"/>
    <col min="8" max="8" width="7.7265625" style="1" customWidth="1"/>
    <col min="9" max="9" width="8.6328125" style="1" customWidth="1"/>
    <col min="10" max="10" width="7.453125" style="1"/>
    <col min="11" max="11" width="7.453125" style="1" bestFit="1" customWidth="1"/>
    <col min="12" max="12" width="12.1796875" style="1" bestFit="1" customWidth="1"/>
    <col min="13" max="13" width="11.26953125" style="1" bestFit="1" customWidth="1"/>
    <col min="14" max="15" width="7.453125" style="1" bestFit="1" customWidth="1"/>
    <col min="16" max="16" width="8.81640625" style="1" bestFit="1" customWidth="1"/>
    <col min="17" max="17" width="7.453125" style="1" bestFit="1" customWidth="1"/>
    <col min="18" max="18" width="7.1796875" style="1" customWidth="1"/>
    <col min="19" max="19" width="7.453125" style="1"/>
    <col min="20" max="20" width="11.1796875" style="1" bestFit="1" customWidth="1"/>
    <col min="21" max="21" width="16.81640625" style="1" bestFit="1" customWidth="1"/>
    <col min="22" max="22" width="11.1796875" style="1" bestFit="1" customWidth="1"/>
    <col min="23" max="23" width="10.1796875" style="1" bestFit="1" customWidth="1"/>
    <col min="24" max="24" width="9.453125" style="1" bestFit="1" customWidth="1"/>
    <col min="25" max="25" width="10.1796875" style="1" bestFit="1" customWidth="1"/>
    <col min="26" max="26" width="13.26953125" style="1" bestFit="1" customWidth="1"/>
    <col min="27" max="27" width="9.453125" style="1" bestFit="1" customWidth="1"/>
    <col min="28" max="16384" width="7.453125" style="1"/>
  </cols>
  <sheetData>
    <row r="2" spans="1:27" ht="13.5" thickBot="1" x14ac:dyDescent="0.35"/>
    <row r="3" spans="1:27" ht="16.5" thickBot="1" x14ac:dyDescent="0.45">
      <c r="A3" s="2"/>
      <c r="B3" s="74" t="s">
        <v>0</v>
      </c>
      <c r="C3" s="75"/>
      <c r="D3" s="75"/>
      <c r="E3" s="75"/>
      <c r="F3" s="75"/>
      <c r="G3" s="75"/>
      <c r="H3" s="75"/>
      <c r="I3" s="75"/>
      <c r="J3" s="76" t="s">
        <v>1</v>
      </c>
      <c r="K3" s="77"/>
      <c r="L3" s="77"/>
      <c r="M3" s="77"/>
      <c r="N3" s="77"/>
      <c r="O3" s="77"/>
      <c r="P3" s="77"/>
      <c r="Q3" s="77"/>
      <c r="S3" s="62" t="s">
        <v>93</v>
      </c>
      <c r="T3" s="62"/>
      <c r="U3" s="62"/>
      <c r="V3" s="62"/>
      <c r="W3" s="62"/>
      <c r="X3" s="62"/>
      <c r="Y3" s="62"/>
      <c r="Z3" s="62"/>
      <c r="AA3" s="62"/>
    </row>
    <row r="4" spans="1:27" ht="14.5" x14ac:dyDescent="0.35">
      <c r="A4" s="8" t="s">
        <v>2</v>
      </c>
      <c r="B4" s="72" t="s">
        <v>3</v>
      </c>
      <c r="C4" s="72" t="s">
        <v>4</v>
      </c>
      <c r="D4" s="72" t="s">
        <v>5</v>
      </c>
      <c r="E4" s="72" t="s">
        <v>6</v>
      </c>
      <c r="F4" s="72" t="s">
        <v>8</v>
      </c>
      <c r="G4" s="72" t="s">
        <v>7</v>
      </c>
      <c r="H4" s="72" t="s">
        <v>9</v>
      </c>
      <c r="I4" s="72" t="s">
        <v>10</v>
      </c>
      <c r="J4" s="60" t="s">
        <v>3</v>
      </c>
      <c r="K4" s="60" t="s">
        <v>4</v>
      </c>
      <c r="L4" s="60" t="s">
        <v>5</v>
      </c>
      <c r="M4" s="60" t="s">
        <v>6</v>
      </c>
      <c r="N4" s="60" t="s">
        <v>8</v>
      </c>
      <c r="O4" s="60" t="s">
        <v>7</v>
      </c>
      <c r="P4" s="60" t="s">
        <v>9</v>
      </c>
      <c r="Q4" s="60" t="s">
        <v>10</v>
      </c>
      <c r="S4" s="63"/>
      <c r="T4" s="63" t="s">
        <v>3</v>
      </c>
      <c r="U4" s="63" t="s">
        <v>4</v>
      </c>
      <c r="V4" s="63" t="s">
        <v>5</v>
      </c>
      <c r="W4" s="63" t="s">
        <v>6</v>
      </c>
      <c r="X4" s="63" t="s">
        <v>8</v>
      </c>
      <c r="Y4" s="63" t="s">
        <v>7</v>
      </c>
      <c r="Z4" s="63" t="s">
        <v>9</v>
      </c>
      <c r="AA4" s="63" t="s">
        <v>10</v>
      </c>
    </row>
    <row r="5" spans="1:27" ht="15" thickBot="1" x14ac:dyDescent="0.4">
      <c r="A5" s="7">
        <v>44228</v>
      </c>
      <c r="B5" s="73">
        <v>38.795062999999999</v>
      </c>
      <c r="C5" s="73">
        <v>15.16</v>
      </c>
      <c r="D5" s="73">
        <v>17.709999</v>
      </c>
      <c r="E5" s="73">
        <v>11.9</v>
      </c>
      <c r="F5" s="73">
        <v>18.695361999999999</v>
      </c>
      <c r="G5" s="73">
        <v>8.66</v>
      </c>
      <c r="H5" s="73">
        <v>3.12</v>
      </c>
      <c r="I5" s="73">
        <v>9.76</v>
      </c>
      <c r="J5" s="70">
        <f>(B6-B5)/B5</f>
        <v>0.12600417738721031</v>
      </c>
      <c r="K5" s="61">
        <f t="shared" ref="K5:Q5" si="0">(C6-C5)/C5</f>
        <v>-0.15237467018469661</v>
      </c>
      <c r="L5" s="61">
        <f t="shared" si="0"/>
        <v>-4.1219595777503962E-2</v>
      </c>
      <c r="M5" s="61">
        <f t="shared" si="0"/>
        <v>0.12605042016806722</v>
      </c>
      <c r="N5" s="61">
        <f t="shared" si="0"/>
        <v>-3.8755708501391907E-2</v>
      </c>
      <c r="O5" s="61">
        <f t="shared" si="0"/>
        <v>-1.2702078521939887E-2</v>
      </c>
      <c r="P5" s="61">
        <f t="shared" si="0"/>
        <v>-3.2051282051282792E-3</v>
      </c>
      <c r="Q5" s="61">
        <f t="shared" si="0"/>
        <v>-3.4836065573770475E-2</v>
      </c>
      <c r="S5" s="64" t="s">
        <v>3</v>
      </c>
      <c r="T5" s="65">
        <f>VARP(Sheet1!$J$5:$J$40)</f>
        <v>6.8414678361519562E-3</v>
      </c>
      <c r="U5" s="65">
        <v>-1.2476219605618906E-3</v>
      </c>
      <c r="V5" s="65">
        <v>1.6443924226069483E-3</v>
      </c>
      <c r="W5" s="65">
        <v>1.7168730675174984E-3</v>
      </c>
      <c r="X5" s="65">
        <v>3.3566979158739484E-4</v>
      </c>
      <c r="Y5" s="65">
        <v>-2.6476282083103697E-4</v>
      </c>
      <c r="Z5" s="65">
        <v>-5.4388884551925584E-5</v>
      </c>
      <c r="AA5" s="66">
        <v>8.5437244970088108E-4</v>
      </c>
    </row>
    <row r="6" spans="1:27" ht="15" thickBot="1" x14ac:dyDescent="0.4">
      <c r="A6" s="7">
        <v>44256</v>
      </c>
      <c r="B6" s="73">
        <v>43.683402999999998</v>
      </c>
      <c r="C6" s="73">
        <v>12.85</v>
      </c>
      <c r="D6" s="73">
        <v>16.98</v>
      </c>
      <c r="E6" s="73">
        <v>13.4</v>
      </c>
      <c r="F6" s="73">
        <v>17.97081</v>
      </c>
      <c r="G6" s="73">
        <v>8.5500000000000007</v>
      </c>
      <c r="H6" s="73">
        <v>3.11</v>
      </c>
      <c r="I6" s="73">
        <v>9.42</v>
      </c>
      <c r="J6" s="70">
        <f t="shared" ref="J6:J40" si="1">(B7-B6)/B6</f>
        <v>-7.2564241389344059E-2</v>
      </c>
      <c r="K6" s="61">
        <f t="shared" ref="K6:K40" si="2">(C7-C6)/C6</f>
        <v>0.11439688715953313</v>
      </c>
      <c r="L6" s="61">
        <f t="shared" ref="L6:L40" si="3">(D7-D6)/D6</f>
        <v>6.4782096584216603E-2</v>
      </c>
      <c r="M6" s="61">
        <f t="shared" ref="M6:M40" si="4">(E7-E6)/E6</f>
        <v>-3.582089552238809E-2</v>
      </c>
      <c r="N6" s="61">
        <f t="shared" ref="N6:N40" si="5">(F7-F6)/F6</f>
        <v>-5.1989420621552353E-2</v>
      </c>
      <c r="O6" s="61">
        <f t="shared" ref="O6:O40" si="6">(G7-G6)/G6</f>
        <v>9.9415204678362526E-2</v>
      </c>
      <c r="P6" s="61">
        <f t="shared" ref="P6:P40" si="7">(H7-H6)/H6</f>
        <v>9.6463022508038676E-2</v>
      </c>
      <c r="Q6" s="61">
        <f t="shared" ref="Q6:Q40" si="8">(I7-I6)/I6</f>
        <v>6.7940552016985192E-2</v>
      </c>
      <c r="S6" s="64" t="s">
        <v>4</v>
      </c>
      <c r="T6" s="65">
        <v>-1.2476219605618906E-3</v>
      </c>
      <c r="U6" s="65">
        <f>VARP(Sheet1!$K$5:$K$40)</f>
        <v>4.3034674045419885E-3</v>
      </c>
      <c r="V6" s="65">
        <v>1.561622372006506E-3</v>
      </c>
      <c r="W6" s="65">
        <v>1.4504933054917695E-5</v>
      </c>
      <c r="X6" s="65">
        <v>8.7173420811992959E-4</v>
      </c>
      <c r="Y6" s="65">
        <v>2.0199753353141105E-3</v>
      </c>
      <c r="Z6" s="65">
        <v>2.9293130118020867E-4</v>
      </c>
      <c r="AA6" s="66">
        <v>1.0730872741344679E-3</v>
      </c>
    </row>
    <row r="7" spans="1:27" ht="15" thickBot="1" x14ac:dyDescent="0.4">
      <c r="A7" s="7">
        <v>44287</v>
      </c>
      <c r="B7" s="73">
        <v>40.513550000000002</v>
      </c>
      <c r="C7" s="73">
        <v>14.32</v>
      </c>
      <c r="D7" s="73">
        <v>18.079999999999998</v>
      </c>
      <c r="E7" s="73">
        <v>12.92</v>
      </c>
      <c r="F7" s="73">
        <v>17.036518000000001</v>
      </c>
      <c r="G7" s="73">
        <v>9.4</v>
      </c>
      <c r="H7" s="73">
        <v>3.41</v>
      </c>
      <c r="I7" s="73">
        <v>10.06</v>
      </c>
      <c r="J7" s="70">
        <f t="shared" si="1"/>
        <v>4.2417586214982296E-2</v>
      </c>
      <c r="K7" s="61">
        <f t="shared" si="2"/>
        <v>-6.0055865921787667E-2</v>
      </c>
      <c r="L7" s="61">
        <f t="shared" si="3"/>
        <v>5.0884955752212489E-2</v>
      </c>
      <c r="M7" s="61">
        <f t="shared" si="4"/>
        <v>-1.7801857585139351E-2</v>
      </c>
      <c r="N7" s="61">
        <f t="shared" si="5"/>
        <v>9.7369896829856806E-2</v>
      </c>
      <c r="O7" s="61">
        <f t="shared" si="6"/>
        <v>1.0638297872340387E-2</v>
      </c>
      <c r="P7" s="61">
        <f t="shared" si="7"/>
        <v>-2.9325513196481615E-3</v>
      </c>
      <c r="Q7" s="61">
        <f t="shared" si="8"/>
        <v>-4.9701789264414223E-3</v>
      </c>
      <c r="S7" s="64" t="s">
        <v>5</v>
      </c>
      <c r="T7" s="65">
        <v>1.6443924226069483E-3</v>
      </c>
      <c r="U7" s="65">
        <v>1.561622372006506E-3</v>
      </c>
      <c r="V7" s="65">
        <f>VARP(Sheet1!$L$5:$L$40)</f>
        <v>7.2715196855598916E-3</v>
      </c>
      <c r="W7" s="65">
        <v>3.1768467534426916E-3</v>
      </c>
      <c r="X7" s="65">
        <v>4.6419768157649E-3</v>
      </c>
      <c r="Y7" s="65">
        <v>3.0444237545774306E-3</v>
      </c>
      <c r="Z7" s="65">
        <v>1.0208089630187203E-3</v>
      </c>
      <c r="AA7" s="66">
        <v>2.3113415660755989E-3</v>
      </c>
    </row>
    <row r="8" spans="1:27" ht="15" thickBot="1" x14ac:dyDescent="0.4">
      <c r="A8" s="7">
        <v>44317</v>
      </c>
      <c r="B8" s="73">
        <v>42.232036999999998</v>
      </c>
      <c r="C8" s="73">
        <v>13.46</v>
      </c>
      <c r="D8" s="73">
        <v>19</v>
      </c>
      <c r="E8" s="73">
        <v>12.69</v>
      </c>
      <c r="F8" s="73">
        <v>18.695361999999999</v>
      </c>
      <c r="G8" s="73">
        <v>9.5</v>
      </c>
      <c r="H8" s="73">
        <v>3.4</v>
      </c>
      <c r="I8" s="73">
        <v>10.01</v>
      </c>
      <c r="J8" s="70">
        <f t="shared" si="1"/>
        <v>1.3493594921788891E-2</v>
      </c>
      <c r="K8" s="61">
        <f t="shared" si="2"/>
        <v>-7.4294205052017552E-4</v>
      </c>
      <c r="L8" s="61">
        <f t="shared" si="3"/>
        <v>2.1052631578947295E-2</v>
      </c>
      <c r="M8" s="61">
        <f t="shared" si="4"/>
        <v>-3.6249014972419155E-2</v>
      </c>
      <c r="N8" s="61">
        <f t="shared" si="5"/>
        <v>-1.0067791145204818E-2</v>
      </c>
      <c r="O8" s="61">
        <f t="shared" si="6"/>
        <v>-3.157894736842113E-2</v>
      </c>
      <c r="P8" s="61">
        <f t="shared" si="7"/>
        <v>3.5294117647058858E-2</v>
      </c>
      <c r="Q8" s="61">
        <f t="shared" si="8"/>
        <v>-7.4925074925074928E-2</v>
      </c>
      <c r="R8" s="4"/>
      <c r="S8" s="64" t="s">
        <v>6</v>
      </c>
      <c r="T8" s="65">
        <v>1.7168730675174984E-3</v>
      </c>
      <c r="U8" s="65">
        <v>1.4504933054917695E-5</v>
      </c>
      <c r="V8" s="65">
        <v>3.1768467534426916E-3</v>
      </c>
      <c r="W8" s="65">
        <f>VARP(Sheet1!$M$5:$M$40)</f>
        <v>7.7922046158996226E-3</v>
      </c>
      <c r="X8" s="65">
        <v>1.9771009962301139E-3</v>
      </c>
      <c r="Y8" s="65">
        <v>8.3524990471679035E-4</v>
      </c>
      <c r="Z8" s="65">
        <v>2.5889968219102837E-4</v>
      </c>
      <c r="AA8" s="66">
        <v>1.7774977462021539E-3</v>
      </c>
    </row>
    <row r="9" spans="1:27" ht="15" thickBot="1" x14ac:dyDescent="0.4">
      <c r="A9" s="7">
        <v>44348</v>
      </c>
      <c r="B9" s="73">
        <v>42.801898999999999</v>
      </c>
      <c r="C9" s="73">
        <v>13.45</v>
      </c>
      <c r="D9" s="73">
        <v>19.399999999999999</v>
      </c>
      <c r="E9" s="73">
        <v>12.23</v>
      </c>
      <c r="F9" s="73">
        <v>18.507141000000001</v>
      </c>
      <c r="G9" s="73">
        <v>9.1999999999999993</v>
      </c>
      <c r="H9" s="73">
        <v>3.52</v>
      </c>
      <c r="I9" s="73">
        <v>9.26</v>
      </c>
      <c r="J9" s="70">
        <f t="shared" si="1"/>
        <v>1.2897838948687845E-2</v>
      </c>
      <c r="K9" s="61">
        <f t="shared" si="2"/>
        <v>-2.230483271375417E-3</v>
      </c>
      <c r="L9" s="61">
        <f t="shared" si="3"/>
        <v>9.2783556701031028E-2</v>
      </c>
      <c r="M9" s="61">
        <f t="shared" si="4"/>
        <v>-0.13818479149632062</v>
      </c>
      <c r="N9" s="61">
        <f t="shared" si="5"/>
        <v>2.9319493486325059E-2</v>
      </c>
      <c r="O9" s="61">
        <f t="shared" si="6"/>
        <v>6.5217391304348369E-3</v>
      </c>
      <c r="P9" s="61">
        <f t="shared" si="7"/>
        <v>7.3863636363636298E-2</v>
      </c>
      <c r="Q9" s="61">
        <f t="shared" si="8"/>
        <v>-4.1036717062634884E-2</v>
      </c>
      <c r="R9" s="4"/>
      <c r="S9" s="64" t="s">
        <v>8</v>
      </c>
      <c r="T9" s="65">
        <v>3.3566979158739484E-4</v>
      </c>
      <c r="U9" s="65">
        <v>8.7173420811992959E-4</v>
      </c>
      <c r="V9" s="65">
        <v>4.6419768157649E-3</v>
      </c>
      <c r="W9" s="65">
        <v>1.9771009962301139E-3</v>
      </c>
      <c r="X9" s="65">
        <f>VARP(Sheet1!$N$5:$N$40)</f>
        <v>5.5281306469655679E-3</v>
      </c>
      <c r="Y9" s="65">
        <v>2.4358018967552014E-3</v>
      </c>
      <c r="Z9" s="65">
        <v>2.0685006293227816E-4</v>
      </c>
      <c r="AA9" s="66">
        <v>7.6334604439005655E-4</v>
      </c>
    </row>
    <row r="10" spans="1:27" ht="15" thickBot="1" x14ac:dyDescent="0.4">
      <c r="A10" s="7">
        <v>44378</v>
      </c>
      <c r="B10" s="73">
        <v>43.353951000000002</v>
      </c>
      <c r="C10" s="73">
        <v>13.42</v>
      </c>
      <c r="D10" s="73">
        <v>21.200001</v>
      </c>
      <c r="E10" s="73">
        <v>10.54</v>
      </c>
      <c r="F10" s="73">
        <v>19.049761</v>
      </c>
      <c r="G10" s="73">
        <v>9.26</v>
      </c>
      <c r="H10" s="73">
        <v>3.78</v>
      </c>
      <c r="I10" s="73">
        <v>8.8800000000000008</v>
      </c>
      <c r="J10" s="70">
        <f t="shared" si="1"/>
        <v>9.9199032632573597E-2</v>
      </c>
      <c r="K10" s="61">
        <f t="shared" si="2"/>
        <v>-6.8554396423248884E-2</v>
      </c>
      <c r="L10" s="61">
        <f t="shared" si="3"/>
        <v>7.8773581189925321E-2</v>
      </c>
      <c r="M10" s="61">
        <f t="shared" si="4"/>
        <v>0.16129032258064527</v>
      </c>
      <c r="N10" s="61">
        <f t="shared" si="5"/>
        <v>0.12054922893783294</v>
      </c>
      <c r="O10" s="61">
        <f t="shared" si="6"/>
        <v>2.9157667386609024E-2</v>
      </c>
      <c r="P10" s="61">
        <f t="shared" si="7"/>
        <v>2.6455026455027069E-3</v>
      </c>
      <c r="Q10" s="61">
        <f t="shared" si="8"/>
        <v>7.6576576576576544E-2</v>
      </c>
      <c r="R10" s="4"/>
      <c r="S10" s="64" t="s">
        <v>7</v>
      </c>
      <c r="T10" s="65">
        <v>-2.6476282083103697E-4</v>
      </c>
      <c r="U10" s="65">
        <v>2.0199753353141105E-3</v>
      </c>
      <c r="V10" s="65">
        <v>3.0444237545774306E-3</v>
      </c>
      <c r="W10" s="65">
        <v>8.3524990471679035E-4</v>
      </c>
      <c r="X10" s="65">
        <v>2.4358018967552014E-3</v>
      </c>
      <c r="Y10" s="65">
        <f>VARP(Sheet1!$O$5:$O$40)</f>
        <v>6.341431240376426E-3</v>
      </c>
      <c r="Z10" s="65">
        <v>8.6916727721957749E-4</v>
      </c>
      <c r="AA10" s="66">
        <v>1.7097275284806651E-3</v>
      </c>
    </row>
    <row r="11" spans="1:27" ht="15" thickBot="1" x14ac:dyDescent="0.4">
      <c r="A11" s="7">
        <v>44409</v>
      </c>
      <c r="B11" s="73">
        <v>47.654620999999999</v>
      </c>
      <c r="C11" s="73">
        <v>12.5</v>
      </c>
      <c r="D11" s="73">
        <v>22.870000999999998</v>
      </c>
      <c r="E11" s="73">
        <v>12.24</v>
      </c>
      <c r="F11" s="73">
        <v>21.346195000000002</v>
      </c>
      <c r="G11" s="73">
        <v>9.5299999999999994</v>
      </c>
      <c r="H11" s="73">
        <v>3.79</v>
      </c>
      <c r="I11" s="73">
        <v>9.56</v>
      </c>
      <c r="J11" s="70">
        <f t="shared" si="1"/>
        <v>-0.15582956792374864</v>
      </c>
      <c r="K11" s="61">
        <f t="shared" si="2"/>
        <v>3.3599999999999991E-2</v>
      </c>
      <c r="L11" s="61">
        <f t="shared" si="3"/>
        <v>4.3724528040030661E-3</v>
      </c>
      <c r="M11" s="61">
        <f t="shared" si="4"/>
        <v>-2.3692810457516415E-2</v>
      </c>
      <c r="N11" s="61">
        <f t="shared" si="5"/>
        <v>0.13254657328858838</v>
      </c>
      <c r="O11" s="61">
        <f t="shared" si="6"/>
        <v>2.8331584470094581E-2</v>
      </c>
      <c r="P11" s="61">
        <f t="shared" si="7"/>
        <v>1.0554089709762543E-2</v>
      </c>
      <c r="Q11" s="61">
        <f t="shared" si="8"/>
        <v>-4.2887029288702944E-2</v>
      </c>
      <c r="R11" s="4"/>
      <c r="S11" s="64" t="s">
        <v>9</v>
      </c>
      <c r="T11" s="65">
        <v>-5.4388884551925584E-5</v>
      </c>
      <c r="U11" s="65">
        <v>2.9293130118020867E-4</v>
      </c>
      <c r="V11" s="65">
        <v>1.0208089630187203E-3</v>
      </c>
      <c r="W11" s="65">
        <v>2.5889968219102837E-4</v>
      </c>
      <c r="X11" s="65">
        <v>2.0685006293227816E-4</v>
      </c>
      <c r="Y11" s="65">
        <v>8.6916727721957749E-4</v>
      </c>
      <c r="Z11" s="65">
        <f>VARP(Sheet1!$P$5:$P$40)</f>
        <v>9.3622853613940739E-4</v>
      </c>
      <c r="AA11" s="66">
        <v>6.8657437732034783E-4</v>
      </c>
    </row>
    <row r="12" spans="1:27" ht="15" thickBot="1" x14ac:dyDescent="0.4">
      <c r="A12" s="7">
        <v>44440</v>
      </c>
      <c r="B12" s="73">
        <v>40.228622000000001</v>
      </c>
      <c r="C12" s="73">
        <v>12.92</v>
      </c>
      <c r="D12" s="73">
        <v>22.969999000000001</v>
      </c>
      <c r="E12" s="73">
        <v>11.95</v>
      </c>
      <c r="F12" s="73">
        <v>24.175560000000001</v>
      </c>
      <c r="G12" s="73">
        <v>9.8000000000000007</v>
      </c>
      <c r="H12" s="73">
        <v>3.83</v>
      </c>
      <c r="I12" s="73">
        <v>9.15</v>
      </c>
      <c r="J12" s="70">
        <f t="shared" si="1"/>
        <v>-0.17839758468485456</v>
      </c>
      <c r="K12" s="61">
        <f t="shared" si="2"/>
        <v>4.8761609907120806E-2</v>
      </c>
      <c r="L12" s="61">
        <f t="shared" si="3"/>
        <v>-7.0526733588451615E-2</v>
      </c>
      <c r="M12" s="61">
        <f t="shared" si="4"/>
        <v>-0.10041841004184095</v>
      </c>
      <c r="N12" s="61">
        <f t="shared" si="5"/>
        <v>4.0079733416723317E-3</v>
      </c>
      <c r="O12" s="61">
        <f t="shared" si="6"/>
        <v>0.15816326530612232</v>
      </c>
      <c r="P12" s="61">
        <f t="shared" si="7"/>
        <v>1.5665796344647532E-2</v>
      </c>
      <c r="Q12" s="61">
        <f t="shared" si="8"/>
        <v>-5.573770491803276E-2</v>
      </c>
      <c r="R12" s="4"/>
      <c r="S12" s="67" t="s">
        <v>10</v>
      </c>
      <c r="T12" s="66">
        <v>8.5437244970088108E-4</v>
      </c>
      <c r="U12" s="66">
        <v>1.0730872741344679E-3</v>
      </c>
      <c r="V12" s="66">
        <v>2.3113415660755989E-3</v>
      </c>
      <c r="W12" s="66">
        <v>1.7774977462021539E-3</v>
      </c>
      <c r="X12" s="66">
        <v>7.6334604439005655E-4</v>
      </c>
      <c r="Y12" s="66">
        <v>1.7097275284806651E-3</v>
      </c>
      <c r="Z12" s="66">
        <v>6.8657437732034783E-4</v>
      </c>
      <c r="AA12" s="66">
        <f>VARP(Sheet1!$Q$5:$Q$40)</f>
        <v>3.3872912036149653E-3</v>
      </c>
    </row>
    <row r="13" spans="1:27" ht="14.5" x14ac:dyDescent="0.35">
      <c r="A13" s="7">
        <v>44470</v>
      </c>
      <c r="B13" s="73">
        <v>33.051932999999998</v>
      </c>
      <c r="C13" s="73">
        <v>13.55</v>
      </c>
      <c r="D13" s="73">
        <v>21.35</v>
      </c>
      <c r="E13" s="73">
        <v>10.75</v>
      </c>
      <c r="F13" s="73">
        <v>24.272455000000001</v>
      </c>
      <c r="G13" s="73">
        <v>11.35</v>
      </c>
      <c r="H13" s="73">
        <v>3.89</v>
      </c>
      <c r="I13" s="73">
        <v>8.64</v>
      </c>
      <c r="J13" s="70">
        <f t="shared" si="1"/>
        <v>-1.2661619518592028E-2</v>
      </c>
      <c r="K13" s="61">
        <f t="shared" si="2"/>
        <v>0.14833948339483394</v>
      </c>
      <c r="L13" s="61">
        <f t="shared" si="3"/>
        <v>4.1686182669789087E-2</v>
      </c>
      <c r="M13" s="61">
        <f t="shared" si="4"/>
        <v>-1.3953488372093056E-2</v>
      </c>
      <c r="N13" s="61">
        <f t="shared" si="5"/>
        <v>1.2774480372916442E-2</v>
      </c>
      <c r="O13" s="61">
        <f t="shared" si="6"/>
        <v>8.1057268722466963E-2</v>
      </c>
      <c r="P13" s="61">
        <f t="shared" si="7"/>
        <v>-5.1413881748072028E-3</v>
      </c>
      <c r="Q13" s="61">
        <f t="shared" si="8"/>
        <v>-3.3564814814814922E-2</v>
      </c>
      <c r="R13" s="4"/>
    </row>
    <row r="14" spans="1:27" ht="14.5" x14ac:dyDescent="0.35">
      <c r="A14" s="7">
        <v>44501</v>
      </c>
      <c r="B14" s="73">
        <v>32.633442000000002</v>
      </c>
      <c r="C14" s="73">
        <v>15.56</v>
      </c>
      <c r="D14" s="73">
        <v>22.24</v>
      </c>
      <c r="E14" s="73">
        <v>10.6</v>
      </c>
      <c r="F14" s="73">
        <v>24.582522999999998</v>
      </c>
      <c r="G14" s="73">
        <v>12.27</v>
      </c>
      <c r="H14" s="73">
        <v>3.87</v>
      </c>
      <c r="I14" s="73">
        <v>8.35</v>
      </c>
      <c r="J14" s="70">
        <f t="shared" si="1"/>
        <v>7.4488403644335163E-2</v>
      </c>
      <c r="K14" s="61">
        <f t="shared" si="2"/>
        <v>-8.6760925449871434E-2</v>
      </c>
      <c r="L14" s="61">
        <f t="shared" si="3"/>
        <v>0.11735611510791381</v>
      </c>
      <c r="M14" s="61">
        <f t="shared" si="4"/>
        <v>-8.4905660377358368E-3</v>
      </c>
      <c r="N14" s="61">
        <f t="shared" si="5"/>
        <v>-1.5372425360895493E-2</v>
      </c>
      <c r="O14" s="61">
        <f t="shared" si="6"/>
        <v>-1.9559902200489015E-2</v>
      </c>
      <c r="P14" s="61">
        <f t="shared" si="7"/>
        <v>4.9095607235141989E-2</v>
      </c>
      <c r="Q14" s="61">
        <f t="shared" si="8"/>
        <v>0.12934131736526946</v>
      </c>
      <c r="R14" s="4"/>
    </row>
    <row r="15" spans="1:27" ht="14.5" x14ac:dyDescent="0.35">
      <c r="A15" s="7">
        <v>44531</v>
      </c>
      <c r="B15" s="73">
        <v>35.064255000000003</v>
      </c>
      <c r="C15" s="73">
        <v>14.21</v>
      </c>
      <c r="D15" s="73">
        <v>24.85</v>
      </c>
      <c r="E15" s="73">
        <v>10.51</v>
      </c>
      <c r="F15" s="73">
        <v>24.204630000000002</v>
      </c>
      <c r="G15" s="73">
        <v>12.03</v>
      </c>
      <c r="H15" s="73">
        <v>4.0599999999999996</v>
      </c>
      <c r="I15" s="73">
        <v>9.43</v>
      </c>
      <c r="J15" s="70">
        <f t="shared" si="1"/>
        <v>5.3834453348573875E-2</v>
      </c>
      <c r="K15" s="61">
        <f t="shared" si="2"/>
        <v>-3.6593947923997276E-2</v>
      </c>
      <c r="L15" s="61">
        <f t="shared" si="3"/>
        <v>6.6398390342052249E-2</v>
      </c>
      <c r="M15" s="61">
        <f t="shared" si="4"/>
        <v>1.7126546146527092E-2</v>
      </c>
      <c r="N15" s="61">
        <f t="shared" si="5"/>
        <v>4.4034550414527307E-3</v>
      </c>
      <c r="O15" s="61">
        <f t="shared" si="6"/>
        <v>6.4837905236907828E-2</v>
      </c>
      <c r="P15" s="61">
        <f t="shared" si="7"/>
        <v>2.9556650246305449E-2</v>
      </c>
      <c r="Q15" s="61">
        <f t="shared" si="8"/>
        <v>6.6808059384941762E-2</v>
      </c>
      <c r="R15" s="4"/>
    </row>
    <row r="16" spans="1:27" ht="14.5" x14ac:dyDescent="0.35">
      <c r="A16" s="7">
        <v>44562</v>
      </c>
      <c r="B16" s="73">
        <v>36.951920000000001</v>
      </c>
      <c r="C16" s="73">
        <v>13.69</v>
      </c>
      <c r="D16" s="73">
        <v>26.5</v>
      </c>
      <c r="E16" s="73">
        <v>10.69</v>
      </c>
      <c r="F16" s="73">
        <v>24.311214</v>
      </c>
      <c r="G16" s="73">
        <v>12.81</v>
      </c>
      <c r="H16" s="73">
        <v>4.18</v>
      </c>
      <c r="I16" s="73">
        <v>10.06</v>
      </c>
      <c r="J16" s="70">
        <f t="shared" si="1"/>
        <v>9.4939829919527874E-2</v>
      </c>
      <c r="K16" s="61">
        <f t="shared" si="2"/>
        <v>2.2644265887509167E-2</v>
      </c>
      <c r="L16" s="61">
        <f t="shared" si="3"/>
        <v>-0.11320754716981132</v>
      </c>
      <c r="M16" s="61">
        <f t="shared" si="4"/>
        <v>-5.7062675397567771E-2</v>
      </c>
      <c r="N16" s="61">
        <f t="shared" si="5"/>
        <v>-8.6488646761942775E-2</v>
      </c>
      <c r="O16" s="61">
        <f t="shared" si="6"/>
        <v>-0.19594067135050738</v>
      </c>
      <c r="P16" s="61">
        <f t="shared" si="7"/>
        <v>-6.2200956937798993E-2</v>
      </c>
      <c r="Q16" s="61">
        <f t="shared" si="8"/>
        <v>-5.0695825049701763E-2</v>
      </c>
      <c r="R16" s="4"/>
    </row>
    <row r="17" spans="1:27" ht="14.5" x14ac:dyDescent="0.35">
      <c r="A17" s="7">
        <v>44593</v>
      </c>
      <c r="B17" s="73">
        <v>40.460129000000002</v>
      </c>
      <c r="C17" s="73">
        <v>14</v>
      </c>
      <c r="D17" s="73">
        <v>23.5</v>
      </c>
      <c r="E17" s="73">
        <v>10.08</v>
      </c>
      <c r="F17" s="73">
        <v>22.208570000000002</v>
      </c>
      <c r="G17" s="73">
        <v>10.3</v>
      </c>
      <c r="H17" s="73">
        <v>3.92</v>
      </c>
      <c r="I17" s="73">
        <v>9.5500000000000007</v>
      </c>
      <c r="J17" s="70">
        <f t="shared" si="1"/>
        <v>3.5431300775140839E-2</v>
      </c>
      <c r="K17" s="61">
        <f t="shared" si="2"/>
        <v>4.7857142857142855E-2</v>
      </c>
      <c r="L17" s="61">
        <f t="shared" si="3"/>
        <v>-4.0425574468085118E-2</v>
      </c>
      <c r="M17" s="61">
        <f t="shared" si="4"/>
        <v>2.48015873015873E-2</v>
      </c>
      <c r="N17" s="61">
        <f t="shared" si="5"/>
        <v>-8.7696326238024369E-2</v>
      </c>
      <c r="O17" s="61">
        <f t="shared" si="6"/>
        <v>-3.7864077669902962E-2</v>
      </c>
      <c r="P17" s="61">
        <f t="shared" si="7"/>
        <v>1.5306122448979605E-2</v>
      </c>
      <c r="Q17" s="61">
        <f t="shared" si="8"/>
        <v>5.9685863874345386E-2</v>
      </c>
      <c r="R17" s="4"/>
    </row>
    <row r="18" spans="1:27" ht="14.5" x14ac:dyDescent="0.35">
      <c r="A18" s="7">
        <v>44621</v>
      </c>
      <c r="B18" s="73">
        <v>41.893684</v>
      </c>
      <c r="C18" s="73">
        <v>14.67</v>
      </c>
      <c r="D18" s="73">
        <v>22.549999</v>
      </c>
      <c r="E18" s="73">
        <v>10.33</v>
      </c>
      <c r="F18" s="73">
        <v>20.260960000000001</v>
      </c>
      <c r="G18" s="73">
        <v>9.91</v>
      </c>
      <c r="H18" s="73">
        <v>3.98</v>
      </c>
      <c r="I18" s="73">
        <v>10.119999999999999</v>
      </c>
      <c r="J18" s="70">
        <f t="shared" si="1"/>
        <v>0.11795957118500248</v>
      </c>
      <c r="K18" s="61">
        <f t="shared" si="2"/>
        <v>7.0892978868439052E-2</v>
      </c>
      <c r="L18" s="61">
        <f t="shared" si="3"/>
        <v>6.6519736874489721E-3</v>
      </c>
      <c r="M18" s="61">
        <f t="shared" si="4"/>
        <v>7.5508228460793747E-2</v>
      </c>
      <c r="N18" s="61">
        <f t="shared" si="5"/>
        <v>-1.1477738468463479E-2</v>
      </c>
      <c r="O18" s="61">
        <f t="shared" si="6"/>
        <v>0.15539858728557004</v>
      </c>
      <c r="P18" s="61">
        <f t="shared" si="7"/>
        <v>-5.0251256281407079E-3</v>
      </c>
      <c r="Q18" s="61">
        <f t="shared" si="8"/>
        <v>4.1501976284584977E-2</v>
      </c>
      <c r="R18" s="4"/>
    </row>
    <row r="19" spans="1:27" ht="14.5" x14ac:dyDescent="0.35">
      <c r="A19" s="7">
        <v>44652</v>
      </c>
      <c r="B19" s="73">
        <v>46.835445</v>
      </c>
      <c r="C19" s="73">
        <v>15.71</v>
      </c>
      <c r="D19" s="73">
        <v>22.700001</v>
      </c>
      <c r="E19" s="73">
        <v>11.11</v>
      </c>
      <c r="F19" s="73">
        <v>20.028410000000001</v>
      </c>
      <c r="G19" s="73">
        <v>11.45</v>
      </c>
      <c r="H19" s="73">
        <v>3.96</v>
      </c>
      <c r="I19" s="73">
        <v>10.54</v>
      </c>
      <c r="J19" s="70">
        <f t="shared" si="1"/>
        <v>-9.0684416471328494E-2</v>
      </c>
      <c r="K19" s="61">
        <f t="shared" si="2"/>
        <v>3.4373010821132984E-2</v>
      </c>
      <c r="L19" s="61">
        <f t="shared" si="3"/>
        <v>3.2158544838830599E-2</v>
      </c>
      <c r="M19" s="61">
        <f t="shared" si="4"/>
        <v>9.9909990999100029E-2</v>
      </c>
      <c r="N19" s="61">
        <f t="shared" si="5"/>
        <v>1.6932747032839843E-2</v>
      </c>
      <c r="O19" s="61">
        <f t="shared" si="6"/>
        <v>-0.1048034934497816</v>
      </c>
      <c r="P19" s="61">
        <f t="shared" si="7"/>
        <v>2.5252525252525836E-3</v>
      </c>
      <c r="Q19" s="61">
        <f t="shared" si="8"/>
        <v>6.4516129032258215E-2</v>
      </c>
      <c r="R19" s="4"/>
    </row>
    <row r="20" spans="1:27" ht="14.5" x14ac:dyDescent="0.35">
      <c r="A20" s="7">
        <v>44682</v>
      </c>
      <c r="B20" s="73">
        <v>42.588200000000001</v>
      </c>
      <c r="C20" s="73">
        <v>16.25</v>
      </c>
      <c r="D20" s="73">
        <v>23.43</v>
      </c>
      <c r="E20" s="73">
        <v>12.22</v>
      </c>
      <c r="F20" s="73">
        <v>20.367546000000001</v>
      </c>
      <c r="G20" s="73">
        <v>10.25</v>
      </c>
      <c r="H20" s="73">
        <v>3.97</v>
      </c>
      <c r="I20" s="73">
        <v>11.22</v>
      </c>
      <c r="J20" s="70">
        <f t="shared" si="1"/>
        <v>4.5125128556736435E-2</v>
      </c>
      <c r="K20" s="61">
        <f t="shared" si="2"/>
        <v>6.1538461538462414E-3</v>
      </c>
      <c r="L20" s="61">
        <f t="shared" si="3"/>
        <v>-0.10926158770806664</v>
      </c>
      <c r="M20" s="61">
        <f t="shared" si="4"/>
        <v>-0.11538461538461539</v>
      </c>
      <c r="N20" s="61">
        <f t="shared" si="5"/>
        <v>-9.0390369070481209E-3</v>
      </c>
      <c r="O20" s="61">
        <f t="shared" si="6"/>
        <v>2.6341463414634104E-2</v>
      </c>
      <c r="P20" s="61">
        <f t="shared" si="7"/>
        <v>-1.5113350125944598E-2</v>
      </c>
      <c r="Q20" s="61">
        <f t="shared" si="8"/>
        <v>0</v>
      </c>
      <c r="R20" s="4"/>
    </row>
    <row r="21" spans="1:27" ht="14.5" x14ac:dyDescent="0.35">
      <c r="A21" s="7">
        <v>44713</v>
      </c>
      <c r="B21" s="73">
        <v>44.509998000000003</v>
      </c>
      <c r="C21" s="73">
        <v>16.350000000000001</v>
      </c>
      <c r="D21" s="73">
        <v>20.870000999999998</v>
      </c>
      <c r="E21" s="73">
        <v>10.81</v>
      </c>
      <c r="F21" s="73">
        <v>20.183443</v>
      </c>
      <c r="G21" s="73">
        <v>10.52</v>
      </c>
      <c r="H21" s="73">
        <v>3.91</v>
      </c>
      <c r="I21" s="73">
        <v>11.22</v>
      </c>
      <c r="J21" s="70">
        <f t="shared" si="1"/>
        <v>-8.2677963724015494E-2</v>
      </c>
      <c r="K21" s="61">
        <f t="shared" si="2"/>
        <v>-1.8348685015290623E-2</v>
      </c>
      <c r="L21" s="61">
        <f t="shared" si="3"/>
        <v>-0.12649740649269725</v>
      </c>
      <c r="M21" s="61">
        <f t="shared" si="4"/>
        <v>-0.15078630897317305</v>
      </c>
      <c r="N21" s="61">
        <f t="shared" si="5"/>
        <v>-9.0662678315092268E-2</v>
      </c>
      <c r="O21" s="61">
        <f t="shared" si="6"/>
        <v>3.2319391634980973E-2</v>
      </c>
      <c r="P21" s="61">
        <f t="shared" si="7"/>
        <v>-5.1150895140665009E-3</v>
      </c>
      <c r="Q21" s="61">
        <f t="shared" si="8"/>
        <v>1.6042780748663076E-2</v>
      </c>
      <c r="R21" s="4"/>
    </row>
    <row r="22" spans="1:27" ht="14.5" x14ac:dyDescent="0.35">
      <c r="A22" s="7">
        <v>44743</v>
      </c>
      <c r="B22" s="73">
        <v>40.830002</v>
      </c>
      <c r="C22" s="73">
        <v>16.049999</v>
      </c>
      <c r="D22" s="73">
        <v>18.23</v>
      </c>
      <c r="E22" s="73">
        <v>9.18</v>
      </c>
      <c r="F22" s="73">
        <v>18.353558</v>
      </c>
      <c r="G22" s="73">
        <v>10.86</v>
      </c>
      <c r="H22" s="73">
        <v>3.89</v>
      </c>
      <c r="I22" s="73">
        <v>11.4</v>
      </c>
      <c r="J22" s="70">
        <f t="shared" si="1"/>
        <v>-4.2125910255894759E-2</v>
      </c>
      <c r="K22" s="61">
        <f t="shared" si="2"/>
        <v>5.7943991149158373E-2</v>
      </c>
      <c r="L22" s="61">
        <f t="shared" si="3"/>
        <v>0.13823368074602302</v>
      </c>
      <c r="M22" s="61">
        <f t="shared" si="4"/>
        <v>0.12200435729847506</v>
      </c>
      <c r="N22" s="61">
        <f t="shared" si="5"/>
        <v>0.11891884941328554</v>
      </c>
      <c r="O22" s="61">
        <f t="shared" si="6"/>
        <v>9.1160220994475169E-2</v>
      </c>
      <c r="P22" s="61">
        <f t="shared" si="7"/>
        <v>2.5706940874035441E-3</v>
      </c>
      <c r="Q22" s="61">
        <f t="shared" si="8"/>
        <v>2.6315789473684115E-2</v>
      </c>
      <c r="R22" s="4"/>
    </row>
    <row r="23" spans="1:27" ht="14.5" x14ac:dyDescent="0.35">
      <c r="A23" s="7">
        <v>44774</v>
      </c>
      <c r="B23" s="73">
        <v>39.110000999999997</v>
      </c>
      <c r="C23" s="73">
        <v>16.98</v>
      </c>
      <c r="D23" s="73">
        <v>20.75</v>
      </c>
      <c r="E23" s="73">
        <v>10.3</v>
      </c>
      <c r="F23" s="73">
        <v>20.536142000000002</v>
      </c>
      <c r="G23" s="73">
        <v>11.85</v>
      </c>
      <c r="H23" s="73">
        <v>3.9</v>
      </c>
      <c r="I23" s="73">
        <v>11.7</v>
      </c>
      <c r="J23" s="70">
        <f t="shared" si="1"/>
        <v>-4.1165966730606761E-2</v>
      </c>
      <c r="K23" s="61">
        <f t="shared" si="2"/>
        <v>-9.7762073027090696E-2</v>
      </c>
      <c r="L23" s="61">
        <f t="shared" si="3"/>
        <v>-6.457831325301204E-2</v>
      </c>
      <c r="M23" s="61">
        <f t="shared" si="4"/>
        <v>-1.4563106796116538E-2</v>
      </c>
      <c r="N23" s="61">
        <f t="shared" si="5"/>
        <v>8.5990348138418493E-2</v>
      </c>
      <c r="O23" s="61">
        <f t="shared" si="6"/>
        <v>-1.8565400843881762E-2</v>
      </c>
      <c r="P23" s="61">
        <f t="shared" si="7"/>
        <v>5.1282051282051325E-3</v>
      </c>
      <c r="Q23" s="61">
        <f t="shared" si="8"/>
        <v>-5.6410256410256425E-2</v>
      </c>
      <c r="R23" s="4"/>
    </row>
    <row r="24" spans="1:27" ht="14.5" x14ac:dyDescent="0.35">
      <c r="A24" s="7">
        <v>44805</v>
      </c>
      <c r="B24" s="73">
        <v>37.5</v>
      </c>
      <c r="C24" s="73">
        <v>15.32</v>
      </c>
      <c r="D24" s="73">
        <v>19.41</v>
      </c>
      <c r="E24" s="73">
        <v>10.15</v>
      </c>
      <c r="F24" s="73">
        <v>22.302052</v>
      </c>
      <c r="G24" s="73">
        <v>11.63</v>
      </c>
      <c r="H24" s="73">
        <v>3.92</v>
      </c>
      <c r="I24" s="73">
        <v>11.04</v>
      </c>
      <c r="J24" s="70">
        <f t="shared" si="1"/>
        <v>4.1066693333333244E-2</v>
      </c>
      <c r="K24" s="61">
        <f t="shared" si="2"/>
        <v>-0.13250652741514368</v>
      </c>
      <c r="L24" s="61">
        <f t="shared" si="3"/>
        <v>-0.19577537351880478</v>
      </c>
      <c r="M24" s="61">
        <f t="shared" si="4"/>
        <v>-0.13300492610837433</v>
      </c>
      <c r="N24" s="61">
        <f t="shared" si="5"/>
        <v>-0.16503557609855807</v>
      </c>
      <c r="O24" s="61">
        <f t="shared" si="6"/>
        <v>-9.7162510748065409E-2</v>
      </c>
      <c r="P24" s="61">
        <f t="shared" si="7"/>
        <v>-1.5306122448979605E-2</v>
      </c>
      <c r="Q24" s="61">
        <f t="shared" si="8"/>
        <v>-0.13043478260869562</v>
      </c>
      <c r="R24" s="4"/>
    </row>
    <row r="25" spans="1:27" ht="14.5" x14ac:dyDescent="0.35">
      <c r="A25" s="7">
        <v>44835</v>
      </c>
      <c r="B25" s="73">
        <v>39.040000999999997</v>
      </c>
      <c r="C25" s="73">
        <v>13.29</v>
      </c>
      <c r="D25" s="73">
        <v>15.61</v>
      </c>
      <c r="E25" s="73">
        <v>8.8000000000000007</v>
      </c>
      <c r="F25" s="73">
        <v>18.621420000000001</v>
      </c>
      <c r="G25" s="73">
        <v>10.5</v>
      </c>
      <c r="H25" s="73">
        <v>3.86</v>
      </c>
      <c r="I25" s="73">
        <v>9.6</v>
      </c>
      <c r="J25" s="70">
        <f t="shared" si="1"/>
        <v>-4.0471361668253887E-2</v>
      </c>
      <c r="K25" s="61">
        <f t="shared" si="2"/>
        <v>3.987960872836728E-2</v>
      </c>
      <c r="L25" s="61">
        <f t="shared" si="3"/>
        <v>8.7764253683536256E-2</v>
      </c>
      <c r="M25" s="61">
        <f t="shared" si="4"/>
        <v>-1.3636363636363748E-2</v>
      </c>
      <c r="N25" s="61">
        <f t="shared" si="5"/>
        <v>7.6185382210379141E-2</v>
      </c>
      <c r="O25" s="61">
        <f t="shared" si="6"/>
        <v>0.14761904761904768</v>
      </c>
      <c r="P25" s="61">
        <f t="shared" si="7"/>
        <v>1.0362694300518144E-2</v>
      </c>
      <c r="Q25" s="61">
        <f t="shared" si="8"/>
        <v>9.6874999999999975E-2</v>
      </c>
      <c r="R25" s="4"/>
    </row>
    <row r="26" spans="1:27" ht="14.5" x14ac:dyDescent="0.35">
      <c r="A26" s="7">
        <v>44866</v>
      </c>
      <c r="B26" s="73">
        <v>37.459999000000003</v>
      </c>
      <c r="C26" s="73">
        <v>13.82</v>
      </c>
      <c r="D26" s="73">
        <v>16.98</v>
      </c>
      <c r="E26" s="73">
        <v>8.68</v>
      </c>
      <c r="F26" s="73">
        <v>20.040099999999999</v>
      </c>
      <c r="G26" s="73">
        <v>12.05</v>
      </c>
      <c r="H26" s="73">
        <v>3.9</v>
      </c>
      <c r="I26" s="73">
        <v>10.53</v>
      </c>
      <c r="J26" s="70">
        <f t="shared" si="1"/>
        <v>0.23331559619101955</v>
      </c>
      <c r="K26" s="61">
        <f t="shared" si="2"/>
        <v>8.1765557163531039E-2</v>
      </c>
      <c r="L26" s="61">
        <f t="shared" si="3"/>
        <v>0.14487638398115421</v>
      </c>
      <c r="M26" s="61">
        <f t="shared" si="4"/>
        <v>-0.10944700460829486</v>
      </c>
      <c r="N26" s="61">
        <f t="shared" si="5"/>
        <v>0.1529702945594085</v>
      </c>
      <c r="O26" s="61">
        <f t="shared" si="6"/>
        <v>0.18008298755186719</v>
      </c>
      <c r="P26" s="61">
        <f t="shared" si="7"/>
        <v>2.5641025641025664E-2</v>
      </c>
      <c r="Q26" s="61">
        <f t="shared" si="8"/>
        <v>7.3124406457739918E-2</v>
      </c>
      <c r="R26" s="4"/>
    </row>
    <row r="27" spans="1:27" ht="14.5" x14ac:dyDescent="0.35">
      <c r="A27" s="7">
        <v>44896</v>
      </c>
      <c r="B27" s="73">
        <v>46.200001</v>
      </c>
      <c r="C27" s="73">
        <v>14.95</v>
      </c>
      <c r="D27" s="73">
        <v>19.440000999999999</v>
      </c>
      <c r="E27" s="73">
        <v>7.73</v>
      </c>
      <c r="F27" s="73">
        <v>23.105640000000001</v>
      </c>
      <c r="G27" s="73">
        <v>14.22</v>
      </c>
      <c r="H27" s="73">
        <v>4</v>
      </c>
      <c r="I27" s="73">
        <v>11.3</v>
      </c>
      <c r="J27" s="70">
        <f t="shared" si="1"/>
        <v>-1.2337662070613381E-2</v>
      </c>
      <c r="K27" s="61">
        <f t="shared" si="2"/>
        <v>7.3578595317726567E-3</v>
      </c>
      <c r="L27" s="61">
        <f t="shared" si="3"/>
        <v>-0.10699587926975922</v>
      </c>
      <c r="M27" s="61">
        <f t="shared" si="4"/>
        <v>1.4230271668822694E-2</v>
      </c>
      <c r="N27" s="61">
        <f t="shared" si="5"/>
        <v>-0.10863031710006743</v>
      </c>
      <c r="O27" s="61">
        <f t="shared" si="6"/>
        <v>-7.5949367088607597E-2</v>
      </c>
      <c r="P27" s="61">
        <f t="shared" si="7"/>
        <v>-2.4999999999999467E-3</v>
      </c>
      <c r="Q27" s="61">
        <f t="shared" si="8"/>
        <v>-4.7787610619469102E-2</v>
      </c>
      <c r="R27" s="4"/>
    </row>
    <row r="28" spans="1:27" ht="14.5" x14ac:dyDescent="0.35">
      <c r="A28" s="7">
        <v>44927</v>
      </c>
      <c r="B28" s="73">
        <v>45.630001</v>
      </c>
      <c r="C28" s="73">
        <v>15.06</v>
      </c>
      <c r="D28" s="73">
        <v>17.360001</v>
      </c>
      <c r="E28" s="73">
        <v>7.84</v>
      </c>
      <c r="F28" s="73">
        <v>20.595666999999999</v>
      </c>
      <c r="G28" s="73">
        <v>13.14</v>
      </c>
      <c r="H28" s="73">
        <v>3.99</v>
      </c>
      <c r="I28" s="73">
        <v>10.76</v>
      </c>
      <c r="J28" s="70">
        <f t="shared" si="1"/>
        <v>9.5331994404295475E-2</v>
      </c>
      <c r="K28" s="61">
        <f t="shared" si="2"/>
        <v>-1.2616201859229832E-2</v>
      </c>
      <c r="L28" s="61">
        <f t="shared" si="3"/>
        <v>0.16705062401782125</v>
      </c>
      <c r="M28" s="61">
        <f t="shared" si="4"/>
        <v>0.10841836734693873</v>
      </c>
      <c r="N28" s="61">
        <f t="shared" si="5"/>
        <v>9.5375740926477451E-2</v>
      </c>
      <c r="O28" s="61">
        <f t="shared" si="6"/>
        <v>0.11187214611872137</v>
      </c>
      <c r="P28" s="61">
        <f t="shared" si="7"/>
        <v>2.5062656641603918E-2</v>
      </c>
      <c r="Q28" s="61">
        <f t="shared" si="8"/>
        <v>-2.4163568773234181E-2</v>
      </c>
      <c r="R28" s="4"/>
    </row>
    <row r="29" spans="1:27" ht="14.5" x14ac:dyDescent="0.35">
      <c r="A29" s="7">
        <v>44958</v>
      </c>
      <c r="B29" s="73">
        <v>49.98</v>
      </c>
      <c r="C29" s="73">
        <v>14.87</v>
      </c>
      <c r="D29" s="73">
        <v>20.260000000000002</v>
      </c>
      <c r="E29" s="73">
        <v>8.69</v>
      </c>
      <c r="F29" s="73">
        <v>22.559994</v>
      </c>
      <c r="G29" s="73">
        <v>14.61</v>
      </c>
      <c r="H29" s="73">
        <v>4.09</v>
      </c>
      <c r="I29" s="73">
        <v>10.5</v>
      </c>
      <c r="J29" s="70">
        <f t="shared" si="1"/>
        <v>-9.2837134853941447E-2</v>
      </c>
      <c r="K29" s="61">
        <f t="shared" si="2"/>
        <v>7.6664425016812532E-2</v>
      </c>
      <c r="L29" s="61">
        <f t="shared" si="3"/>
        <v>-2.1717670286278443E-2</v>
      </c>
      <c r="M29" s="61">
        <f t="shared" si="4"/>
        <v>-0.12658227848101261</v>
      </c>
      <c r="N29" s="61">
        <f t="shared" si="5"/>
        <v>-1.6270881986936665E-2</v>
      </c>
      <c r="O29" s="61">
        <f t="shared" si="6"/>
        <v>6.1601642710472186E-3</v>
      </c>
      <c r="P29" s="61">
        <f t="shared" si="7"/>
        <v>-9.7799511002445074E-3</v>
      </c>
      <c r="Q29" s="61">
        <f t="shared" si="8"/>
        <v>1.2380952380952456E-2</v>
      </c>
      <c r="R29" s="4"/>
      <c r="T29"/>
      <c r="U29"/>
      <c r="V29"/>
      <c r="W29"/>
      <c r="X29"/>
      <c r="Y29"/>
      <c r="Z29"/>
      <c r="AA29"/>
    </row>
    <row r="30" spans="1:27" ht="14.5" x14ac:dyDescent="0.35">
      <c r="A30" s="7">
        <v>44986</v>
      </c>
      <c r="B30" s="73">
        <v>45.34</v>
      </c>
      <c r="C30" s="73">
        <v>16.010000000000002</v>
      </c>
      <c r="D30" s="73">
        <v>19.82</v>
      </c>
      <c r="E30" s="73">
        <v>7.59</v>
      </c>
      <c r="F30" s="73">
        <v>22.192923</v>
      </c>
      <c r="G30" s="73">
        <v>14.7</v>
      </c>
      <c r="H30" s="73">
        <v>4.05</v>
      </c>
      <c r="I30" s="73">
        <v>10.63</v>
      </c>
      <c r="J30" s="70">
        <f t="shared" si="1"/>
        <v>4.4993405381561456E-2</v>
      </c>
      <c r="K30" s="61">
        <f t="shared" si="2"/>
        <v>-3.8725796377264268E-2</v>
      </c>
      <c r="L30" s="61">
        <f t="shared" si="3"/>
        <v>-3.5822351160443987E-2</v>
      </c>
      <c r="M30" s="61">
        <f t="shared" si="4"/>
        <v>-4.2160737812911762E-2</v>
      </c>
      <c r="N30" s="61">
        <f t="shared" si="5"/>
        <v>1.3836708215497328E-2</v>
      </c>
      <c r="O30" s="61">
        <f t="shared" si="6"/>
        <v>-2.0408163265305686E-3</v>
      </c>
      <c r="P30" s="61">
        <f t="shared" si="7"/>
        <v>4.1975308641975295E-2</v>
      </c>
      <c r="Q30" s="61">
        <f t="shared" si="8"/>
        <v>-4.891815616180633E-2</v>
      </c>
      <c r="R30" s="4"/>
      <c r="T30"/>
      <c r="U30"/>
      <c r="V30"/>
      <c r="W30"/>
      <c r="X30"/>
      <c r="Y30"/>
      <c r="Z30"/>
      <c r="AA30"/>
    </row>
    <row r="31" spans="1:27" ht="14.5" x14ac:dyDescent="0.35">
      <c r="A31" s="7">
        <v>45017</v>
      </c>
      <c r="B31" s="73">
        <v>47.380001</v>
      </c>
      <c r="C31" s="73">
        <v>15.39</v>
      </c>
      <c r="D31" s="73">
        <v>19.110001</v>
      </c>
      <c r="E31" s="73">
        <v>7.27</v>
      </c>
      <c r="F31" s="73">
        <v>22.5</v>
      </c>
      <c r="G31" s="73">
        <v>14.67</v>
      </c>
      <c r="H31" s="73">
        <v>4.22</v>
      </c>
      <c r="I31" s="73">
        <v>10.11</v>
      </c>
      <c r="J31" s="70">
        <f t="shared" si="1"/>
        <v>-6.289571416429475E-2</v>
      </c>
      <c r="K31" s="61">
        <f t="shared" si="2"/>
        <v>6.5627030539311113E-2</v>
      </c>
      <c r="L31" s="61">
        <f t="shared" si="3"/>
        <v>1.7268444936240364E-2</v>
      </c>
      <c r="M31" s="61">
        <f t="shared" si="4"/>
        <v>3.1636863823934033E-2</v>
      </c>
      <c r="N31" s="61">
        <f t="shared" si="5"/>
        <v>5.7777733333333317E-2</v>
      </c>
      <c r="O31" s="61">
        <f t="shared" si="6"/>
        <v>3.476482617586911E-2</v>
      </c>
      <c r="P31" s="61">
        <f t="shared" si="7"/>
        <v>3.5545023696682554E-2</v>
      </c>
      <c r="Q31" s="61">
        <f t="shared" si="8"/>
        <v>2.3738872403560853E-2</v>
      </c>
      <c r="R31" s="4"/>
      <c r="T31"/>
      <c r="U31"/>
      <c r="V31"/>
      <c r="W31"/>
      <c r="X31"/>
      <c r="Y31"/>
      <c r="Z31"/>
      <c r="AA31"/>
    </row>
    <row r="32" spans="1:27" ht="14.5" x14ac:dyDescent="0.35">
      <c r="A32" s="7">
        <v>45047</v>
      </c>
      <c r="B32" s="73">
        <v>44.400002000000001</v>
      </c>
      <c r="C32" s="73">
        <v>16.399999999999999</v>
      </c>
      <c r="D32" s="73">
        <v>19.440000999999999</v>
      </c>
      <c r="E32" s="73">
        <v>7.5</v>
      </c>
      <c r="F32" s="73">
        <v>23.799999</v>
      </c>
      <c r="G32" s="73">
        <v>15.18</v>
      </c>
      <c r="H32" s="73">
        <v>4.37</v>
      </c>
      <c r="I32" s="73">
        <v>10.35</v>
      </c>
      <c r="J32" s="70">
        <f t="shared" si="1"/>
        <v>-5.4504547094389857E-2</v>
      </c>
      <c r="K32" s="61">
        <f t="shared" si="2"/>
        <v>-6.9512195121951156E-2</v>
      </c>
      <c r="L32" s="61">
        <f t="shared" si="3"/>
        <v>3.086368153993472E-3</v>
      </c>
      <c r="M32" s="61">
        <f t="shared" si="4"/>
        <v>5.7333333333333299E-2</v>
      </c>
      <c r="N32" s="61">
        <f t="shared" si="5"/>
        <v>-2.2268866481885152E-2</v>
      </c>
      <c r="O32" s="61">
        <f t="shared" si="6"/>
        <v>0.10408432147562595</v>
      </c>
      <c r="P32" s="61">
        <f t="shared" si="7"/>
        <v>-2.2883295194507519E-3</v>
      </c>
      <c r="Q32" s="61">
        <f t="shared" si="8"/>
        <v>-1.9323671497584474E-2</v>
      </c>
      <c r="R32" s="4"/>
      <c r="T32"/>
      <c r="U32"/>
      <c r="V32"/>
      <c r="W32"/>
      <c r="X32"/>
      <c r="Y32"/>
      <c r="Z32"/>
      <c r="AA32"/>
    </row>
    <row r="33" spans="1:27" ht="14.5" x14ac:dyDescent="0.35">
      <c r="A33" s="7">
        <v>45078</v>
      </c>
      <c r="B33" s="73">
        <v>41.98</v>
      </c>
      <c r="C33" s="73">
        <v>15.26</v>
      </c>
      <c r="D33" s="73">
        <v>19.5</v>
      </c>
      <c r="E33" s="73">
        <v>7.93</v>
      </c>
      <c r="F33" s="73">
        <v>23.27</v>
      </c>
      <c r="G33" s="73">
        <v>16.760000000000002</v>
      </c>
      <c r="H33" s="73">
        <v>4.3600000000000003</v>
      </c>
      <c r="I33" s="73">
        <v>10.15</v>
      </c>
      <c r="J33" s="70">
        <f t="shared" si="1"/>
        <v>6.6698404001905673E-2</v>
      </c>
      <c r="K33" s="61">
        <f t="shared" si="2"/>
        <v>-2.8833551769331552E-2</v>
      </c>
      <c r="L33" s="61">
        <f t="shared" si="3"/>
        <v>2.7692358974358983E-2</v>
      </c>
      <c r="M33" s="61">
        <f t="shared" si="4"/>
        <v>-2.1437578814627985E-2</v>
      </c>
      <c r="N33" s="61">
        <f t="shared" si="5"/>
        <v>2.621396648044701E-2</v>
      </c>
      <c r="O33" s="61">
        <f t="shared" si="6"/>
        <v>-7.3389021479713726E-2</v>
      </c>
      <c r="P33" s="61">
        <f t="shared" si="7"/>
        <v>-1.1467889908257043E-2</v>
      </c>
      <c r="Q33" s="61">
        <f t="shared" si="8"/>
        <v>-4.4334975369458234E-2</v>
      </c>
      <c r="R33" s="4"/>
      <c r="T33"/>
      <c r="U33"/>
      <c r="V33"/>
      <c r="W33"/>
      <c r="X33"/>
      <c r="Y33"/>
      <c r="Z33"/>
      <c r="AA33"/>
    </row>
    <row r="34" spans="1:27" ht="14.5" x14ac:dyDescent="0.35">
      <c r="A34" s="7">
        <v>45108</v>
      </c>
      <c r="B34" s="73">
        <v>44.779998999999997</v>
      </c>
      <c r="C34" s="73">
        <v>14.82</v>
      </c>
      <c r="D34" s="73">
        <v>20.040001</v>
      </c>
      <c r="E34" s="73">
        <v>7.76</v>
      </c>
      <c r="F34" s="73">
        <v>23.879999000000002</v>
      </c>
      <c r="G34" s="73">
        <v>15.53</v>
      </c>
      <c r="H34" s="73">
        <v>4.3099999999999996</v>
      </c>
      <c r="I34" s="73">
        <v>9.6999999999999993</v>
      </c>
      <c r="J34" s="70">
        <f t="shared" si="1"/>
        <v>3.7293480064615539E-2</v>
      </c>
      <c r="K34" s="61">
        <f t="shared" si="2"/>
        <v>6.2753036437246945E-2</v>
      </c>
      <c r="L34" s="61">
        <f t="shared" si="3"/>
        <v>3.2934130093107285E-2</v>
      </c>
      <c r="M34" s="61">
        <f t="shared" si="4"/>
        <v>0.10824742268041236</v>
      </c>
      <c r="N34" s="61">
        <f t="shared" si="5"/>
        <v>5.2345060818469881E-2</v>
      </c>
      <c r="O34" s="61">
        <f t="shared" si="6"/>
        <v>2.1249195106245979E-2</v>
      </c>
      <c r="P34" s="61">
        <f t="shared" si="7"/>
        <v>-1.3921113689095039E-2</v>
      </c>
      <c r="Q34" s="61">
        <f t="shared" si="8"/>
        <v>3.5051546391752564E-2</v>
      </c>
      <c r="R34" s="4"/>
      <c r="T34"/>
      <c r="U34"/>
      <c r="V34"/>
      <c r="W34"/>
      <c r="X34"/>
      <c r="Y34"/>
      <c r="Z34"/>
      <c r="AA34"/>
    </row>
    <row r="35" spans="1:27" ht="14.5" x14ac:dyDescent="0.35">
      <c r="A35" s="7">
        <v>45139</v>
      </c>
      <c r="B35" s="73">
        <v>46.450001</v>
      </c>
      <c r="C35" s="73">
        <v>15.75</v>
      </c>
      <c r="D35" s="73">
        <v>20.700001</v>
      </c>
      <c r="E35" s="73">
        <v>8.6</v>
      </c>
      <c r="F35" s="73">
        <v>25.129999000000002</v>
      </c>
      <c r="G35" s="73">
        <v>15.86</v>
      </c>
      <c r="H35" s="73">
        <v>4.25</v>
      </c>
      <c r="I35" s="73">
        <v>10.039999999999999</v>
      </c>
      <c r="J35" s="70">
        <f t="shared" si="1"/>
        <v>-4.4133454378181815E-2</v>
      </c>
      <c r="K35" s="61">
        <f t="shared" si="2"/>
        <v>-2.5396825396824855E-3</v>
      </c>
      <c r="L35" s="61">
        <f t="shared" si="3"/>
        <v>0.12077294102546178</v>
      </c>
      <c r="M35" s="61">
        <f t="shared" si="4"/>
        <v>-9.1860465116279072E-2</v>
      </c>
      <c r="N35" s="61">
        <f t="shared" si="5"/>
        <v>0.13927577155892445</v>
      </c>
      <c r="O35" s="61">
        <f t="shared" si="6"/>
        <v>-2.0176544766708718E-2</v>
      </c>
      <c r="P35" s="61">
        <f t="shared" si="7"/>
        <v>-5.8823529411764705E-2</v>
      </c>
      <c r="Q35" s="61">
        <f t="shared" si="8"/>
        <v>-0.11055776892430275</v>
      </c>
      <c r="R35" s="4"/>
      <c r="T35"/>
      <c r="U35"/>
      <c r="V35"/>
      <c r="W35"/>
      <c r="X35"/>
      <c r="Y35"/>
      <c r="Z35"/>
      <c r="AA35"/>
    </row>
    <row r="36" spans="1:27" ht="14.5" x14ac:dyDescent="0.35">
      <c r="A36" s="7">
        <v>45170</v>
      </c>
      <c r="B36" s="73">
        <v>44.400002000000001</v>
      </c>
      <c r="C36" s="73">
        <v>15.71</v>
      </c>
      <c r="D36" s="73">
        <v>23.200001</v>
      </c>
      <c r="E36" s="73">
        <v>7.81</v>
      </c>
      <c r="F36" s="73">
        <v>28.629999000000002</v>
      </c>
      <c r="G36" s="73">
        <v>15.54</v>
      </c>
      <c r="H36" s="73">
        <v>4</v>
      </c>
      <c r="I36" s="73">
        <v>8.93</v>
      </c>
      <c r="J36" s="70">
        <f t="shared" si="1"/>
        <v>-3.3784232712422094E-3</v>
      </c>
      <c r="K36" s="61">
        <f t="shared" si="2"/>
        <v>-1.1457670273711107E-2</v>
      </c>
      <c r="L36" s="61">
        <f t="shared" si="3"/>
        <v>-8.3620729154278858E-2</v>
      </c>
      <c r="M36" s="61">
        <f t="shared" si="4"/>
        <v>-7.682458386683734E-2</v>
      </c>
      <c r="N36" s="61">
        <f t="shared" si="5"/>
        <v>-2.2004855815747723E-2</v>
      </c>
      <c r="O36" s="61">
        <f t="shared" si="6"/>
        <v>1.2870012870013739E-3</v>
      </c>
      <c r="P36" s="61">
        <f t="shared" si="7"/>
        <v>-3.2499999999999973E-2</v>
      </c>
      <c r="Q36" s="61">
        <f t="shared" si="8"/>
        <v>-7.1668533034714516E-2</v>
      </c>
      <c r="R36" s="4"/>
      <c r="T36"/>
      <c r="U36"/>
      <c r="V36"/>
      <c r="W36"/>
      <c r="X36"/>
      <c r="Y36"/>
      <c r="Z36"/>
      <c r="AA36"/>
    </row>
    <row r="37" spans="1:27" ht="14.5" x14ac:dyDescent="0.35">
      <c r="A37" s="7">
        <v>45200</v>
      </c>
      <c r="B37" s="73">
        <v>44.25</v>
      </c>
      <c r="C37" s="73">
        <v>15.53</v>
      </c>
      <c r="D37" s="73">
        <v>21.26</v>
      </c>
      <c r="E37" s="73">
        <v>7.21</v>
      </c>
      <c r="F37" s="73">
        <v>28</v>
      </c>
      <c r="G37" s="73">
        <v>15.56</v>
      </c>
      <c r="H37" s="73">
        <v>3.87</v>
      </c>
      <c r="I37" s="73">
        <v>8.2899999999999991</v>
      </c>
      <c r="J37" s="70">
        <f t="shared" si="1"/>
        <v>1.0169514124293793E-2</v>
      </c>
      <c r="K37" s="61">
        <f t="shared" si="2"/>
        <v>-5.3444945267224736E-2</v>
      </c>
      <c r="L37" s="61">
        <f t="shared" si="3"/>
        <v>-1.7403621825023613E-2</v>
      </c>
      <c r="M37" s="61">
        <f t="shared" si="4"/>
        <v>-0.14701803051317608</v>
      </c>
      <c r="N37" s="61">
        <f t="shared" si="5"/>
        <v>-9.6428571428571284E-3</v>
      </c>
      <c r="O37" s="61">
        <f t="shared" si="6"/>
        <v>-6.1053984575835545E-2</v>
      </c>
      <c r="P37" s="61">
        <f t="shared" si="7"/>
        <v>-1.5503875968992262E-2</v>
      </c>
      <c r="Q37" s="61">
        <f t="shared" si="8"/>
        <v>-3.6188178528346639E-3</v>
      </c>
      <c r="R37" s="4"/>
      <c r="T37"/>
      <c r="U37"/>
      <c r="V37"/>
      <c r="W37"/>
      <c r="X37"/>
      <c r="Y37"/>
      <c r="Z37"/>
      <c r="AA37"/>
    </row>
    <row r="38" spans="1:27" ht="14.5" x14ac:dyDescent="0.35">
      <c r="A38" s="7">
        <v>45231</v>
      </c>
      <c r="B38" s="73">
        <v>44.700001</v>
      </c>
      <c r="C38" s="73">
        <v>14.7</v>
      </c>
      <c r="D38" s="73">
        <v>20.889999</v>
      </c>
      <c r="E38" s="73">
        <v>6.15</v>
      </c>
      <c r="F38" s="73">
        <v>27.73</v>
      </c>
      <c r="G38" s="73">
        <v>14.61</v>
      </c>
      <c r="H38" s="73">
        <v>3.81</v>
      </c>
      <c r="I38" s="73">
        <v>8.26</v>
      </c>
      <c r="J38" s="70">
        <f t="shared" si="1"/>
        <v>2.7964205190957377E-2</v>
      </c>
      <c r="K38" s="61">
        <f t="shared" si="2"/>
        <v>5.1700680272108952E-2</v>
      </c>
      <c r="L38" s="61">
        <f t="shared" si="3"/>
        <v>8.2814843600519036E-2</v>
      </c>
      <c r="M38" s="61">
        <f t="shared" si="4"/>
        <v>5.6910569105690999E-2</v>
      </c>
      <c r="N38" s="61">
        <f t="shared" si="5"/>
        <v>1.7670357014064223E-2</v>
      </c>
      <c r="O38" s="61">
        <f t="shared" si="6"/>
        <v>5.9548254620123274E-2</v>
      </c>
      <c r="P38" s="61">
        <f t="shared" si="7"/>
        <v>0</v>
      </c>
      <c r="Q38" s="61">
        <f t="shared" si="8"/>
        <v>3.1476997578692469E-2</v>
      </c>
      <c r="R38" s="4"/>
      <c r="T38"/>
      <c r="U38"/>
      <c r="V38"/>
      <c r="W38"/>
      <c r="X38"/>
      <c r="Y38"/>
      <c r="Z38"/>
      <c r="AA38"/>
    </row>
    <row r="39" spans="1:27" ht="14.5" x14ac:dyDescent="0.35">
      <c r="A39" s="7">
        <v>45261</v>
      </c>
      <c r="B39" s="73">
        <v>45.950001</v>
      </c>
      <c r="C39" s="73">
        <v>15.46</v>
      </c>
      <c r="D39" s="73">
        <v>22.620000999999998</v>
      </c>
      <c r="E39" s="73">
        <v>6.5</v>
      </c>
      <c r="F39" s="73">
        <v>28.219999000000001</v>
      </c>
      <c r="G39" s="73">
        <v>15.48</v>
      </c>
      <c r="H39" s="73">
        <v>3.81</v>
      </c>
      <c r="I39" s="73">
        <v>8.52</v>
      </c>
      <c r="J39" s="70">
        <f t="shared" si="1"/>
        <v>9.7062000063938975E-2</v>
      </c>
      <c r="K39" s="61">
        <f t="shared" si="2"/>
        <v>3.1047865459249587E-2</v>
      </c>
      <c r="L39" s="61">
        <f t="shared" si="3"/>
        <v>0.11847912827236398</v>
      </c>
      <c r="M39" s="61">
        <f t="shared" si="4"/>
        <v>0.14923076923076919</v>
      </c>
      <c r="N39" s="61">
        <f t="shared" si="5"/>
        <v>0.10347271805360439</v>
      </c>
      <c r="O39" s="61">
        <f t="shared" si="6"/>
        <v>-7.1059431524548586E-3</v>
      </c>
      <c r="P39" s="61">
        <f t="shared" si="7"/>
        <v>3.9370078740157459E-2</v>
      </c>
      <c r="Q39" s="61">
        <f t="shared" si="8"/>
        <v>2.347417840375537E-3</v>
      </c>
      <c r="R39" s="4"/>
      <c r="T39"/>
      <c r="U39"/>
      <c r="V39"/>
      <c r="W39"/>
      <c r="X39"/>
      <c r="Y39"/>
      <c r="Z39"/>
      <c r="AA39"/>
    </row>
    <row r="40" spans="1:27" ht="14.5" x14ac:dyDescent="0.35">
      <c r="A40" s="7">
        <v>45292</v>
      </c>
      <c r="B40" s="73">
        <v>50.41</v>
      </c>
      <c r="C40" s="73">
        <v>15.94</v>
      </c>
      <c r="D40" s="73">
        <v>25.299999</v>
      </c>
      <c r="E40" s="73">
        <v>7.47</v>
      </c>
      <c r="F40" s="73">
        <v>31.139999</v>
      </c>
      <c r="G40" s="73">
        <v>15.37</v>
      </c>
      <c r="H40" s="73">
        <v>3.96</v>
      </c>
      <c r="I40" s="73">
        <v>8.5399999999999991</v>
      </c>
      <c r="J40" s="70">
        <f t="shared" si="1"/>
        <v>-6.228922832771263E-2</v>
      </c>
      <c r="K40" s="61">
        <f t="shared" si="2"/>
        <v>1.5683877038895813E-2</v>
      </c>
      <c r="L40" s="61">
        <f t="shared" si="3"/>
        <v>0</v>
      </c>
      <c r="M40" s="61">
        <f t="shared" si="4"/>
        <v>-2.0080321285140493E-2</v>
      </c>
      <c r="N40" s="61">
        <f t="shared" si="5"/>
        <v>5.0738665726996458E-2</v>
      </c>
      <c r="O40" s="61">
        <f t="shared" si="6"/>
        <v>2.1470396877033188E-2</v>
      </c>
      <c r="P40" s="61">
        <f t="shared" si="7"/>
        <v>1.5151515151515053E-2</v>
      </c>
      <c r="Q40" s="61">
        <f t="shared" si="8"/>
        <v>-3.5128805620608153E-3</v>
      </c>
      <c r="R40" s="4"/>
      <c r="T40"/>
      <c r="U40"/>
      <c r="V40"/>
      <c r="W40"/>
      <c r="X40"/>
      <c r="Y40"/>
      <c r="Z40"/>
      <c r="AA40"/>
    </row>
    <row r="41" spans="1:27" ht="14.5" x14ac:dyDescent="0.35">
      <c r="A41" s="7">
        <v>45323</v>
      </c>
      <c r="B41" s="73">
        <v>47.27</v>
      </c>
      <c r="C41" s="73">
        <v>16.190000999999999</v>
      </c>
      <c r="D41" s="73">
        <v>25.299999</v>
      </c>
      <c r="E41" s="73">
        <v>7.32</v>
      </c>
      <c r="F41" s="73">
        <v>32.720001000000003</v>
      </c>
      <c r="G41" s="73">
        <v>15.7</v>
      </c>
      <c r="H41" s="73">
        <v>4.0199999999999996</v>
      </c>
      <c r="I41" s="73">
        <v>8.51</v>
      </c>
      <c r="J41" s="71">
        <f t="shared" ref="J41:Q41" si="9">(B43-B41)/B41</f>
        <v>-1</v>
      </c>
      <c r="K41" s="3">
        <f t="shared" si="9"/>
        <v>-1</v>
      </c>
      <c r="L41" s="3">
        <f t="shared" si="9"/>
        <v>-1</v>
      </c>
      <c r="M41" s="3">
        <f t="shared" si="9"/>
        <v>-1</v>
      </c>
      <c r="N41" s="3">
        <f t="shared" si="9"/>
        <v>-1</v>
      </c>
      <c r="O41" s="3">
        <f t="shared" si="9"/>
        <v>-1</v>
      </c>
      <c r="P41" s="3">
        <f t="shared" si="9"/>
        <v>-1</v>
      </c>
      <c r="Q41" s="3" t="e">
        <f t="shared" si="9"/>
        <v>#VALUE!</v>
      </c>
      <c r="R41" s="4"/>
      <c r="T41"/>
      <c r="U41"/>
      <c r="V41"/>
      <c r="W41"/>
      <c r="X41"/>
      <c r="Y41"/>
      <c r="Z41"/>
      <c r="AA41"/>
    </row>
    <row r="42" spans="1:27" ht="14.5" x14ac:dyDescent="0.35">
      <c r="A42" s="7"/>
      <c r="B42"/>
      <c r="C42"/>
      <c r="D42"/>
      <c r="E42"/>
      <c r="F42"/>
      <c r="G42"/>
      <c r="H42"/>
      <c r="I42"/>
      <c r="J42" s="9"/>
      <c r="K42" s="10"/>
      <c r="L42" s="10"/>
      <c r="M42" s="10"/>
      <c r="N42" s="10"/>
      <c r="O42" s="10"/>
      <c r="P42" s="10"/>
      <c r="Q42" s="10"/>
      <c r="R42" s="4"/>
      <c r="T42"/>
      <c r="U42"/>
      <c r="V42"/>
      <c r="W42"/>
      <c r="X42"/>
      <c r="Y42"/>
      <c r="Z42"/>
      <c r="AA42"/>
    </row>
    <row r="43" spans="1:27" ht="15" thickBot="1" x14ac:dyDescent="0.4">
      <c r="A43" s="7"/>
      <c r="B43"/>
      <c r="C43"/>
      <c r="D43"/>
      <c r="E43"/>
      <c r="F43"/>
      <c r="G43"/>
      <c r="H43"/>
      <c r="I43" s="69" t="s">
        <v>94</v>
      </c>
      <c r="J43" s="64" t="s">
        <v>3</v>
      </c>
      <c r="K43" s="64" t="s">
        <v>4</v>
      </c>
      <c r="L43" s="64" t="s">
        <v>5</v>
      </c>
      <c r="M43" s="64" t="s">
        <v>6</v>
      </c>
      <c r="N43" s="64" t="s">
        <v>8</v>
      </c>
      <c r="O43" s="64" t="s">
        <v>7</v>
      </c>
      <c r="P43" s="64" t="s">
        <v>9</v>
      </c>
      <c r="Q43" s="64" t="s">
        <v>10</v>
      </c>
      <c r="R43" s="4"/>
      <c r="T43"/>
      <c r="U43"/>
      <c r="V43"/>
      <c r="W43"/>
      <c r="X43"/>
      <c r="Y43"/>
      <c r="Z43"/>
      <c r="AA43"/>
    </row>
    <row r="44" spans="1:27" ht="15" customHeight="1" thickBot="1" x14ac:dyDescent="0.45">
      <c r="I44" s="62"/>
      <c r="J44" s="68">
        <f>AVERAGE(J5:J40)</f>
        <v>8.9092059378740526E-3</v>
      </c>
      <c r="K44" s="68">
        <f t="shared" ref="K44:Q44" si="10">AVERAGE(K5:K40)</f>
        <v>4.0106276804054118E-3</v>
      </c>
      <c r="L44" s="68">
        <f t="shared" si="10"/>
        <v>1.3633923751909256E-2</v>
      </c>
      <c r="M44" s="68">
        <f t="shared" si="10"/>
        <v>-9.4933828093013185E-3</v>
      </c>
      <c r="N44" s="68">
        <f t="shared" si="10"/>
        <v>1.8424231050975636E-2</v>
      </c>
      <c r="O44" s="68">
        <f t="shared" si="10"/>
        <v>1.9821893824798362E-2</v>
      </c>
      <c r="P44" s="68">
        <f t="shared" si="10"/>
        <v>7.5264610486415213E-3</v>
      </c>
      <c r="Q44" s="68">
        <f t="shared" si="10"/>
        <v>-2.1016720712002421E-3</v>
      </c>
      <c r="R44" s="5"/>
    </row>
    <row r="45" spans="1:27" ht="15" customHeight="1" x14ac:dyDescent="0.3"/>
    <row r="47" spans="1:27" x14ac:dyDescent="0.3">
      <c r="S47" s="6"/>
    </row>
    <row r="48" spans="1:27" x14ac:dyDescent="0.3">
      <c r="S48" s="6"/>
    </row>
    <row r="49" spans="19:19" x14ac:dyDescent="0.3">
      <c r="S49" s="6"/>
    </row>
  </sheetData>
  <mergeCells count="2">
    <mergeCell ref="B3:I3"/>
    <mergeCell ref="J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7A10-5B99-4CA3-8052-A69ACF366622}">
  <dimension ref="B1:K57"/>
  <sheetViews>
    <sheetView topLeftCell="A43" workbookViewId="0">
      <selection activeCell="N57" sqref="N57"/>
    </sheetView>
  </sheetViews>
  <sheetFormatPr defaultColWidth="7.1796875" defaultRowHeight="14.5" x14ac:dyDescent="0.35"/>
  <cols>
    <col min="1" max="1" width="3.54296875" style="14" customWidth="1"/>
    <col min="2" max="2" width="10.453125" style="14" customWidth="1"/>
    <col min="3" max="3" width="10.54296875" style="14" customWidth="1"/>
    <col min="4" max="5" width="8.26953125" style="14" bestFit="1" customWidth="1"/>
    <col min="6" max="8" width="7.81640625" style="14" customWidth="1"/>
    <col min="9" max="10" width="8.26953125" style="14" bestFit="1" customWidth="1"/>
    <col min="11" max="11" width="7.81640625" style="14" customWidth="1"/>
    <col min="12" max="16384" width="7.1796875" style="14"/>
  </cols>
  <sheetData>
    <row r="1" spans="2:11" ht="23.5" x14ac:dyDescent="0.35">
      <c r="B1" s="13" t="s">
        <v>11</v>
      </c>
    </row>
    <row r="3" spans="2:11" x14ac:dyDescent="0.35">
      <c r="C3" s="15" t="s">
        <v>12</v>
      </c>
    </row>
    <row r="5" spans="2:11" x14ac:dyDescent="0.35">
      <c r="C5" s="16" t="s">
        <v>13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</row>
    <row r="6" spans="2:11" x14ac:dyDescent="0.35">
      <c r="C6" s="16" t="s">
        <v>14</v>
      </c>
      <c r="D6" s="17">
        <f>Sheet1!J44</f>
        <v>8.9092059378740526E-3</v>
      </c>
      <c r="E6" s="17">
        <f>Sheet1!K44</f>
        <v>4.0106276804054118E-3</v>
      </c>
      <c r="F6" s="17">
        <f>Sheet1!L44</f>
        <v>1.3633923751909256E-2</v>
      </c>
      <c r="G6" s="17">
        <f>Sheet1!M44</f>
        <v>-9.4933828093013185E-3</v>
      </c>
      <c r="H6" s="17">
        <f>Sheet1!N44</f>
        <v>1.8424231050975636E-2</v>
      </c>
      <c r="I6" s="17">
        <f>Sheet1!O44</f>
        <v>1.9821893824798362E-2</v>
      </c>
      <c r="J6" s="17">
        <f>Sheet1!P44</f>
        <v>7.5264610486415213E-3</v>
      </c>
      <c r="K6" s="17">
        <f>Sheet1!Q44</f>
        <v>-2.1016720712002421E-3</v>
      </c>
    </row>
    <row r="7" spans="2:11" ht="16" x14ac:dyDescent="0.4">
      <c r="G7" s="2"/>
      <c r="H7" s="2"/>
      <c r="I7" s="2"/>
      <c r="J7" s="2"/>
      <c r="K7" s="2"/>
    </row>
    <row r="8" spans="2:11" x14ac:dyDescent="0.35">
      <c r="C8" s="16" t="s">
        <v>15</v>
      </c>
      <c r="D8" s="16">
        <v>1</v>
      </c>
      <c r="E8" s="16">
        <v>2</v>
      </c>
      <c r="F8" s="16">
        <v>3</v>
      </c>
      <c r="G8" s="16">
        <v>4</v>
      </c>
      <c r="H8" s="16">
        <v>5</v>
      </c>
      <c r="I8" s="16">
        <v>6</v>
      </c>
      <c r="J8" s="16">
        <v>7</v>
      </c>
      <c r="K8" s="16">
        <v>8</v>
      </c>
    </row>
    <row r="9" spans="2:11" x14ac:dyDescent="0.35">
      <c r="C9" s="16">
        <v>1</v>
      </c>
      <c r="D9" s="18">
        <f>Sheet1!T5</f>
        <v>6.8414678361519562E-3</v>
      </c>
      <c r="E9" s="18">
        <f>Sheet1!U5</f>
        <v>-1.2476219605618906E-3</v>
      </c>
      <c r="F9" s="18">
        <f>Sheet1!V5</f>
        <v>1.6443924226069483E-3</v>
      </c>
      <c r="G9" s="18">
        <f>Sheet1!W5</f>
        <v>1.7168730675174984E-3</v>
      </c>
      <c r="H9" s="18">
        <f>Sheet1!X5</f>
        <v>3.3566979158739484E-4</v>
      </c>
      <c r="I9" s="18">
        <f>Sheet1!Y5</f>
        <v>-2.6476282083103697E-4</v>
      </c>
      <c r="J9" s="18">
        <f>Sheet1!Z5</f>
        <v>-5.4388884551925584E-5</v>
      </c>
      <c r="K9" s="18">
        <f>Sheet1!AA5</f>
        <v>8.5437244970088108E-4</v>
      </c>
    </row>
    <row r="10" spans="2:11" x14ac:dyDescent="0.35">
      <c r="C10" s="16">
        <v>2</v>
      </c>
      <c r="D10" s="18">
        <f>Sheet1!T6</f>
        <v>-1.2476219605618906E-3</v>
      </c>
      <c r="E10" s="18">
        <f>Sheet1!U6</f>
        <v>4.3034674045419885E-3</v>
      </c>
      <c r="F10" s="18">
        <f>Sheet1!V6</f>
        <v>1.561622372006506E-3</v>
      </c>
      <c r="G10" s="18">
        <f>Sheet1!W6</f>
        <v>1.4504933054917695E-5</v>
      </c>
      <c r="H10" s="18">
        <f>Sheet1!X6</f>
        <v>8.7173420811992959E-4</v>
      </c>
      <c r="I10" s="18">
        <f>Sheet1!Y6</f>
        <v>2.0199753353141105E-3</v>
      </c>
      <c r="J10" s="18">
        <f>Sheet1!Z6</f>
        <v>2.9293130118020867E-4</v>
      </c>
      <c r="K10" s="18">
        <f>Sheet1!AA6</f>
        <v>1.0730872741344679E-3</v>
      </c>
    </row>
    <row r="11" spans="2:11" x14ac:dyDescent="0.35">
      <c r="C11" s="16">
        <v>3</v>
      </c>
      <c r="D11" s="18">
        <f>Sheet1!T7</f>
        <v>1.6443924226069483E-3</v>
      </c>
      <c r="E11" s="18">
        <f>Sheet1!U7</f>
        <v>1.561622372006506E-3</v>
      </c>
      <c r="F11" s="18">
        <f>Sheet1!V7</f>
        <v>7.2715196855598916E-3</v>
      </c>
      <c r="G11" s="18">
        <f>Sheet1!W7</f>
        <v>3.1768467534426916E-3</v>
      </c>
      <c r="H11" s="18">
        <f>Sheet1!X7</f>
        <v>4.6419768157649E-3</v>
      </c>
      <c r="I11" s="18">
        <f>Sheet1!Y7</f>
        <v>3.0444237545774306E-3</v>
      </c>
      <c r="J11" s="18">
        <f>Sheet1!Z7</f>
        <v>1.0208089630187203E-3</v>
      </c>
      <c r="K11" s="18">
        <f>Sheet1!AA7</f>
        <v>2.3113415660755989E-3</v>
      </c>
    </row>
    <row r="12" spans="2:11" x14ac:dyDescent="0.35">
      <c r="C12" s="16">
        <v>4</v>
      </c>
      <c r="D12" s="18">
        <f>Sheet1!T8</f>
        <v>1.7168730675174984E-3</v>
      </c>
      <c r="E12" s="18">
        <f>Sheet1!U8</f>
        <v>1.4504933054917695E-5</v>
      </c>
      <c r="F12" s="18">
        <f>Sheet1!V8</f>
        <v>3.1768467534426916E-3</v>
      </c>
      <c r="G12" s="18">
        <f>Sheet1!W8</f>
        <v>7.7922046158996226E-3</v>
      </c>
      <c r="H12" s="18">
        <f>Sheet1!X8</f>
        <v>1.9771009962301139E-3</v>
      </c>
      <c r="I12" s="18">
        <f>Sheet1!Y8</f>
        <v>8.3524990471679035E-4</v>
      </c>
      <c r="J12" s="18">
        <f>Sheet1!Z8</f>
        <v>2.5889968219102837E-4</v>
      </c>
      <c r="K12" s="18">
        <f>Sheet1!AA8</f>
        <v>1.7774977462021539E-3</v>
      </c>
    </row>
    <row r="13" spans="2:11" x14ac:dyDescent="0.35">
      <c r="C13" s="16">
        <v>5</v>
      </c>
      <c r="D13" s="18">
        <f>Sheet1!T9</f>
        <v>3.3566979158739484E-4</v>
      </c>
      <c r="E13" s="18">
        <f>Sheet1!U9</f>
        <v>8.7173420811992959E-4</v>
      </c>
      <c r="F13" s="18">
        <f>Sheet1!V9</f>
        <v>4.6419768157649E-3</v>
      </c>
      <c r="G13" s="18">
        <f>Sheet1!W9</f>
        <v>1.9771009962301139E-3</v>
      </c>
      <c r="H13" s="18">
        <f>Sheet1!X9</f>
        <v>5.5281306469655679E-3</v>
      </c>
      <c r="I13" s="18">
        <f>Sheet1!Y9</f>
        <v>2.4358018967552014E-3</v>
      </c>
      <c r="J13" s="18">
        <f>Sheet1!Z9</f>
        <v>2.0685006293227816E-4</v>
      </c>
      <c r="K13" s="18">
        <f>Sheet1!AA9</f>
        <v>7.6334604439005655E-4</v>
      </c>
    </row>
    <row r="14" spans="2:11" x14ac:dyDescent="0.35">
      <c r="C14" s="16">
        <v>6</v>
      </c>
      <c r="D14" s="18">
        <f>Sheet1!T10</f>
        <v>-2.6476282083103697E-4</v>
      </c>
      <c r="E14" s="18">
        <f>Sheet1!U10</f>
        <v>2.0199753353141105E-3</v>
      </c>
      <c r="F14" s="18">
        <f>Sheet1!V10</f>
        <v>3.0444237545774306E-3</v>
      </c>
      <c r="G14" s="18">
        <f>Sheet1!W10</f>
        <v>8.3524990471679035E-4</v>
      </c>
      <c r="H14" s="18">
        <f>Sheet1!X10</f>
        <v>2.4358018967552014E-3</v>
      </c>
      <c r="I14" s="18">
        <f>Sheet1!Y10</f>
        <v>6.341431240376426E-3</v>
      </c>
      <c r="J14" s="18">
        <f>Sheet1!Z10</f>
        <v>8.6916727721957749E-4</v>
      </c>
      <c r="K14" s="18">
        <f>Sheet1!AA10</f>
        <v>1.7097275284806651E-3</v>
      </c>
    </row>
    <row r="15" spans="2:11" x14ac:dyDescent="0.35">
      <c r="C15" s="16">
        <v>7</v>
      </c>
      <c r="D15" s="18">
        <f>Sheet1!T11</f>
        <v>-5.4388884551925584E-5</v>
      </c>
      <c r="E15" s="18">
        <f>Sheet1!U11</f>
        <v>2.9293130118020867E-4</v>
      </c>
      <c r="F15" s="18">
        <f>Sheet1!V11</f>
        <v>1.0208089630187203E-3</v>
      </c>
      <c r="G15" s="18">
        <f>Sheet1!W11</f>
        <v>2.5889968219102837E-4</v>
      </c>
      <c r="H15" s="18">
        <f>Sheet1!X11</f>
        <v>2.0685006293227816E-4</v>
      </c>
      <c r="I15" s="18">
        <f>Sheet1!Y11</f>
        <v>8.6916727721957749E-4</v>
      </c>
      <c r="J15" s="18">
        <f>Sheet1!Z11</f>
        <v>9.3622853613940739E-4</v>
      </c>
      <c r="K15" s="18">
        <f>Sheet1!AA11</f>
        <v>6.8657437732034783E-4</v>
      </c>
    </row>
    <row r="16" spans="2:11" x14ac:dyDescent="0.35">
      <c r="C16" s="16">
        <v>8</v>
      </c>
      <c r="D16" s="18">
        <f>Sheet1!T12</f>
        <v>8.5437244970088108E-4</v>
      </c>
      <c r="E16" s="18">
        <f>Sheet1!U12</f>
        <v>1.0730872741344679E-3</v>
      </c>
      <c r="F16" s="18">
        <f>Sheet1!V12</f>
        <v>2.3113415660755989E-3</v>
      </c>
      <c r="G16" s="18">
        <f>Sheet1!W12</f>
        <v>1.7774977462021539E-3</v>
      </c>
      <c r="H16" s="18">
        <f>Sheet1!X12</f>
        <v>7.6334604439005655E-4</v>
      </c>
      <c r="I16" s="18">
        <f>Sheet1!Y12</f>
        <v>1.7097275284806651E-3</v>
      </c>
      <c r="J16" s="18">
        <f>Sheet1!Z12</f>
        <v>6.8657437732034783E-4</v>
      </c>
      <c r="K16" s="18">
        <f>Sheet1!AA12</f>
        <v>3.3872912036149653E-3</v>
      </c>
    </row>
    <row r="17" spans="2:11" x14ac:dyDescent="0.35">
      <c r="C17" s="16">
        <v>9</v>
      </c>
      <c r="D17" s="18">
        <f>Sheet1!T13</f>
        <v>0</v>
      </c>
      <c r="E17" s="18">
        <f>Sheet1!U13</f>
        <v>0</v>
      </c>
      <c r="F17" s="18">
        <f>Sheet1!V13</f>
        <v>0</v>
      </c>
      <c r="G17" s="18">
        <f>Sheet1!W13</f>
        <v>0</v>
      </c>
      <c r="H17" s="18">
        <f>Sheet1!X13</f>
        <v>0</v>
      </c>
      <c r="I17" s="18">
        <f>Sheet1!Y13</f>
        <v>0</v>
      </c>
      <c r="J17" s="18">
        <f>Sheet1!Z13</f>
        <v>0</v>
      </c>
      <c r="K17" s="18">
        <f>Sheet1!AA13</f>
        <v>0</v>
      </c>
    </row>
    <row r="18" spans="2:11" ht="16" x14ac:dyDescent="0.4">
      <c r="G18" s="2"/>
      <c r="H18" s="2"/>
      <c r="I18" s="2"/>
      <c r="J18" s="2"/>
      <c r="K18" s="2"/>
    </row>
    <row r="19" spans="2:11" x14ac:dyDescent="0.35">
      <c r="B19" s="19" t="s">
        <v>16</v>
      </c>
      <c r="D19" s="19"/>
      <c r="E19" s="19"/>
      <c r="H19" s="20"/>
    </row>
    <row r="20" spans="2:11" x14ac:dyDescent="0.35">
      <c r="D20" s="21" t="s">
        <v>17</v>
      </c>
      <c r="E20" s="21" t="s">
        <v>18</v>
      </c>
      <c r="F20" s="21" t="s">
        <v>19</v>
      </c>
      <c r="G20" s="21" t="s">
        <v>20</v>
      </c>
      <c r="H20" s="21" t="s">
        <v>21</v>
      </c>
      <c r="I20" s="21" t="s">
        <v>22</v>
      </c>
      <c r="J20" s="21" t="s">
        <v>23</v>
      </c>
      <c r="K20" s="21" t="s">
        <v>24</v>
      </c>
    </row>
    <row r="21" spans="2:11" ht="28.5" customHeight="1" x14ac:dyDescent="0.35">
      <c r="C21" s="22" t="s">
        <v>25</v>
      </c>
      <c r="D21" s="23">
        <v>0.15925854453139648</v>
      </c>
      <c r="E21" s="23">
        <v>0.10871345945629542</v>
      </c>
      <c r="F21" s="23">
        <v>0.1410299132999801</v>
      </c>
      <c r="G21" s="23">
        <v>6.3364982038518883E-2</v>
      </c>
      <c r="H21" s="23">
        <v>0.15711647722974445</v>
      </c>
      <c r="I21" s="23">
        <v>0.1618100264722373</v>
      </c>
      <c r="J21" s="23">
        <v>0.12052015031829191</v>
      </c>
      <c r="K21" s="23">
        <v>8.8187446653535242E-2</v>
      </c>
    </row>
    <row r="23" spans="2:11" x14ac:dyDescent="0.35">
      <c r="B23" s="19" t="s">
        <v>26</v>
      </c>
      <c r="C23" s="19"/>
      <c r="D23" s="19"/>
    </row>
    <row r="25" spans="2:11" x14ac:dyDescent="0.35">
      <c r="B25" s="1"/>
      <c r="C25" s="1"/>
      <c r="D25" s="24">
        <f t="shared" ref="D25:K25" si="0">D21</f>
        <v>0.15925854453139648</v>
      </c>
      <c r="E25" s="24">
        <f t="shared" si="0"/>
        <v>0.10871345945629542</v>
      </c>
      <c r="F25" s="24">
        <f t="shared" si="0"/>
        <v>0.1410299132999801</v>
      </c>
      <c r="G25" s="24">
        <f t="shared" si="0"/>
        <v>6.3364982038518883E-2</v>
      </c>
      <c r="H25" s="24">
        <f t="shared" si="0"/>
        <v>0.15711647722974445</v>
      </c>
      <c r="I25" s="24">
        <f t="shared" si="0"/>
        <v>0.1618100264722373</v>
      </c>
      <c r="J25" s="24">
        <f t="shared" si="0"/>
        <v>0.12052015031829191</v>
      </c>
      <c r="K25" s="24">
        <f t="shared" si="0"/>
        <v>8.8187446653535242E-2</v>
      </c>
    </row>
    <row r="26" spans="2:11" x14ac:dyDescent="0.35">
      <c r="B26" s="1"/>
      <c r="C26" s="16" t="s">
        <v>15</v>
      </c>
      <c r="D26" s="16">
        <v>1</v>
      </c>
      <c r="E26" s="16">
        <v>2</v>
      </c>
      <c r="F26" s="16">
        <v>3</v>
      </c>
      <c r="G26" s="16">
        <v>4</v>
      </c>
      <c r="H26" s="16">
        <v>5</v>
      </c>
      <c r="I26" s="16">
        <v>6</v>
      </c>
      <c r="J26" s="16">
        <v>7</v>
      </c>
      <c r="K26" s="16">
        <v>8</v>
      </c>
    </row>
    <row r="27" spans="2:11" x14ac:dyDescent="0.35">
      <c r="B27" s="25">
        <f>D21</f>
        <v>0.15925854453139648</v>
      </c>
      <c r="C27" s="16">
        <v>1</v>
      </c>
      <c r="D27" s="18">
        <f>D9</f>
        <v>6.8414678361519562E-3</v>
      </c>
      <c r="E27" s="18">
        <f t="shared" ref="E27:K27" si="1">E9</f>
        <v>-1.2476219605618906E-3</v>
      </c>
      <c r="F27" s="18">
        <f t="shared" si="1"/>
        <v>1.6443924226069483E-3</v>
      </c>
      <c r="G27" s="18">
        <f t="shared" si="1"/>
        <v>1.7168730675174984E-3</v>
      </c>
      <c r="H27" s="18">
        <f t="shared" si="1"/>
        <v>3.3566979158739484E-4</v>
      </c>
      <c r="I27" s="18">
        <f t="shared" si="1"/>
        <v>-2.6476282083103697E-4</v>
      </c>
      <c r="J27" s="18">
        <f t="shared" si="1"/>
        <v>-5.4388884551925584E-5</v>
      </c>
      <c r="K27" s="18">
        <f t="shared" si="1"/>
        <v>8.5437244970088108E-4</v>
      </c>
    </row>
    <row r="28" spans="2:11" x14ac:dyDescent="0.35">
      <c r="B28" s="25">
        <f>E21</f>
        <v>0.10871345945629542</v>
      </c>
      <c r="C28" s="16">
        <v>2</v>
      </c>
      <c r="D28" s="18">
        <f t="shared" ref="D28:K34" si="2">D10</f>
        <v>-1.2476219605618906E-3</v>
      </c>
      <c r="E28" s="18">
        <f t="shared" si="2"/>
        <v>4.3034674045419885E-3</v>
      </c>
      <c r="F28" s="18">
        <f t="shared" si="2"/>
        <v>1.561622372006506E-3</v>
      </c>
      <c r="G28" s="18">
        <f t="shared" si="2"/>
        <v>1.4504933054917695E-5</v>
      </c>
      <c r="H28" s="18">
        <f t="shared" si="2"/>
        <v>8.7173420811992959E-4</v>
      </c>
      <c r="I28" s="18">
        <f t="shared" si="2"/>
        <v>2.0199753353141105E-3</v>
      </c>
      <c r="J28" s="18">
        <f t="shared" si="2"/>
        <v>2.9293130118020867E-4</v>
      </c>
      <c r="K28" s="18">
        <f t="shared" si="2"/>
        <v>1.0730872741344679E-3</v>
      </c>
    </row>
    <row r="29" spans="2:11" x14ac:dyDescent="0.35">
      <c r="B29" s="25">
        <f>F21</f>
        <v>0.1410299132999801</v>
      </c>
      <c r="C29" s="16">
        <v>3</v>
      </c>
      <c r="D29" s="18">
        <f t="shared" si="2"/>
        <v>1.6443924226069483E-3</v>
      </c>
      <c r="E29" s="18">
        <f t="shared" si="2"/>
        <v>1.561622372006506E-3</v>
      </c>
      <c r="F29" s="18">
        <f t="shared" si="2"/>
        <v>7.2715196855598916E-3</v>
      </c>
      <c r="G29" s="18">
        <f t="shared" si="2"/>
        <v>3.1768467534426916E-3</v>
      </c>
      <c r="H29" s="18">
        <f t="shared" si="2"/>
        <v>4.6419768157649E-3</v>
      </c>
      <c r="I29" s="18">
        <f t="shared" si="2"/>
        <v>3.0444237545774306E-3</v>
      </c>
      <c r="J29" s="18">
        <f t="shared" si="2"/>
        <v>1.0208089630187203E-3</v>
      </c>
      <c r="K29" s="18">
        <f t="shared" si="2"/>
        <v>2.3113415660755989E-3</v>
      </c>
    </row>
    <row r="30" spans="2:11" x14ac:dyDescent="0.35">
      <c r="B30" s="25">
        <f>G21</f>
        <v>6.3364982038518883E-2</v>
      </c>
      <c r="C30" s="16">
        <v>4</v>
      </c>
      <c r="D30" s="18">
        <f t="shared" si="2"/>
        <v>1.7168730675174984E-3</v>
      </c>
      <c r="E30" s="18">
        <f t="shared" si="2"/>
        <v>1.4504933054917695E-5</v>
      </c>
      <c r="F30" s="18">
        <f t="shared" si="2"/>
        <v>3.1768467534426916E-3</v>
      </c>
      <c r="G30" s="18">
        <f t="shared" si="2"/>
        <v>7.7922046158996226E-3</v>
      </c>
      <c r="H30" s="18">
        <f t="shared" si="2"/>
        <v>1.9771009962301139E-3</v>
      </c>
      <c r="I30" s="18">
        <f t="shared" si="2"/>
        <v>8.3524990471679035E-4</v>
      </c>
      <c r="J30" s="18">
        <f t="shared" si="2"/>
        <v>2.5889968219102837E-4</v>
      </c>
      <c r="K30" s="18">
        <f t="shared" si="2"/>
        <v>1.7774977462021539E-3</v>
      </c>
    </row>
    <row r="31" spans="2:11" x14ac:dyDescent="0.35">
      <c r="B31" s="25">
        <f>H21</f>
        <v>0.15711647722974445</v>
      </c>
      <c r="C31" s="16">
        <v>5</v>
      </c>
      <c r="D31" s="18">
        <f t="shared" si="2"/>
        <v>3.3566979158739484E-4</v>
      </c>
      <c r="E31" s="18">
        <f t="shared" si="2"/>
        <v>8.7173420811992959E-4</v>
      </c>
      <c r="F31" s="18">
        <f t="shared" si="2"/>
        <v>4.6419768157649E-3</v>
      </c>
      <c r="G31" s="18">
        <f t="shared" si="2"/>
        <v>1.9771009962301139E-3</v>
      </c>
      <c r="H31" s="18">
        <f t="shared" si="2"/>
        <v>5.5281306469655679E-3</v>
      </c>
      <c r="I31" s="18">
        <f t="shared" si="2"/>
        <v>2.4358018967552014E-3</v>
      </c>
      <c r="J31" s="18">
        <f t="shared" si="2"/>
        <v>2.0685006293227816E-4</v>
      </c>
      <c r="K31" s="18">
        <f t="shared" si="2"/>
        <v>7.6334604439005655E-4</v>
      </c>
    </row>
    <row r="32" spans="2:11" x14ac:dyDescent="0.35">
      <c r="B32" s="25">
        <f>I21</f>
        <v>0.1618100264722373</v>
      </c>
      <c r="C32" s="16">
        <v>6</v>
      </c>
      <c r="D32" s="18">
        <f t="shared" si="2"/>
        <v>-2.6476282083103697E-4</v>
      </c>
      <c r="E32" s="18">
        <f t="shared" si="2"/>
        <v>2.0199753353141105E-3</v>
      </c>
      <c r="F32" s="18">
        <f t="shared" si="2"/>
        <v>3.0444237545774306E-3</v>
      </c>
      <c r="G32" s="18">
        <f t="shared" si="2"/>
        <v>8.3524990471679035E-4</v>
      </c>
      <c r="H32" s="18">
        <f t="shared" si="2"/>
        <v>2.4358018967552014E-3</v>
      </c>
      <c r="I32" s="18">
        <f t="shared" si="2"/>
        <v>6.341431240376426E-3</v>
      </c>
      <c r="J32" s="18">
        <f t="shared" si="2"/>
        <v>8.6916727721957749E-4</v>
      </c>
      <c r="K32" s="18">
        <f t="shared" si="2"/>
        <v>1.7097275284806651E-3</v>
      </c>
    </row>
    <row r="33" spans="2:11" x14ac:dyDescent="0.35">
      <c r="B33" s="25">
        <f>J21</f>
        <v>0.12052015031829191</v>
      </c>
      <c r="C33" s="16">
        <v>7</v>
      </c>
      <c r="D33" s="18">
        <f t="shared" si="2"/>
        <v>-5.4388884551925584E-5</v>
      </c>
      <c r="E33" s="18">
        <f t="shared" si="2"/>
        <v>2.9293130118020867E-4</v>
      </c>
      <c r="F33" s="18">
        <f t="shared" si="2"/>
        <v>1.0208089630187203E-3</v>
      </c>
      <c r="G33" s="18">
        <f t="shared" si="2"/>
        <v>2.5889968219102837E-4</v>
      </c>
      <c r="H33" s="18">
        <f t="shared" si="2"/>
        <v>2.0685006293227816E-4</v>
      </c>
      <c r="I33" s="18">
        <f t="shared" si="2"/>
        <v>8.6916727721957749E-4</v>
      </c>
      <c r="J33" s="18">
        <f t="shared" si="2"/>
        <v>9.3622853613940739E-4</v>
      </c>
      <c r="K33" s="18">
        <f t="shared" si="2"/>
        <v>6.8657437732034783E-4</v>
      </c>
    </row>
    <row r="34" spans="2:11" x14ac:dyDescent="0.35">
      <c r="B34" s="25">
        <f>K21</f>
        <v>8.8187446653535242E-2</v>
      </c>
      <c r="C34" s="16">
        <v>8</v>
      </c>
      <c r="D34" s="18">
        <f t="shared" si="2"/>
        <v>8.5437244970088108E-4</v>
      </c>
      <c r="E34" s="18">
        <f t="shared" si="2"/>
        <v>1.0730872741344679E-3</v>
      </c>
      <c r="F34" s="18">
        <f t="shared" si="2"/>
        <v>2.3113415660755989E-3</v>
      </c>
      <c r="G34" s="18">
        <f t="shared" si="2"/>
        <v>1.7774977462021539E-3</v>
      </c>
      <c r="H34" s="18">
        <f t="shared" si="2"/>
        <v>7.6334604439005655E-4</v>
      </c>
      <c r="I34" s="18">
        <f t="shared" si="2"/>
        <v>1.7097275284806651E-3</v>
      </c>
      <c r="J34" s="18">
        <f t="shared" si="2"/>
        <v>6.8657437732034783E-4</v>
      </c>
      <c r="K34" s="18">
        <f t="shared" si="2"/>
        <v>3.3872912036149653E-3</v>
      </c>
    </row>
    <row r="36" spans="2:11" ht="39" x14ac:dyDescent="0.35">
      <c r="C36" s="16" t="s">
        <v>27</v>
      </c>
      <c r="D36" s="16">
        <v>1</v>
      </c>
      <c r="E36" s="16">
        <v>2</v>
      </c>
      <c r="F36" s="16">
        <v>3</v>
      </c>
      <c r="G36" s="16">
        <v>4</v>
      </c>
      <c r="H36" s="16">
        <v>5</v>
      </c>
      <c r="I36" s="16">
        <v>6</v>
      </c>
      <c r="J36" s="16">
        <v>7</v>
      </c>
      <c r="K36" s="16">
        <v>8</v>
      </c>
    </row>
    <row r="37" spans="2:11" x14ac:dyDescent="0.35">
      <c r="C37" s="16">
        <v>1</v>
      </c>
      <c r="D37" s="26">
        <f t="shared" ref="D37:K44" si="3">$B27*D$25*D27</f>
        <v>1.7352209174800688E-4</v>
      </c>
      <c r="E37" s="26">
        <f t="shared" si="3"/>
        <v>-2.1600761856628233E-5</v>
      </c>
      <c r="F37" s="26">
        <f t="shared" si="3"/>
        <v>3.6933413485667804E-5</v>
      </c>
      <c r="G37" s="26">
        <f t="shared" si="3"/>
        <v>1.7325678306810271E-5</v>
      </c>
      <c r="H37" s="26">
        <f t="shared" si="3"/>
        <v>8.3991770175112453E-6</v>
      </c>
      <c r="I37" s="26">
        <f t="shared" si="3"/>
        <v>-6.8228397469737263E-6</v>
      </c>
      <c r="J37" s="26">
        <f t="shared" si="3"/>
        <v>-1.0439328383203601E-6</v>
      </c>
      <c r="K37" s="26">
        <f t="shared" si="3"/>
        <v>1.1999323066292559E-5</v>
      </c>
    </row>
    <row r="38" spans="2:11" x14ac:dyDescent="0.35">
      <c r="C38" s="16">
        <v>2</v>
      </c>
      <c r="D38" s="26">
        <f t="shared" si="3"/>
        <v>-2.1600761856628233E-5</v>
      </c>
      <c r="E38" s="26">
        <f t="shared" si="3"/>
        <v>5.086102987163308E-5</v>
      </c>
      <c r="F38" s="26">
        <f t="shared" si="3"/>
        <v>2.3942559592054381E-5</v>
      </c>
      <c r="G38" s="26">
        <f t="shared" si="3"/>
        <v>9.9919064856371714E-8</v>
      </c>
      <c r="H38" s="26">
        <f t="shared" si="3"/>
        <v>1.4889809372818413E-5</v>
      </c>
      <c r="I38" s="26">
        <f t="shared" si="3"/>
        <v>3.5533240185366028E-5</v>
      </c>
      <c r="J38" s="26">
        <f t="shared" si="3"/>
        <v>3.8380335021624509E-6</v>
      </c>
      <c r="K38" s="26">
        <f t="shared" si="3"/>
        <v>1.0287861973285936E-5</v>
      </c>
    </row>
    <row r="39" spans="2:11" x14ac:dyDescent="0.35">
      <c r="C39" s="16">
        <v>3</v>
      </c>
      <c r="D39" s="26">
        <f t="shared" si="3"/>
        <v>3.6933413485667804E-5</v>
      </c>
      <c r="E39" s="26">
        <f t="shared" si="3"/>
        <v>2.3942559592054381E-5</v>
      </c>
      <c r="F39" s="26">
        <f t="shared" si="3"/>
        <v>1.4462642864741777E-4</v>
      </c>
      <c r="G39" s="26">
        <f t="shared" si="3"/>
        <v>2.8389439655751786E-5</v>
      </c>
      <c r="H39" s="26">
        <f t="shared" si="3"/>
        <v>1.0285749399751716E-4</v>
      </c>
      <c r="I39" s="26">
        <f t="shared" si="3"/>
        <v>6.9473914491878603E-5</v>
      </c>
      <c r="J39" s="26">
        <f t="shared" si="3"/>
        <v>1.7350635178323622E-5</v>
      </c>
      <c r="K39" s="26">
        <f t="shared" si="3"/>
        <v>2.8746312126104028E-5</v>
      </c>
    </row>
    <row r="40" spans="2:11" x14ac:dyDescent="0.35">
      <c r="C40" s="16">
        <v>4</v>
      </c>
      <c r="D40" s="26">
        <f t="shared" si="3"/>
        <v>1.7325678306810271E-5</v>
      </c>
      <c r="E40" s="26">
        <f t="shared" si="3"/>
        <v>9.9919064856371714E-8</v>
      </c>
      <c r="F40" s="26">
        <f t="shared" si="3"/>
        <v>2.8389439655751786E-5</v>
      </c>
      <c r="G40" s="26">
        <f t="shared" si="3"/>
        <v>3.1286643990181289E-5</v>
      </c>
      <c r="H40" s="26">
        <f t="shared" si="3"/>
        <v>1.9683390298237747E-5</v>
      </c>
      <c r="I40" s="26">
        <f t="shared" si="3"/>
        <v>8.5638919619977576E-6</v>
      </c>
      <c r="J40" s="26">
        <f t="shared" si="3"/>
        <v>1.9771540017453646E-6</v>
      </c>
      <c r="K40" s="26">
        <f t="shared" si="3"/>
        <v>9.9326502481925549E-6</v>
      </c>
    </row>
    <row r="41" spans="2:11" x14ac:dyDescent="0.35">
      <c r="C41" s="16">
        <v>5</v>
      </c>
      <c r="D41" s="26">
        <f t="shared" si="3"/>
        <v>8.3991770175112453E-6</v>
      </c>
      <c r="E41" s="26">
        <f t="shared" si="3"/>
        <v>1.4889809372818413E-5</v>
      </c>
      <c r="F41" s="26">
        <f t="shared" si="3"/>
        <v>1.0285749399751716E-4</v>
      </c>
      <c r="G41" s="26">
        <f t="shared" si="3"/>
        <v>1.9683390298237747E-5</v>
      </c>
      <c r="H41" s="26">
        <f t="shared" si="3"/>
        <v>1.364651523387341E-4</v>
      </c>
      <c r="I41" s="26">
        <f t="shared" si="3"/>
        <v>6.1925443600658797E-5</v>
      </c>
      <c r="J41" s="26">
        <f t="shared" si="3"/>
        <v>3.9168510372631722E-6</v>
      </c>
      <c r="K41" s="26">
        <f t="shared" si="3"/>
        <v>1.0576694515555731E-5</v>
      </c>
    </row>
    <row r="42" spans="2:11" x14ac:dyDescent="0.35">
      <c r="C42" s="16">
        <v>6</v>
      </c>
      <c r="D42" s="26">
        <f t="shared" si="3"/>
        <v>-6.8228397469737263E-6</v>
      </c>
      <c r="E42" s="26">
        <f t="shared" si="3"/>
        <v>3.5533240185366028E-5</v>
      </c>
      <c r="F42" s="26">
        <f t="shared" si="3"/>
        <v>6.9473914491878603E-5</v>
      </c>
      <c r="G42" s="26">
        <f t="shared" si="3"/>
        <v>8.5638919619977576E-6</v>
      </c>
      <c r="H42" s="26">
        <f t="shared" si="3"/>
        <v>6.1925443600658797E-5</v>
      </c>
      <c r="I42" s="26">
        <f t="shared" si="3"/>
        <v>1.66034426217649E-4</v>
      </c>
      <c r="J42" s="26">
        <f t="shared" si="3"/>
        <v>1.6949951546716424E-5</v>
      </c>
      <c r="K42" s="26">
        <f t="shared" si="3"/>
        <v>2.4397150299416559E-5</v>
      </c>
    </row>
    <row r="43" spans="2:11" x14ac:dyDescent="0.35">
      <c r="C43" s="16">
        <v>7</v>
      </c>
      <c r="D43" s="26">
        <f t="shared" si="3"/>
        <v>-1.0439328383203601E-6</v>
      </c>
      <c r="E43" s="26">
        <f t="shared" si="3"/>
        <v>3.8380335021624509E-6</v>
      </c>
      <c r="F43" s="26">
        <f t="shared" si="3"/>
        <v>1.7350635178323622E-5</v>
      </c>
      <c r="G43" s="26">
        <f t="shared" si="3"/>
        <v>1.9771540017453646E-6</v>
      </c>
      <c r="H43" s="26">
        <f t="shared" si="3"/>
        <v>3.9168510372631722E-6</v>
      </c>
      <c r="I43" s="26">
        <f t="shared" si="3"/>
        <v>1.6949951546716424E-5</v>
      </c>
      <c r="J43" s="26">
        <f t="shared" si="3"/>
        <v>1.359881932004241E-5</v>
      </c>
      <c r="K43" s="26">
        <f t="shared" si="3"/>
        <v>7.297162619654855E-6</v>
      </c>
    </row>
    <row r="44" spans="2:11" x14ac:dyDescent="0.35">
      <c r="C44" s="16">
        <v>8</v>
      </c>
      <c r="D44" s="26">
        <f t="shared" si="3"/>
        <v>1.1999323066292559E-5</v>
      </c>
      <c r="E44" s="26">
        <f t="shared" si="3"/>
        <v>1.0287861973285936E-5</v>
      </c>
      <c r="F44" s="26">
        <f t="shared" si="3"/>
        <v>2.8746312126104028E-5</v>
      </c>
      <c r="G44" s="26">
        <f t="shared" si="3"/>
        <v>9.9326502481925549E-6</v>
      </c>
      <c r="H44" s="26">
        <f t="shared" si="3"/>
        <v>1.0576694515555731E-5</v>
      </c>
      <c r="I44" s="26">
        <f t="shared" si="3"/>
        <v>2.4397150299416559E-5</v>
      </c>
      <c r="J44" s="26">
        <f t="shared" si="3"/>
        <v>7.297162619654855E-6</v>
      </c>
      <c r="K44" s="26">
        <f t="shared" si="3"/>
        <v>2.6343050904015193E-5</v>
      </c>
    </row>
    <row r="46" spans="2:11" x14ac:dyDescent="0.35">
      <c r="C46" s="27" t="s">
        <v>28</v>
      </c>
      <c r="D46" s="28">
        <f>SUMPRODUCT(D6:K6,D21:K21)</f>
        <v>9.9999999999999985E-3</v>
      </c>
    </row>
    <row r="48" spans="2:11" x14ac:dyDescent="0.35">
      <c r="B48" s="19" t="s">
        <v>29</v>
      </c>
    </row>
    <row r="50" spans="2:6" ht="14.65" customHeight="1" x14ac:dyDescent="0.35">
      <c r="B50" s="78" t="s">
        <v>30</v>
      </c>
      <c r="C50" s="78"/>
      <c r="D50" s="29">
        <f>SQRT(SUM(D37:K44))</f>
        <v>4.282962615346432E-2</v>
      </c>
    </row>
    <row r="51" spans="2:6" x14ac:dyDescent="0.35">
      <c r="B51" s="78"/>
      <c r="C51" s="78"/>
    </row>
    <row r="53" spans="2:6" x14ac:dyDescent="0.35">
      <c r="B53" s="19" t="s">
        <v>31</v>
      </c>
    </row>
    <row r="54" spans="2:6" x14ac:dyDescent="0.35">
      <c r="B54" s="21" t="s">
        <v>32</v>
      </c>
      <c r="C54" s="21"/>
      <c r="D54" s="21" t="s">
        <v>33</v>
      </c>
    </row>
    <row r="55" spans="2:6" x14ac:dyDescent="0.35">
      <c r="B55" s="30">
        <f>D46</f>
        <v>9.9999999999999985E-3</v>
      </c>
      <c r="C55" s="31" t="s">
        <v>34</v>
      </c>
      <c r="D55" s="32">
        <v>0.01</v>
      </c>
      <c r="F55" s="19" t="s">
        <v>35</v>
      </c>
    </row>
    <row r="56" spans="2:6" x14ac:dyDescent="0.35">
      <c r="F56" s="19"/>
    </row>
    <row r="57" spans="2:6" x14ac:dyDescent="0.35">
      <c r="B57" s="33">
        <f>SUM(D21:K21)</f>
        <v>1.0000009999999997</v>
      </c>
      <c r="C57" s="34" t="s">
        <v>36</v>
      </c>
      <c r="D57" s="32">
        <v>1</v>
      </c>
      <c r="F57" s="19" t="s">
        <v>37</v>
      </c>
    </row>
  </sheetData>
  <mergeCells count="1">
    <mergeCell ref="B50:C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6CFD-70E9-46BC-AAAA-F82A0C767901}">
  <dimension ref="B1:K56"/>
  <sheetViews>
    <sheetView tabSelected="1" topLeftCell="A36" zoomScale="59" workbookViewId="0">
      <selection activeCell="Y56" sqref="Y56"/>
    </sheetView>
  </sheetViews>
  <sheetFormatPr defaultColWidth="7.1796875" defaultRowHeight="14.5" x14ac:dyDescent="0.35"/>
  <cols>
    <col min="1" max="1" width="3.54296875" style="14" customWidth="1"/>
    <col min="2" max="2" width="10.453125" style="14" customWidth="1"/>
    <col min="3" max="3" width="10.54296875" style="14" customWidth="1"/>
    <col min="4" max="5" width="8.26953125" style="14" bestFit="1" customWidth="1"/>
    <col min="6" max="6" width="9.7265625" style="14" customWidth="1"/>
    <col min="7" max="11" width="7.81640625" style="14" customWidth="1"/>
    <col min="12" max="16384" width="7.1796875" style="14"/>
  </cols>
  <sheetData>
    <row r="1" spans="2:11" ht="23.5" x14ac:dyDescent="0.35">
      <c r="B1" s="13" t="s">
        <v>11</v>
      </c>
    </row>
    <row r="3" spans="2:11" x14ac:dyDescent="0.35">
      <c r="C3" s="15" t="s">
        <v>12</v>
      </c>
    </row>
    <row r="5" spans="2:11" ht="15" thickBot="1" x14ac:dyDescent="0.4">
      <c r="C5" s="16" t="s">
        <v>13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</row>
    <row r="6" spans="2:11" ht="16.5" thickBot="1" x14ac:dyDescent="0.45">
      <c r="C6" s="16" t="s">
        <v>14</v>
      </c>
      <c r="D6" s="11">
        <f>Sheet1!J44</f>
        <v>8.9092059378740526E-3</v>
      </c>
      <c r="E6" s="11">
        <f>Sheet1!K44</f>
        <v>4.0106276804054118E-3</v>
      </c>
      <c r="F6" s="11">
        <f>Sheet1!L44</f>
        <v>1.3633923751909256E-2</v>
      </c>
      <c r="G6" s="11">
        <f>Sheet1!M44</f>
        <v>-9.4933828093013185E-3</v>
      </c>
      <c r="H6" s="11">
        <f>Sheet1!N44</f>
        <v>1.8424231050975636E-2</v>
      </c>
      <c r="I6" s="11">
        <f>Sheet1!O44</f>
        <v>1.9821893824798362E-2</v>
      </c>
      <c r="J6" s="11">
        <f>Sheet1!P44</f>
        <v>7.5264610486415213E-3</v>
      </c>
      <c r="K6" s="11">
        <f>Sheet1!Q44</f>
        <v>-2.1016720712002421E-3</v>
      </c>
    </row>
    <row r="7" spans="2:11" ht="16" x14ac:dyDescent="0.4">
      <c r="G7" s="2"/>
      <c r="H7" s="2"/>
      <c r="I7" s="2"/>
      <c r="J7" s="2"/>
      <c r="K7" s="2"/>
    </row>
    <row r="8" spans="2:11" x14ac:dyDescent="0.35">
      <c r="C8" s="16" t="s">
        <v>15</v>
      </c>
      <c r="D8" s="16">
        <v>1</v>
      </c>
      <c r="E8" s="16">
        <v>2</v>
      </c>
      <c r="F8" s="16">
        <v>3</v>
      </c>
      <c r="G8" s="16">
        <v>4</v>
      </c>
      <c r="H8" s="16">
        <v>5</v>
      </c>
      <c r="I8" s="16">
        <v>6</v>
      </c>
      <c r="J8" s="16">
        <v>7</v>
      </c>
      <c r="K8" s="16">
        <v>8</v>
      </c>
    </row>
    <row r="9" spans="2:11" x14ac:dyDescent="0.35">
      <c r="C9" s="16">
        <v>1</v>
      </c>
      <c r="D9" s="18">
        <f>Sheet1!T5</f>
        <v>6.8414678361519562E-3</v>
      </c>
      <c r="E9" s="18">
        <f>Sheet1!U5</f>
        <v>-1.2476219605618906E-3</v>
      </c>
      <c r="F9" s="18">
        <f>Sheet1!V5</f>
        <v>1.6443924226069483E-3</v>
      </c>
      <c r="G9" s="18">
        <f>Sheet1!W5</f>
        <v>1.7168730675174984E-3</v>
      </c>
      <c r="H9" s="18">
        <f>Sheet1!X5</f>
        <v>3.3566979158739484E-4</v>
      </c>
      <c r="I9" s="18">
        <f>Sheet1!Y5</f>
        <v>-2.6476282083103697E-4</v>
      </c>
      <c r="J9" s="18">
        <f>Sheet1!Z5</f>
        <v>-5.4388884551925584E-5</v>
      </c>
      <c r="K9" s="18">
        <f>Sheet1!AA5</f>
        <v>8.5437244970088108E-4</v>
      </c>
    </row>
    <row r="10" spans="2:11" x14ac:dyDescent="0.35">
      <c r="C10" s="16">
        <v>2</v>
      </c>
      <c r="D10" s="18">
        <f>Sheet1!T6</f>
        <v>-1.2476219605618906E-3</v>
      </c>
      <c r="E10" s="18">
        <f>Sheet1!U6</f>
        <v>4.3034674045419885E-3</v>
      </c>
      <c r="F10" s="18">
        <f>Sheet1!V6</f>
        <v>1.561622372006506E-3</v>
      </c>
      <c r="G10" s="18">
        <f>Sheet1!W6</f>
        <v>1.4504933054917695E-5</v>
      </c>
      <c r="H10" s="18">
        <f>Sheet1!X6</f>
        <v>8.7173420811992959E-4</v>
      </c>
      <c r="I10" s="18">
        <f>Sheet1!Y6</f>
        <v>2.0199753353141105E-3</v>
      </c>
      <c r="J10" s="18">
        <f>Sheet1!Z6</f>
        <v>2.9293130118020867E-4</v>
      </c>
      <c r="K10" s="18">
        <f>Sheet1!AA6</f>
        <v>1.0730872741344679E-3</v>
      </c>
    </row>
    <row r="11" spans="2:11" x14ac:dyDescent="0.35">
      <c r="C11" s="16">
        <v>3</v>
      </c>
      <c r="D11" s="18">
        <f>Sheet1!T7</f>
        <v>1.6443924226069483E-3</v>
      </c>
      <c r="E11" s="18">
        <f>Sheet1!U7</f>
        <v>1.561622372006506E-3</v>
      </c>
      <c r="F11" s="18">
        <f>Sheet1!V7</f>
        <v>7.2715196855598916E-3</v>
      </c>
      <c r="G11" s="18">
        <f>Sheet1!W7</f>
        <v>3.1768467534426916E-3</v>
      </c>
      <c r="H11" s="18">
        <f>Sheet1!X7</f>
        <v>4.6419768157649E-3</v>
      </c>
      <c r="I11" s="18">
        <f>Sheet1!Y7</f>
        <v>3.0444237545774306E-3</v>
      </c>
      <c r="J11" s="18">
        <f>Sheet1!Z7</f>
        <v>1.0208089630187203E-3</v>
      </c>
      <c r="K11" s="18">
        <f>Sheet1!AA7</f>
        <v>2.3113415660755989E-3</v>
      </c>
    </row>
    <row r="12" spans="2:11" x14ac:dyDescent="0.35">
      <c r="C12" s="16">
        <v>4</v>
      </c>
      <c r="D12" s="18">
        <f>Sheet1!T8</f>
        <v>1.7168730675174984E-3</v>
      </c>
      <c r="E12" s="18">
        <f>Sheet1!U8</f>
        <v>1.4504933054917695E-5</v>
      </c>
      <c r="F12" s="18">
        <f>Sheet1!V8</f>
        <v>3.1768467534426916E-3</v>
      </c>
      <c r="G12" s="18">
        <f>Sheet1!W8</f>
        <v>7.7922046158996226E-3</v>
      </c>
      <c r="H12" s="18">
        <f>Sheet1!X8</f>
        <v>1.9771009962301139E-3</v>
      </c>
      <c r="I12" s="18">
        <f>Sheet1!Y8</f>
        <v>8.3524990471679035E-4</v>
      </c>
      <c r="J12" s="18">
        <f>Sheet1!Z8</f>
        <v>2.5889968219102837E-4</v>
      </c>
      <c r="K12" s="18">
        <f>Sheet1!AA8</f>
        <v>1.7774977462021539E-3</v>
      </c>
    </row>
    <row r="13" spans="2:11" x14ac:dyDescent="0.35">
      <c r="C13" s="16">
        <v>5</v>
      </c>
      <c r="D13" s="18">
        <f>Sheet1!T9</f>
        <v>3.3566979158739484E-4</v>
      </c>
      <c r="E13" s="18">
        <f>Sheet1!U9</f>
        <v>8.7173420811992959E-4</v>
      </c>
      <c r="F13" s="18">
        <f>Sheet1!V9</f>
        <v>4.6419768157649E-3</v>
      </c>
      <c r="G13" s="18">
        <f>Sheet1!W9</f>
        <v>1.9771009962301139E-3</v>
      </c>
      <c r="H13" s="18">
        <f>Sheet1!X9</f>
        <v>5.5281306469655679E-3</v>
      </c>
      <c r="I13" s="18">
        <f>Sheet1!Y9</f>
        <v>2.4358018967552014E-3</v>
      </c>
      <c r="J13" s="18">
        <f>Sheet1!Z9</f>
        <v>2.0685006293227816E-4</v>
      </c>
      <c r="K13" s="18">
        <f>Sheet1!AA9</f>
        <v>7.6334604439005655E-4</v>
      </c>
    </row>
    <row r="14" spans="2:11" x14ac:dyDescent="0.35">
      <c r="C14" s="16">
        <v>6</v>
      </c>
      <c r="D14" s="18">
        <f>Sheet1!T10</f>
        <v>-2.6476282083103697E-4</v>
      </c>
      <c r="E14" s="18">
        <f>Sheet1!U10</f>
        <v>2.0199753353141105E-3</v>
      </c>
      <c r="F14" s="18">
        <f>Sheet1!V10</f>
        <v>3.0444237545774306E-3</v>
      </c>
      <c r="G14" s="18">
        <f>Sheet1!W10</f>
        <v>8.3524990471679035E-4</v>
      </c>
      <c r="H14" s="18">
        <f>Sheet1!X10</f>
        <v>2.4358018967552014E-3</v>
      </c>
      <c r="I14" s="18">
        <f>Sheet1!Y10</f>
        <v>6.341431240376426E-3</v>
      </c>
      <c r="J14" s="18">
        <f>Sheet1!Z10</f>
        <v>8.6916727721957749E-4</v>
      </c>
      <c r="K14" s="18">
        <f>Sheet1!AA10</f>
        <v>1.7097275284806651E-3</v>
      </c>
    </row>
    <row r="15" spans="2:11" x14ac:dyDescent="0.35">
      <c r="C15" s="16">
        <v>7</v>
      </c>
      <c r="D15" s="18">
        <f>Sheet1!T11</f>
        <v>-5.4388884551925584E-5</v>
      </c>
      <c r="E15" s="18">
        <f>Sheet1!U11</f>
        <v>2.9293130118020867E-4</v>
      </c>
      <c r="F15" s="18">
        <f>Sheet1!V11</f>
        <v>1.0208089630187203E-3</v>
      </c>
      <c r="G15" s="18">
        <f>Sheet1!W11</f>
        <v>2.5889968219102837E-4</v>
      </c>
      <c r="H15" s="18">
        <f>Sheet1!X11</f>
        <v>2.0685006293227816E-4</v>
      </c>
      <c r="I15" s="18">
        <f>Sheet1!Y11</f>
        <v>8.6916727721957749E-4</v>
      </c>
      <c r="J15" s="18">
        <f>Sheet1!Z11</f>
        <v>9.3622853613940739E-4</v>
      </c>
      <c r="K15" s="18">
        <f>Sheet1!AA11</f>
        <v>6.8657437732034783E-4</v>
      </c>
    </row>
    <row r="16" spans="2:11" x14ac:dyDescent="0.35">
      <c r="C16" s="16">
        <v>8</v>
      </c>
      <c r="D16" s="18">
        <f>Sheet1!T12</f>
        <v>8.5437244970088108E-4</v>
      </c>
      <c r="E16" s="18">
        <f>Sheet1!U12</f>
        <v>1.0730872741344679E-3</v>
      </c>
      <c r="F16" s="18">
        <f>Sheet1!V12</f>
        <v>2.3113415660755989E-3</v>
      </c>
      <c r="G16" s="18">
        <f>Sheet1!W12</f>
        <v>1.7774977462021539E-3</v>
      </c>
      <c r="H16" s="18">
        <f>Sheet1!X12</f>
        <v>7.6334604439005655E-4</v>
      </c>
      <c r="I16" s="18">
        <f>Sheet1!Y12</f>
        <v>1.7097275284806651E-3</v>
      </c>
      <c r="J16" s="18">
        <f>Sheet1!Z12</f>
        <v>6.8657437732034783E-4</v>
      </c>
      <c r="K16" s="18">
        <f>Sheet1!AA12</f>
        <v>3.3872912036149653E-3</v>
      </c>
    </row>
    <row r="17" spans="2:11" ht="16" x14ac:dyDescent="0.4">
      <c r="G17" s="2"/>
      <c r="H17" s="2"/>
      <c r="I17" s="2"/>
      <c r="J17" s="2"/>
      <c r="K17" s="2"/>
    </row>
    <row r="18" spans="2:11" x14ac:dyDescent="0.35">
      <c r="B18" s="19" t="s">
        <v>16</v>
      </c>
      <c r="D18" s="19"/>
      <c r="E18" s="19"/>
      <c r="H18" s="20"/>
    </row>
    <row r="19" spans="2:11" x14ac:dyDescent="0.35">
      <c r="D19" s="21" t="s">
        <v>17</v>
      </c>
      <c r="E19" s="21" t="s">
        <v>18</v>
      </c>
      <c r="F19" s="21" t="s">
        <v>19</v>
      </c>
      <c r="G19" s="21" t="s">
        <v>20</v>
      </c>
      <c r="H19" s="21" t="s">
        <v>21</v>
      </c>
      <c r="I19" s="21" t="s">
        <v>22</v>
      </c>
      <c r="J19" s="21" t="s">
        <v>23</v>
      </c>
      <c r="K19" s="21" t="s">
        <v>24</v>
      </c>
    </row>
    <row r="20" spans="2:11" ht="29" x14ac:dyDescent="0.35">
      <c r="C20" s="22" t="s">
        <v>25</v>
      </c>
      <c r="D20" s="23">
        <v>0.11330629361482319</v>
      </c>
      <c r="E20" s="23">
        <v>1.168202995261668E-2</v>
      </c>
      <c r="F20" s="23">
        <v>0</v>
      </c>
      <c r="G20" s="23">
        <v>0</v>
      </c>
      <c r="H20" s="23">
        <v>0.18932194821619999</v>
      </c>
      <c r="I20" s="23">
        <v>8.7978765615723473E-2</v>
      </c>
      <c r="J20" s="23">
        <v>0.59771096260063661</v>
      </c>
      <c r="K20" s="23">
        <v>0</v>
      </c>
    </row>
    <row r="22" spans="2:11" x14ac:dyDescent="0.35">
      <c r="B22" s="19" t="s">
        <v>26</v>
      </c>
      <c r="C22" s="19"/>
      <c r="D22" s="19"/>
    </row>
    <row r="24" spans="2:11" x14ac:dyDescent="0.35">
      <c r="B24" s="1"/>
      <c r="C24" s="1"/>
      <c r="D24" s="24">
        <f t="shared" ref="D24:K24" si="0">D20</f>
        <v>0.11330629361482319</v>
      </c>
      <c r="E24" s="24">
        <f t="shared" si="0"/>
        <v>1.168202995261668E-2</v>
      </c>
      <c r="F24" s="24">
        <f t="shared" si="0"/>
        <v>0</v>
      </c>
      <c r="G24" s="24">
        <f t="shared" si="0"/>
        <v>0</v>
      </c>
      <c r="H24" s="24">
        <f t="shared" si="0"/>
        <v>0.18932194821619999</v>
      </c>
      <c r="I24" s="24">
        <f t="shared" si="0"/>
        <v>8.7978765615723473E-2</v>
      </c>
      <c r="J24" s="24">
        <f t="shared" si="0"/>
        <v>0.59771096260063661</v>
      </c>
      <c r="K24" s="24">
        <f t="shared" si="0"/>
        <v>0</v>
      </c>
    </row>
    <row r="25" spans="2:11" x14ac:dyDescent="0.35">
      <c r="B25" s="1"/>
      <c r="C25" s="16" t="s">
        <v>15</v>
      </c>
      <c r="D25" s="16">
        <v>1</v>
      </c>
      <c r="E25" s="16">
        <v>2</v>
      </c>
      <c r="F25" s="16">
        <v>3</v>
      </c>
      <c r="G25" s="16">
        <v>4</v>
      </c>
      <c r="H25" s="16">
        <v>5</v>
      </c>
      <c r="I25" s="16">
        <v>6</v>
      </c>
      <c r="J25" s="16">
        <v>7</v>
      </c>
      <c r="K25" s="16">
        <v>8</v>
      </c>
    </row>
    <row r="26" spans="2:11" x14ac:dyDescent="0.35">
      <c r="B26" s="25">
        <f>D20</f>
        <v>0.11330629361482319</v>
      </c>
      <c r="C26" s="16">
        <v>1</v>
      </c>
      <c r="D26" s="18">
        <f t="shared" ref="D26:K33" si="1">D9</f>
        <v>6.8414678361519562E-3</v>
      </c>
      <c r="E26" s="18">
        <f t="shared" si="1"/>
        <v>-1.2476219605618906E-3</v>
      </c>
      <c r="F26" s="18">
        <f t="shared" si="1"/>
        <v>1.6443924226069483E-3</v>
      </c>
      <c r="G26" s="18">
        <f t="shared" si="1"/>
        <v>1.7168730675174984E-3</v>
      </c>
      <c r="H26" s="18">
        <f t="shared" si="1"/>
        <v>3.3566979158739484E-4</v>
      </c>
      <c r="I26" s="18">
        <f t="shared" si="1"/>
        <v>-2.6476282083103697E-4</v>
      </c>
      <c r="J26" s="18">
        <f t="shared" si="1"/>
        <v>-5.4388884551925584E-5</v>
      </c>
      <c r="K26" s="18">
        <f t="shared" si="1"/>
        <v>8.5437244970088108E-4</v>
      </c>
    </row>
    <row r="27" spans="2:11" x14ac:dyDescent="0.35">
      <c r="B27" s="25">
        <f>E20</f>
        <v>1.168202995261668E-2</v>
      </c>
      <c r="C27" s="16">
        <v>2</v>
      </c>
      <c r="D27" s="18">
        <f t="shared" si="1"/>
        <v>-1.2476219605618906E-3</v>
      </c>
      <c r="E27" s="18">
        <f t="shared" si="1"/>
        <v>4.3034674045419885E-3</v>
      </c>
      <c r="F27" s="18">
        <f t="shared" si="1"/>
        <v>1.561622372006506E-3</v>
      </c>
      <c r="G27" s="18">
        <f t="shared" si="1"/>
        <v>1.4504933054917695E-5</v>
      </c>
      <c r="H27" s="18">
        <f t="shared" si="1"/>
        <v>8.7173420811992959E-4</v>
      </c>
      <c r="I27" s="18">
        <f t="shared" si="1"/>
        <v>2.0199753353141105E-3</v>
      </c>
      <c r="J27" s="18">
        <f t="shared" si="1"/>
        <v>2.9293130118020867E-4</v>
      </c>
      <c r="K27" s="18">
        <f t="shared" si="1"/>
        <v>1.0730872741344679E-3</v>
      </c>
    </row>
    <row r="28" spans="2:11" x14ac:dyDescent="0.35">
      <c r="B28" s="25">
        <f>F20</f>
        <v>0</v>
      </c>
      <c r="C28" s="16">
        <v>3</v>
      </c>
      <c r="D28" s="18">
        <f t="shared" si="1"/>
        <v>1.6443924226069483E-3</v>
      </c>
      <c r="E28" s="18">
        <f t="shared" si="1"/>
        <v>1.561622372006506E-3</v>
      </c>
      <c r="F28" s="18">
        <f t="shared" si="1"/>
        <v>7.2715196855598916E-3</v>
      </c>
      <c r="G28" s="18">
        <f t="shared" si="1"/>
        <v>3.1768467534426916E-3</v>
      </c>
      <c r="H28" s="18">
        <f t="shared" si="1"/>
        <v>4.6419768157649E-3</v>
      </c>
      <c r="I28" s="18">
        <f t="shared" si="1"/>
        <v>3.0444237545774306E-3</v>
      </c>
      <c r="J28" s="18">
        <f t="shared" si="1"/>
        <v>1.0208089630187203E-3</v>
      </c>
      <c r="K28" s="18">
        <f t="shared" si="1"/>
        <v>2.3113415660755989E-3</v>
      </c>
    </row>
    <row r="29" spans="2:11" x14ac:dyDescent="0.35">
      <c r="B29" s="25">
        <f>G20</f>
        <v>0</v>
      </c>
      <c r="C29" s="16">
        <v>4</v>
      </c>
      <c r="D29" s="18">
        <f t="shared" si="1"/>
        <v>1.7168730675174984E-3</v>
      </c>
      <c r="E29" s="18">
        <f t="shared" si="1"/>
        <v>1.4504933054917695E-5</v>
      </c>
      <c r="F29" s="18">
        <f t="shared" si="1"/>
        <v>3.1768467534426916E-3</v>
      </c>
      <c r="G29" s="18">
        <f t="shared" si="1"/>
        <v>7.7922046158996226E-3</v>
      </c>
      <c r="H29" s="18">
        <f t="shared" si="1"/>
        <v>1.9771009962301139E-3</v>
      </c>
      <c r="I29" s="18">
        <f t="shared" si="1"/>
        <v>8.3524990471679035E-4</v>
      </c>
      <c r="J29" s="18">
        <f t="shared" si="1"/>
        <v>2.5889968219102837E-4</v>
      </c>
      <c r="K29" s="18">
        <f t="shared" si="1"/>
        <v>1.7774977462021539E-3</v>
      </c>
    </row>
    <row r="30" spans="2:11" x14ac:dyDescent="0.35">
      <c r="B30" s="25">
        <f>H20</f>
        <v>0.18932194821619999</v>
      </c>
      <c r="C30" s="16">
        <v>5</v>
      </c>
      <c r="D30" s="18">
        <f t="shared" si="1"/>
        <v>3.3566979158739484E-4</v>
      </c>
      <c r="E30" s="18">
        <f t="shared" si="1"/>
        <v>8.7173420811992959E-4</v>
      </c>
      <c r="F30" s="18">
        <f t="shared" si="1"/>
        <v>4.6419768157649E-3</v>
      </c>
      <c r="G30" s="18">
        <f t="shared" si="1"/>
        <v>1.9771009962301139E-3</v>
      </c>
      <c r="H30" s="18">
        <f t="shared" si="1"/>
        <v>5.5281306469655679E-3</v>
      </c>
      <c r="I30" s="18">
        <f t="shared" si="1"/>
        <v>2.4358018967552014E-3</v>
      </c>
      <c r="J30" s="18">
        <f t="shared" si="1"/>
        <v>2.0685006293227816E-4</v>
      </c>
      <c r="K30" s="18">
        <f t="shared" si="1"/>
        <v>7.6334604439005655E-4</v>
      </c>
    </row>
    <row r="31" spans="2:11" x14ac:dyDescent="0.35">
      <c r="B31" s="25">
        <f>I20</f>
        <v>8.7978765615723473E-2</v>
      </c>
      <c r="C31" s="16">
        <v>6</v>
      </c>
      <c r="D31" s="18">
        <f t="shared" si="1"/>
        <v>-2.6476282083103697E-4</v>
      </c>
      <c r="E31" s="18">
        <f t="shared" si="1"/>
        <v>2.0199753353141105E-3</v>
      </c>
      <c r="F31" s="18">
        <f t="shared" si="1"/>
        <v>3.0444237545774306E-3</v>
      </c>
      <c r="G31" s="18">
        <f t="shared" si="1"/>
        <v>8.3524990471679035E-4</v>
      </c>
      <c r="H31" s="18">
        <f t="shared" si="1"/>
        <v>2.4358018967552014E-3</v>
      </c>
      <c r="I31" s="18">
        <f t="shared" si="1"/>
        <v>6.341431240376426E-3</v>
      </c>
      <c r="J31" s="18">
        <f t="shared" si="1"/>
        <v>8.6916727721957749E-4</v>
      </c>
      <c r="K31" s="18">
        <f t="shared" si="1"/>
        <v>1.7097275284806651E-3</v>
      </c>
    </row>
    <row r="32" spans="2:11" x14ac:dyDescent="0.35">
      <c r="B32" s="25">
        <f>J20</f>
        <v>0.59771096260063661</v>
      </c>
      <c r="C32" s="16">
        <v>7</v>
      </c>
      <c r="D32" s="18">
        <f t="shared" si="1"/>
        <v>-5.4388884551925584E-5</v>
      </c>
      <c r="E32" s="18">
        <f t="shared" si="1"/>
        <v>2.9293130118020867E-4</v>
      </c>
      <c r="F32" s="18">
        <f t="shared" si="1"/>
        <v>1.0208089630187203E-3</v>
      </c>
      <c r="G32" s="18">
        <f t="shared" si="1"/>
        <v>2.5889968219102837E-4</v>
      </c>
      <c r="H32" s="18">
        <f t="shared" si="1"/>
        <v>2.0685006293227816E-4</v>
      </c>
      <c r="I32" s="18">
        <f t="shared" si="1"/>
        <v>8.6916727721957749E-4</v>
      </c>
      <c r="J32" s="18">
        <f t="shared" si="1"/>
        <v>9.3622853613940739E-4</v>
      </c>
      <c r="K32" s="18">
        <f t="shared" si="1"/>
        <v>6.8657437732034783E-4</v>
      </c>
    </row>
    <row r="33" spans="2:11" x14ac:dyDescent="0.35">
      <c r="B33" s="25">
        <f>K20</f>
        <v>0</v>
      </c>
      <c r="C33" s="16">
        <v>8</v>
      </c>
      <c r="D33" s="18">
        <f t="shared" si="1"/>
        <v>8.5437244970088108E-4</v>
      </c>
      <c r="E33" s="18">
        <f t="shared" si="1"/>
        <v>1.0730872741344679E-3</v>
      </c>
      <c r="F33" s="18">
        <f t="shared" si="1"/>
        <v>2.3113415660755989E-3</v>
      </c>
      <c r="G33" s="18">
        <f t="shared" si="1"/>
        <v>1.7774977462021539E-3</v>
      </c>
      <c r="H33" s="18">
        <f t="shared" si="1"/>
        <v>7.6334604439005655E-4</v>
      </c>
      <c r="I33" s="18">
        <f t="shared" si="1"/>
        <v>1.7097275284806651E-3</v>
      </c>
      <c r="J33" s="18">
        <f t="shared" si="1"/>
        <v>6.8657437732034783E-4</v>
      </c>
      <c r="K33" s="18">
        <f t="shared" si="1"/>
        <v>3.3872912036149653E-3</v>
      </c>
    </row>
    <row r="35" spans="2:11" ht="39" x14ac:dyDescent="0.35">
      <c r="C35" s="16" t="s">
        <v>27</v>
      </c>
      <c r="D35" s="16">
        <v>1</v>
      </c>
      <c r="E35" s="16">
        <v>2</v>
      </c>
      <c r="F35" s="16">
        <v>3</v>
      </c>
      <c r="G35" s="16">
        <v>4</v>
      </c>
      <c r="H35" s="16">
        <v>5</v>
      </c>
      <c r="I35" s="16">
        <v>6</v>
      </c>
      <c r="J35" s="16">
        <v>7</v>
      </c>
      <c r="K35" s="16">
        <v>8</v>
      </c>
    </row>
    <row r="36" spans="2:11" x14ac:dyDescent="0.35">
      <c r="C36" s="16">
        <v>1</v>
      </c>
      <c r="D36" s="26">
        <f>$B26*D$24*D26</f>
        <v>8.7832927166071669E-5</v>
      </c>
      <c r="E36" s="26">
        <f t="shared" ref="E36:K36" si="2">$B26*E$24*E26</f>
        <v>-1.6514117087906357E-6</v>
      </c>
      <c r="F36" s="26">
        <f t="shared" si="2"/>
        <v>0</v>
      </c>
      <c r="G36" s="26">
        <f t="shared" si="2"/>
        <v>0</v>
      </c>
      <c r="H36" s="26">
        <f t="shared" si="2"/>
        <v>7.2005763105190702E-6</v>
      </c>
      <c r="I36" s="26">
        <f t="shared" si="2"/>
        <v>-2.6393008480175628E-6</v>
      </c>
      <c r="J36" s="26">
        <f t="shared" si="2"/>
        <v>-3.6834553248870685E-6</v>
      </c>
      <c r="K36" s="26">
        <f t="shared" si="2"/>
        <v>0</v>
      </c>
    </row>
    <row r="37" spans="2:11" x14ac:dyDescent="0.35">
      <c r="C37" s="16">
        <v>2</v>
      </c>
      <c r="D37" s="26">
        <f t="shared" ref="D37:K37" si="3">$B27*D$24*D27</f>
        <v>-1.6514117087906357E-6</v>
      </c>
      <c r="E37" s="26">
        <f t="shared" si="3"/>
        <v>5.8729343848641957E-7</v>
      </c>
      <c r="F37" s="26">
        <f t="shared" si="3"/>
        <v>0</v>
      </c>
      <c r="G37" s="26">
        <f t="shared" si="3"/>
        <v>0</v>
      </c>
      <c r="H37" s="26">
        <f t="shared" si="3"/>
        <v>1.9279837495108119E-6</v>
      </c>
      <c r="I37" s="26">
        <f t="shared" si="3"/>
        <v>2.076071212098189E-6</v>
      </c>
      <c r="J37" s="26">
        <f t="shared" si="3"/>
        <v>2.045386180901231E-6</v>
      </c>
      <c r="K37" s="26">
        <f t="shared" si="3"/>
        <v>0</v>
      </c>
    </row>
    <row r="38" spans="2:11" x14ac:dyDescent="0.35">
      <c r="C38" s="16">
        <v>3</v>
      </c>
      <c r="D38" s="26">
        <f t="shared" ref="D38:K38" si="4">$B28*D$24*D28</f>
        <v>0</v>
      </c>
      <c r="E38" s="26">
        <f t="shared" si="4"/>
        <v>0</v>
      </c>
      <c r="F38" s="26">
        <f t="shared" si="4"/>
        <v>0</v>
      </c>
      <c r="G38" s="26">
        <f t="shared" si="4"/>
        <v>0</v>
      </c>
      <c r="H38" s="26">
        <f t="shared" si="4"/>
        <v>0</v>
      </c>
      <c r="I38" s="26">
        <f t="shared" si="4"/>
        <v>0</v>
      </c>
      <c r="J38" s="26">
        <f t="shared" si="4"/>
        <v>0</v>
      </c>
      <c r="K38" s="26">
        <f t="shared" si="4"/>
        <v>0</v>
      </c>
    </row>
    <row r="39" spans="2:11" x14ac:dyDescent="0.35">
      <c r="C39" s="16">
        <v>4</v>
      </c>
      <c r="D39" s="26">
        <f t="shared" ref="D39:K39" si="5">$B29*D$24*D29</f>
        <v>0</v>
      </c>
      <c r="E39" s="26">
        <f t="shared" si="5"/>
        <v>0</v>
      </c>
      <c r="F39" s="26">
        <f t="shared" si="5"/>
        <v>0</v>
      </c>
      <c r="G39" s="26">
        <f t="shared" si="5"/>
        <v>0</v>
      </c>
      <c r="H39" s="26">
        <f t="shared" si="5"/>
        <v>0</v>
      </c>
      <c r="I39" s="26">
        <f t="shared" si="5"/>
        <v>0</v>
      </c>
      <c r="J39" s="26">
        <f t="shared" si="5"/>
        <v>0</v>
      </c>
      <c r="K39" s="26">
        <f t="shared" si="5"/>
        <v>0</v>
      </c>
    </row>
    <row r="40" spans="2:11" x14ac:dyDescent="0.35">
      <c r="C40" s="16">
        <v>5</v>
      </c>
      <c r="D40" s="26">
        <f t="shared" ref="D40:K40" si="6">$B30*D$24*D30</f>
        <v>7.2005763105190702E-6</v>
      </c>
      <c r="E40" s="26">
        <f t="shared" si="6"/>
        <v>1.9279837495108119E-6</v>
      </c>
      <c r="F40" s="26">
        <f t="shared" si="6"/>
        <v>0</v>
      </c>
      <c r="G40" s="26">
        <f t="shared" si="6"/>
        <v>0</v>
      </c>
      <c r="H40" s="26">
        <f t="shared" si="6"/>
        <v>1.9814368157528231E-4</v>
      </c>
      <c r="I40" s="26">
        <f t="shared" si="6"/>
        <v>4.0571474677032884E-5</v>
      </c>
      <c r="J40" s="26">
        <f t="shared" si="6"/>
        <v>2.3407112560132481E-5</v>
      </c>
      <c r="K40" s="26">
        <f t="shared" si="6"/>
        <v>0</v>
      </c>
    </row>
    <row r="41" spans="2:11" x14ac:dyDescent="0.35">
      <c r="C41" s="16">
        <v>6</v>
      </c>
      <c r="D41" s="26">
        <f t="shared" ref="D41:K41" si="7">$B31*D$24*D31</f>
        <v>-2.6393008480175628E-6</v>
      </c>
      <c r="E41" s="26">
        <f t="shared" si="7"/>
        <v>2.076071212098189E-6</v>
      </c>
      <c r="F41" s="26">
        <f t="shared" si="7"/>
        <v>0</v>
      </c>
      <c r="G41" s="26">
        <f t="shared" si="7"/>
        <v>0</v>
      </c>
      <c r="H41" s="26">
        <f t="shared" si="7"/>
        <v>4.0571474677032884E-5</v>
      </c>
      <c r="I41" s="26">
        <f t="shared" si="7"/>
        <v>4.9084346860563973E-5</v>
      </c>
      <c r="J41" s="26">
        <f t="shared" si="7"/>
        <v>4.5705919781480333E-5</v>
      </c>
      <c r="K41" s="26">
        <f t="shared" si="7"/>
        <v>0</v>
      </c>
    </row>
    <row r="42" spans="2:11" x14ac:dyDescent="0.35">
      <c r="C42" s="16">
        <v>7</v>
      </c>
      <c r="D42" s="26">
        <f t="shared" ref="D42:K42" si="8">$B32*D$24*D32</f>
        <v>-3.6834553248870685E-6</v>
      </c>
      <c r="E42" s="26">
        <f t="shared" si="8"/>
        <v>2.045386180901231E-6</v>
      </c>
      <c r="F42" s="26">
        <f t="shared" si="8"/>
        <v>0</v>
      </c>
      <c r="G42" s="26">
        <f t="shared" si="8"/>
        <v>0</v>
      </c>
      <c r="H42" s="26">
        <f t="shared" si="8"/>
        <v>2.3407112560132481E-5</v>
      </c>
      <c r="I42" s="26">
        <f t="shared" si="8"/>
        <v>4.5705919781480333E-5</v>
      </c>
      <c r="J42" s="26">
        <f t="shared" si="8"/>
        <v>3.3447550399927036E-4</v>
      </c>
      <c r="K42" s="26">
        <f t="shared" si="8"/>
        <v>0</v>
      </c>
    </row>
    <row r="43" spans="2:11" x14ac:dyDescent="0.35">
      <c r="C43" s="16">
        <v>8</v>
      </c>
      <c r="D43" s="26">
        <f t="shared" ref="D43:K43" si="9">$B33*D$24*D33</f>
        <v>0</v>
      </c>
      <c r="E43" s="26">
        <f t="shared" si="9"/>
        <v>0</v>
      </c>
      <c r="F43" s="26">
        <f t="shared" si="9"/>
        <v>0</v>
      </c>
      <c r="G43" s="26">
        <f t="shared" si="9"/>
        <v>0</v>
      </c>
      <c r="H43" s="26">
        <f t="shared" si="9"/>
        <v>0</v>
      </c>
      <c r="I43" s="26">
        <f t="shared" si="9"/>
        <v>0</v>
      </c>
      <c r="J43" s="26">
        <f t="shared" si="9"/>
        <v>0</v>
      </c>
      <c r="K43" s="26">
        <f t="shared" si="9"/>
        <v>0</v>
      </c>
    </row>
    <row r="45" spans="2:11" x14ac:dyDescent="0.35">
      <c r="B45" s="78" t="s">
        <v>30</v>
      </c>
      <c r="C45" s="78"/>
      <c r="D45" s="29">
        <f>SQRT(SUM(D36:K43))</f>
        <v>3.0000741094506886E-2</v>
      </c>
      <c r="F45" s="14" t="s">
        <v>40</v>
      </c>
    </row>
    <row r="46" spans="2:11" x14ac:dyDescent="0.35">
      <c r="B46" s="78"/>
      <c r="C46" s="78"/>
    </row>
    <row r="48" spans="2:11" x14ac:dyDescent="0.35">
      <c r="B48" s="19" t="s">
        <v>29</v>
      </c>
    </row>
    <row r="49" spans="2:6" ht="14.65" customHeight="1" x14ac:dyDescent="0.35"/>
    <row r="50" spans="2:6" x14ac:dyDescent="0.35">
      <c r="C50" s="27" t="s">
        <v>28</v>
      </c>
      <c r="D50" s="28">
        <f>SUMPRODUCT(D6:K6,D20:K20)</f>
        <v>1.0786986722750498E-2</v>
      </c>
    </row>
    <row r="52" spans="2:6" x14ac:dyDescent="0.35">
      <c r="B52" s="19" t="s">
        <v>31</v>
      </c>
    </row>
    <row r="53" spans="2:6" x14ac:dyDescent="0.35">
      <c r="B53" s="21" t="s">
        <v>32</v>
      </c>
      <c r="C53" s="21"/>
      <c r="D53" s="21" t="s">
        <v>33</v>
      </c>
    </row>
    <row r="54" spans="2:6" x14ac:dyDescent="0.35">
      <c r="B54" s="30">
        <f>D45</f>
        <v>3.0000741094506886E-2</v>
      </c>
      <c r="C54" s="31" t="s">
        <v>38</v>
      </c>
      <c r="D54" s="32">
        <v>0.03</v>
      </c>
      <c r="F54" s="19" t="s">
        <v>39</v>
      </c>
    </row>
    <row r="55" spans="2:6" x14ac:dyDescent="0.35">
      <c r="F55" s="19"/>
    </row>
    <row r="56" spans="2:6" x14ac:dyDescent="0.35">
      <c r="B56" s="33">
        <f>SUM(D20:K20)</f>
        <v>1</v>
      </c>
      <c r="C56" s="34" t="s">
        <v>36</v>
      </c>
      <c r="D56" s="32">
        <v>1</v>
      </c>
      <c r="F56" s="19" t="s">
        <v>37</v>
      </c>
    </row>
  </sheetData>
  <mergeCells count="1">
    <mergeCell ref="B45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616F-0640-41CD-9872-1E56A49C0E20}">
  <dimension ref="B1:K56"/>
  <sheetViews>
    <sheetView workbookViewId="0">
      <selection activeCell="N55" sqref="N55"/>
    </sheetView>
  </sheetViews>
  <sheetFormatPr defaultColWidth="7.1796875" defaultRowHeight="14.5" x14ac:dyDescent="0.35"/>
  <cols>
    <col min="1" max="1" width="3.54296875" style="14" customWidth="1"/>
    <col min="2" max="2" width="7.1796875" style="14"/>
    <col min="3" max="3" width="11.7265625" style="14" customWidth="1"/>
    <col min="4" max="11" width="7.7265625" style="14" customWidth="1"/>
    <col min="12" max="16384" width="7.1796875" style="14"/>
  </cols>
  <sheetData>
    <row r="1" spans="2:11" ht="23.5" x14ac:dyDescent="0.35">
      <c r="B1" s="13" t="s">
        <v>11</v>
      </c>
    </row>
    <row r="3" spans="2:11" x14ac:dyDescent="0.35">
      <c r="C3" s="15" t="s">
        <v>12</v>
      </c>
    </row>
    <row r="5" spans="2:11" x14ac:dyDescent="0.35">
      <c r="C5" s="16" t="s">
        <v>13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</row>
    <row r="6" spans="2:11" x14ac:dyDescent="0.35">
      <c r="C6" s="16" t="s">
        <v>14</v>
      </c>
      <c r="D6" s="17">
        <f>Sheet1!J44</f>
        <v>8.9092059378740526E-3</v>
      </c>
      <c r="E6" s="17">
        <f>Sheet1!K44</f>
        <v>4.0106276804054118E-3</v>
      </c>
      <c r="F6" s="17">
        <f>Sheet1!L44</f>
        <v>1.3633923751909256E-2</v>
      </c>
      <c r="G6" s="17">
        <f>Sheet1!M44</f>
        <v>-9.4933828093013185E-3</v>
      </c>
      <c r="H6" s="17">
        <f>Sheet1!N44</f>
        <v>1.8424231050975636E-2</v>
      </c>
      <c r="I6" s="17">
        <f>Sheet1!O44</f>
        <v>1.9821893824798362E-2</v>
      </c>
      <c r="J6" s="17">
        <f>Sheet1!P44</f>
        <v>7.5264610486415213E-3</v>
      </c>
      <c r="K6" s="17">
        <f>Sheet1!Q44</f>
        <v>-2.1016720712002421E-3</v>
      </c>
    </row>
    <row r="7" spans="2:11" ht="15" customHeight="1" x14ac:dyDescent="0.4">
      <c r="G7" s="2"/>
      <c r="H7" s="2"/>
      <c r="I7" s="2"/>
      <c r="J7" s="2"/>
      <c r="K7" s="2"/>
    </row>
    <row r="8" spans="2:11" ht="15" customHeight="1" x14ac:dyDescent="0.35">
      <c r="C8" s="16" t="s">
        <v>15</v>
      </c>
      <c r="D8" s="16">
        <v>1</v>
      </c>
      <c r="E8" s="16">
        <v>2</v>
      </c>
      <c r="F8" s="16">
        <v>3</v>
      </c>
      <c r="G8" s="16">
        <v>4</v>
      </c>
      <c r="H8" s="16">
        <v>5</v>
      </c>
      <c r="I8" s="16">
        <v>6</v>
      </c>
      <c r="J8" s="16">
        <v>7</v>
      </c>
      <c r="K8" s="16">
        <v>8</v>
      </c>
    </row>
    <row r="9" spans="2:11" ht="15" customHeight="1" x14ac:dyDescent="0.35">
      <c r="C9" s="16">
        <v>1</v>
      </c>
      <c r="D9" s="18">
        <f>Sheet1!T5</f>
        <v>6.8414678361519562E-3</v>
      </c>
      <c r="E9" s="18">
        <f>Sheet1!U5</f>
        <v>-1.2476219605618906E-3</v>
      </c>
      <c r="F9" s="18">
        <f>Sheet1!V5</f>
        <v>1.6443924226069483E-3</v>
      </c>
      <c r="G9" s="18">
        <f>Sheet1!W5</f>
        <v>1.7168730675174984E-3</v>
      </c>
      <c r="H9" s="18">
        <f>Sheet1!X5</f>
        <v>3.3566979158739484E-4</v>
      </c>
      <c r="I9" s="18">
        <f>Sheet1!Y5</f>
        <v>-2.6476282083103697E-4</v>
      </c>
      <c r="J9" s="18">
        <f>Sheet1!Z5</f>
        <v>-5.4388884551925584E-5</v>
      </c>
      <c r="K9" s="18">
        <f>Sheet1!AA5</f>
        <v>8.5437244970088108E-4</v>
      </c>
    </row>
    <row r="10" spans="2:11" ht="15" customHeight="1" x14ac:dyDescent="0.35">
      <c r="C10" s="16">
        <v>2</v>
      </c>
      <c r="D10" s="18">
        <f>Sheet1!T6</f>
        <v>-1.2476219605618906E-3</v>
      </c>
      <c r="E10" s="18">
        <f>Sheet1!U6</f>
        <v>4.3034674045419885E-3</v>
      </c>
      <c r="F10" s="18">
        <f>Sheet1!V6</f>
        <v>1.561622372006506E-3</v>
      </c>
      <c r="G10" s="18">
        <f>Sheet1!W6</f>
        <v>1.4504933054917695E-5</v>
      </c>
      <c r="H10" s="18">
        <f>Sheet1!X6</f>
        <v>8.7173420811992959E-4</v>
      </c>
      <c r="I10" s="18">
        <f>Sheet1!Y6</f>
        <v>2.0199753353141105E-3</v>
      </c>
      <c r="J10" s="18">
        <f>Sheet1!Z6</f>
        <v>2.9293130118020867E-4</v>
      </c>
      <c r="K10" s="18">
        <f>Sheet1!AA6</f>
        <v>1.0730872741344679E-3</v>
      </c>
    </row>
    <row r="11" spans="2:11" ht="15" customHeight="1" x14ac:dyDescent="0.35">
      <c r="C11" s="16">
        <v>3</v>
      </c>
      <c r="D11" s="18">
        <f>Sheet1!T7</f>
        <v>1.6443924226069483E-3</v>
      </c>
      <c r="E11" s="18">
        <f>Sheet1!U7</f>
        <v>1.561622372006506E-3</v>
      </c>
      <c r="F11" s="18">
        <f>Sheet1!V7</f>
        <v>7.2715196855598916E-3</v>
      </c>
      <c r="G11" s="18">
        <f>Sheet1!W7</f>
        <v>3.1768467534426916E-3</v>
      </c>
      <c r="H11" s="18">
        <f>Sheet1!X7</f>
        <v>4.6419768157649E-3</v>
      </c>
      <c r="I11" s="18">
        <f>Sheet1!Y7</f>
        <v>3.0444237545774306E-3</v>
      </c>
      <c r="J11" s="18">
        <f>Sheet1!Z7</f>
        <v>1.0208089630187203E-3</v>
      </c>
      <c r="K11" s="18">
        <f>Sheet1!AA7</f>
        <v>2.3113415660755989E-3</v>
      </c>
    </row>
    <row r="12" spans="2:11" ht="15" customHeight="1" x14ac:dyDescent="0.35">
      <c r="C12" s="16">
        <v>4</v>
      </c>
      <c r="D12" s="18">
        <f>Sheet1!T8</f>
        <v>1.7168730675174984E-3</v>
      </c>
      <c r="E12" s="18">
        <f>Sheet1!U8</f>
        <v>1.4504933054917695E-5</v>
      </c>
      <c r="F12" s="18">
        <f>Sheet1!V8</f>
        <v>3.1768467534426916E-3</v>
      </c>
      <c r="G12" s="18">
        <f>Sheet1!W8</f>
        <v>7.7922046158996226E-3</v>
      </c>
      <c r="H12" s="18">
        <f>Sheet1!X8</f>
        <v>1.9771009962301139E-3</v>
      </c>
      <c r="I12" s="18">
        <f>Sheet1!Y8</f>
        <v>8.3524990471679035E-4</v>
      </c>
      <c r="J12" s="18">
        <f>Sheet1!Z8</f>
        <v>2.5889968219102837E-4</v>
      </c>
      <c r="K12" s="18">
        <f>Sheet1!AA8</f>
        <v>1.7774977462021539E-3</v>
      </c>
    </row>
    <row r="13" spans="2:11" x14ac:dyDescent="0.35">
      <c r="C13" s="16">
        <v>5</v>
      </c>
      <c r="D13" s="18">
        <f>Sheet1!T9</f>
        <v>3.3566979158739484E-4</v>
      </c>
      <c r="E13" s="18">
        <f>Sheet1!U9</f>
        <v>8.7173420811992959E-4</v>
      </c>
      <c r="F13" s="18">
        <f>Sheet1!V9</f>
        <v>4.6419768157649E-3</v>
      </c>
      <c r="G13" s="18">
        <f>Sheet1!W9</f>
        <v>1.9771009962301139E-3</v>
      </c>
      <c r="H13" s="18">
        <f>Sheet1!X9</f>
        <v>5.5281306469655679E-3</v>
      </c>
      <c r="I13" s="18">
        <f>Sheet1!Y9</f>
        <v>2.4358018967552014E-3</v>
      </c>
      <c r="J13" s="18">
        <f>Sheet1!Z9</f>
        <v>2.0685006293227816E-4</v>
      </c>
      <c r="K13" s="18">
        <f>Sheet1!AA9</f>
        <v>7.6334604439005655E-4</v>
      </c>
    </row>
    <row r="14" spans="2:11" ht="15" customHeight="1" x14ac:dyDescent="0.35">
      <c r="C14" s="16">
        <v>6</v>
      </c>
      <c r="D14" s="18">
        <f>Sheet1!T10</f>
        <v>-2.6476282083103697E-4</v>
      </c>
      <c r="E14" s="18">
        <f>Sheet1!U10</f>
        <v>2.0199753353141105E-3</v>
      </c>
      <c r="F14" s="18">
        <f>Sheet1!V10</f>
        <v>3.0444237545774306E-3</v>
      </c>
      <c r="G14" s="18">
        <f>Sheet1!W10</f>
        <v>8.3524990471679035E-4</v>
      </c>
      <c r="H14" s="18">
        <f>Sheet1!X10</f>
        <v>2.4358018967552014E-3</v>
      </c>
      <c r="I14" s="18">
        <f>Sheet1!Y10</f>
        <v>6.341431240376426E-3</v>
      </c>
      <c r="J14" s="18">
        <f>Sheet1!Z10</f>
        <v>8.6916727721957749E-4</v>
      </c>
      <c r="K14" s="18">
        <f>Sheet1!AA10</f>
        <v>1.7097275284806651E-3</v>
      </c>
    </row>
    <row r="15" spans="2:11" ht="15" customHeight="1" x14ac:dyDescent="0.35">
      <c r="C15" s="16">
        <v>7</v>
      </c>
      <c r="D15" s="18">
        <f>Sheet1!T11</f>
        <v>-5.4388884551925584E-5</v>
      </c>
      <c r="E15" s="18">
        <f>Sheet1!U11</f>
        <v>2.9293130118020867E-4</v>
      </c>
      <c r="F15" s="18">
        <f>Sheet1!V11</f>
        <v>1.0208089630187203E-3</v>
      </c>
      <c r="G15" s="18">
        <f>Sheet1!W11</f>
        <v>2.5889968219102837E-4</v>
      </c>
      <c r="H15" s="18">
        <f>Sheet1!X11</f>
        <v>2.0685006293227816E-4</v>
      </c>
      <c r="I15" s="18">
        <f>Sheet1!Y11</f>
        <v>8.6916727721957749E-4</v>
      </c>
      <c r="J15" s="18">
        <f>Sheet1!Z11</f>
        <v>9.3622853613940739E-4</v>
      </c>
      <c r="K15" s="18">
        <f>Sheet1!AA11</f>
        <v>6.8657437732034783E-4</v>
      </c>
    </row>
    <row r="16" spans="2:11" ht="15" customHeight="1" x14ac:dyDescent="0.35">
      <c r="C16" s="16">
        <v>8</v>
      </c>
      <c r="D16" s="18">
        <f>Sheet1!T12</f>
        <v>8.5437244970088108E-4</v>
      </c>
      <c r="E16" s="18">
        <f>Sheet1!U12</f>
        <v>1.0730872741344679E-3</v>
      </c>
      <c r="F16" s="18">
        <f>Sheet1!V12</f>
        <v>2.3113415660755989E-3</v>
      </c>
      <c r="G16" s="18">
        <f>Sheet1!W12</f>
        <v>1.7774977462021539E-3</v>
      </c>
      <c r="H16" s="18">
        <f>Sheet1!X12</f>
        <v>7.6334604439005655E-4</v>
      </c>
      <c r="I16" s="18">
        <f>Sheet1!Y12</f>
        <v>1.7097275284806651E-3</v>
      </c>
      <c r="J16" s="18">
        <f>Sheet1!Z12</f>
        <v>6.8657437732034783E-4</v>
      </c>
      <c r="K16" s="18">
        <f>Sheet1!AA12</f>
        <v>3.3872912036149653E-3</v>
      </c>
    </row>
    <row r="17" spans="2:11" ht="15" customHeight="1" x14ac:dyDescent="0.4">
      <c r="G17" s="2"/>
      <c r="H17" s="2"/>
      <c r="I17" s="2"/>
      <c r="J17" s="2"/>
      <c r="K17" s="2"/>
    </row>
    <row r="18" spans="2:11" ht="15" customHeight="1" x14ac:dyDescent="0.35">
      <c r="B18" s="19" t="s">
        <v>16</v>
      </c>
      <c r="D18" s="19"/>
      <c r="E18" s="19"/>
      <c r="H18" s="20"/>
    </row>
    <row r="19" spans="2:11" x14ac:dyDescent="0.35">
      <c r="D19" s="21" t="s">
        <v>17</v>
      </c>
      <c r="E19" s="21" t="s">
        <v>18</v>
      </c>
      <c r="F19" s="21" t="s">
        <v>19</v>
      </c>
      <c r="G19" s="21" t="s">
        <v>20</v>
      </c>
      <c r="H19" s="21" t="s">
        <v>21</v>
      </c>
      <c r="I19" s="21" t="s">
        <v>22</v>
      </c>
      <c r="J19" s="21" t="s">
        <v>23</v>
      </c>
      <c r="K19" s="21" t="s">
        <v>24</v>
      </c>
    </row>
    <row r="20" spans="2:11" ht="29" x14ac:dyDescent="0.35">
      <c r="C20" s="22" t="s">
        <v>25</v>
      </c>
      <c r="D20" s="23">
        <v>0.11631900741776263</v>
      </c>
      <c r="E20" s="23">
        <v>0</v>
      </c>
      <c r="F20" s="23">
        <v>0</v>
      </c>
      <c r="G20" s="23">
        <v>0</v>
      </c>
      <c r="H20" s="23">
        <v>0.28489533209527484</v>
      </c>
      <c r="I20" s="23">
        <v>0.23686514272009779</v>
      </c>
      <c r="J20" s="23">
        <v>0.3619205177668644</v>
      </c>
      <c r="K20" s="23">
        <v>0</v>
      </c>
    </row>
    <row r="22" spans="2:11" x14ac:dyDescent="0.35">
      <c r="B22" s="19" t="s">
        <v>26</v>
      </c>
      <c r="C22" s="19"/>
      <c r="D22" s="19"/>
    </row>
    <row r="24" spans="2:11" x14ac:dyDescent="0.35">
      <c r="B24" s="1"/>
      <c r="C24" s="1"/>
      <c r="D24" s="24">
        <f t="shared" ref="D24:K24" si="0">D20</f>
        <v>0.11631900741776263</v>
      </c>
      <c r="E24" s="24">
        <f t="shared" si="0"/>
        <v>0</v>
      </c>
      <c r="F24" s="24">
        <f t="shared" si="0"/>
        <v>0</v>
      </c>
      <c r="G24" s="24">
        <f t="shared" si="0"/>
        <v>0</v>
      </c>
      <c r="H24" s="24">
        <f t="shared" si="0"/>
        <v>0.28489533209527484</v>
      </c>
      <c r="I24" s="24">
        <f t="shared" si="0"/>
        <v>0.23686514272009779</v>
      </c>
      <c r="J24" s="24">
        <f t="shared" si="0"/>
        <v>0.3619205177668644</v>
      </c>
      <c r="K24" s="24">
        <f t="shared" si="0"/>
        <v>0</v>
      </c>
    </row>
    <row r="25" spans="2:11" x14ac:dyDescent="0.35">
      <c r="B25" s="1"/>
      <c r="C25" s="16" t="s">
        <v>15</v>
      </c>
      <c r="D25" s="16">
        <v>1</v>
      </c>
      <c r="E25" s="16">
        <v>2</v>
      </c>
      <c r="F25" s="16">
        <v>3</v>
      </c>
      <c r="G25" s="16">
        <v>4</v>
      </c>
      <c r="H25" s="16">
        <v>5</v>
      </c>
      <c r="I25" s="16">
        <v>6</v>
      </c>
      <c r="J25" s="16">
        <v>7</v>
      </c>
      <c r="K25" s="16">
        <v>8</v>
      </c>
    </row>
    <row r="26" spans="2:11" x14ac:dyDescent="0.35">
      <c r="B26" s="25">
        <f>D20</f>
        <v>0.11631900741776263</v>
      </c>
      <c r="C26" s="16">
        <v>1</v>
      </c>
      <c r="D26" s="18">
        <f t="shared" ref="D26:K33" si="1">D9</f>
        <v>6.8414678361519562E-3</v>
      </c>
      <c r="E26" s="18">
        <f t="shared" si="1"/>
        <v>-1.2476219605618906E-3</v>
      </c>
      <c r="F26" s="18">
        <f t="shared" si="1"/>
        <v>1.6443924226069483E-3</v>
      </c>
      <c r="G26" s="18">
        <f t="shared" si="1"/>
        <v>1.7168730675174984E-3</v>
      </c>
      <c r="H26" s="18">
        <f t="shared" si="1"/>
        <v>3.3566979158739484E-4</v>
      </c>
      <c r="I26" s="18">
        <f t="shared" si="1"/>
        <v>-2.6476282083103697E-4</v>
      </c>
      <c r="J26" s="18">
        <f t="shared" si="1"/>
        <v>-5.4388884551925584E-5</v>
      </c>
      <c r="K26" s="18">
        <f t="shared" si="1"/>
        <v>8.5437244970088108E-4</v>
      </c>
    </row>
    <row r="27" spans="2:11" x14ac:dyDescent="0.35">
      <c r="B27" s="25">
        <f>E20</f>
        <v>0</v>
      </c>
      <c r="C27" s="16">
        <v>2</v>
      </c>
      <c r="D27" s="18">
        <f t="shared" si="1"/>
        <v>-1.2476219605618906E-3</v>
      </c>
      <c r="E27" s="18">
        <f t="shared" si="1"/>
        <v>4.3034674045419885E-3</v>
      </c>
      <c r="F27" s="18">
        <f t="shared" si="1"/>
        <v>1.561622372006506E-3</v>
      </c>
      <c r="G27" s="18">
        <f t="shared" si="1"/>
        <v>1.4504933054917695E-5</v>
      </c>
      <c r="H27" s="18">
        <f t="shared" si="1"/>
        <v>8.7173420811992959E-4</v>
      </c>
      <c r="I27" s="18">
        <f t="shared" si="1"/>
        <v>2.0199753353141105E-3</v>
      </c>
      <c r="J27" s="18">
        <f t="shared" si="1"/>
        <v>2.9293130118020867E-4</v>
      </c>
      <c r="K27" s="18">
        <f t="shared" si="1"/>
        <v>1.0730872741344679E-3</v>
      </c>
    </row>
    <row r="28" spans="2:11" x14ac:dyDescent="0.35">
      <c r="B28" s="25">
        <f>F20</f>
        <v>0</v>
      </c>
      <c r="C28" s="16">
        <v>3</v>
      </c>
      <c r="D28" s="18">
        <f t="shared" si="1"/>
        <v>1.6443924226069483E-3</v>
      </c>
      <c r="E28" s="18">
        <f t="shared" si="1"/>
        <v>1.561622372006506E-3</v>
      </c>
      <c r="F28" s="18">
        <f t="shared" si="1"/>
        <v>7.2715196855598916E-3</v>
      </c>
      <c r="G28" s="18">
        <f t="shared" si="1"/>
        <v>3.1768467534426916E-3</v>
      </c>
      <c r="H28" s="18">
        <f t="shared" si="1"/>
        <v>4.6419768157649E-3</v>
      </c>
      <c r="I28" s="18">
        <f t="shared" si="1"/>
        <v>3.0444237545774306E-3</v>
      </c>
      <c r="J28" s="18">
        <f t="shared" si="1"/>
        <v>1.0208089630187203E-3</v>
      </c>
      <c r="K28" s="18">
        <f t="shared" si="1"/>
        <v>2.3113415660755989E-3</v>
      </c>
    </row>
    <row r="29" spans="2:11" x14ac:dyDescent="0.35">
      <c r="B29" s="25">
        <f>G20</f>
        <v>0</v>
      </c>
      <c r="C29" s="16">
        <v>4</v>
      </c>
      <c r="D29" s="18">
        <f t="shared" si="1"/>
        <v>1.7168730675174984E-3</v>
      </c>
      <c r="E29" s="18">
        <f t="shared" si="1"/>
        <v>1.4504933054917695E-5</v>
      </c>
      <c r="F29" s="18">
        <f t="shared" si="1"/>
        <v>3.1768467534426916E-3</v>
      </c>
      <c r="G29" s="18">
        <f t="shared" si="1"/>
        <v>7.7922046158996226E-3</v>
      </c>
      <c r="H29" s="18">
        <f t="shared" si="1"/>
        <v>1.9771009962301139E-3</v>
      </c>
      <c r="I29" s="18">
        <f t="shared" si="1"/>
        <v>8.3524990471679035E-4</v>
      </c>
      <c r="J29" s="18">
        <f t="shared" si="1"/>
        <v>2.5889968219102837E-4</v>
      </c>
      <c r="K29" s="18">
        <f t="shared" si="1"/>
        <v>1.7774977462021539E-3</v>
      </c>
    </row>
    <row r="30" spans="2:11" x14ac:dyDescent="0.35">
      <c r="B30" s="25">
        <f>H20</f>
        <v>0.28489533209527484</v>
      </c>
      <c r="C30" s="16">
        <v>5</v>
      </c>
      <c r="D30" s="18">
        <f t="shared" si="1"/>
        <v>3.3566979158739484E-4</v>
      </c>
      <c r="E30" s="18">
        <f t="shared" si="1"/>
        <v>8.7173420811992959E-4</v>
      </c>
      <c r="F30" s="18">
        <f t="shared" si="1"/>
        <v>4.6419768157649E-3</v>
      </c>
      <c r="G30" s="18">
        <f t="shared" si="1"/>
        <v>1.9771009962301139E-3</v>
      </c>
      <c r="H30" s="18">
        <f t="shared" si="1"/>
        <v>5.5281306469655679E-3</v>
      </c>
      <c r="I30" s="18">
        <f t="shared" si="1"/>
        <v>2.4358018967552014E-3</v>
      </c>
      <c r="J30" s="18">
        <f t="shared" si="1"/>
        <v>2.0685006293227816E-4</v>
      </c>
      <c r="K30" s="18">
        <f t="shared" si="1"/>
        <v>7.6334604439005655E-4</v>
      </c>
    </row>
    <row r="31" spans="2:11" x14ac:dyDescent="0.35">
      <c r="B31" s="25">
        <f>I20</f>
        <v>0.23686514272009779</v>
      </c>
      <c r="C31" s="16">
        <v>6</v>
      </c>
      <c r="D31" s="18">
        <f t="shared" si="1"/>
        <v>-2.6476282083103697E-4</v>
      </c>
      <c r="E31" s="18">
        <f t="shared" si="1"/>
        <v>2.0199753353141105E-3</v>
      </c>
      <c r="F31" s="18">
        <f t="shared" si="1"/>
        <v>3.0444237545774306E-3</v>
      </c>
      <c r="G31" s="18">
        <f t="shared" si="1"/>
        <v>8.3524990471679035E-4</v>
      </c>
      <c r="H31" s="18">
        <f t="shared" si="1"/>
        <v>2.4358018967552014E-3</v>
      </c>
      <c r="I31" s="18">
        <f t="shared" si="1"/>
        <v>6.341431240376426E-3</v>
      </c>
      <c r="J31" s="18">
        <f t="shared" si="1"/>
        <v>8.6916727721957749E-4</v>
      </c>
      <c r="K31" s="18">
        <f t="shared" si="1"/>
        <v>1.7097275284806651E-3</v>
      </c>
    </row>
    <row r="32" spans="2:11" x14ac:dyDescent="0.35">
      <c r="B32" s="25">
        <f>J20</f>
        <v>0.3619205177668644</v>
      </c>
      <c r="C32" s="16">
        <v>7</v>
      </c>
      <c r="D32" s="18">
        <f t="shared" si="1"/>
        <v>-5.4388884551925584E-5</v>
      </c>
      <c r="E32" s="18">
        <f t="shared" si="1"/>
        <v>2.9293130118020867E-4</v>
      </c>
      <c r="F32" s="18">
        <f t="shared" si="1"/>
        <v>1.0208089630187203E-3</v>
      </c>
      <c r="G32" s="18">
        <f t="shared" si="1"/>
        <v>2.5889968219102837E-4</v>
      </c>
      <c r="H32" s="18">
        <f t="shared" si="1"/>
        <v>2.0685006293227816E-4</v>
      </c>
      <c r="I32" s="18">
        <f t="shared" si="1"/>
        <v>8.6916727721957749E-4</v>
      </c>
      <c r="J32" s="18">
        <f t="shared" si="1"/>
        <v>9.3622853613940739E-4</v>
      </c>
      <c r="K32" s="18">
        <f t="shared" si="1"/>
        <v>6.8657437732034783E-4</v>
      </c>
    </row>
    <row r="33" spans="2:11" x14ac:dyDescent="0.35">
      <c r="B33" s="25">
        <f>K20</f>
        <v>0</v>
      </c>
      <c r="C33" s="16">
        <v>8</v>
      </c>
      <c r="D33" s="18">
        <f t="shared" si="1"/>
        <v>8.5437244970088108E-4</v>
      </c>
      <c r="E33" s="18">
        <f t="shared" si="1"/>
        <v>1.0730872741344679E-3</v>
      </c>
      <c r="F33" s="18">
        <f t="shared" si="1"/>
        <v>2.3113415660755989E-3</v>
      </c>
      <c r="G33" s="18">
        <f t="shared" si="1"/>
        <v>1.7774977462021539E-3</v>
      </c>
      <c r="H33" s="18">
        <f t="shared" si="1"/>
        <v>7.6334604439005655E-4</v>
      </c>
      <c r="I33" s="18">
        <f t="shared" si="1"/>
        <v>1.7097275284806651E-3</v>
      </c>
      <c r="J33" s="18">
        <f t="shared" si="1"/>
        <v>6.8657437732034783E-4</v>
      </c>
      <c r="K33" s="18">
        <f t="shared" si="1"/>
        <v>3.3872912036149653E-3</v>
      </c>
    </row>
    <row r="35" spans="2:11" ht="39" x14ac:dyDescent="0.35">
      <c r="C35" s="16" t="s">
        <v>27</v>
      </c>
      <c r="D35" s="16">
        <v>1</v>
      </c>
      <c r="E35" s="16">
        <v>2</v>
      </c>
      <c r="F35" s="16">
        <v>3</v>
      </c>
      <c r="G35" s="16">
        <v>4</v>
      </c>
      <c r="H35" s="16">
        <v>5</v>
      </c>
      <c r="I35" s="16">
        <v>6</v>
      </c>
      <c r="J35" s="16">
        <v>7</v>
      </c>
      <c r="K35" s="16">
        <v>8</v>
      </c>
    </row>
    <row r="36" spans="2:11" x14ac:dyDescent="0.35">
      <c r="C36" s="16">
        <v>1</v>
      </c>
      <c r="D36" s="26">
        <f>$B26*D$24*D26</f>
        <v>9.2565822555490171E-5</v>
      </c>
      <c r="E36" s="26">
        <f t="shared" ref="E36:K36" si="2">$B26*E$24*E26</f>
        <v>0</v>
      </c>
      <c r="F36" s="26">
        <f t="shared" si="2"/>
        <v>0</v>
      </c>
      <c r="G36" s="26">
        <f t="shared" si="2"/>
        <v>0</v>
      </c>
      <c r="H36" s="26">
        <f t="shared" si="2"/>
        <v>1.1123674703611608E-5</v>
      </c>
      <c r="I36" s="26">
        <f t="shared" si="2"/>
        <v>-7.2947236065790547E-6</v>
      </c>
      <c r="J36" s="26">
        <f t="shared" si="2"/>
        <v>-2.2896760645080722E-6</v>
      </c>
      <c r="K36" s="26">
        <f t="shared" si="2"/>
        <v>0</v>
      </c>
    </row>
    <row r="37" spans="2:11" x14ac:dyDescent="0.35">
      <c r="C37" s="16">
        <v>2</v>
      </c>
      <c r="D37" s="26">
        <f t="shared" ref="D37:K37" si="3">$B27*D$24*D27</f>
        <v>0</v>
      </c>
      <c r="E37" s="26">
        <f t="shared" si="3"/>
        <v>0</v>
      </c>
      <c r="F37" s="26">
        <f t="shared" si="3"/>
        <v>0</v>
      </c>
      <c r="G37" s="26">
        <f t="shared" si="3"/>
        <v>0</v>
      </c>
      <c r="H37" s="26">
        <f t="shared" si="3"/>
        <v>0</v>
      </c>
      <c r="I37" s="26">
        <f t="shared" si="3"/>
        <v>0</v>
      </c>
      <c r="J37" s="26">
        <f t="shared" si="3"/>
        <v>0</v>
      </c>
      <c r="K37" s="26">
        <f t="shared" si="3"/>
        <v>0</v>
      </c>
    </row>
    <row r="38" spans="2:11" x14ac:dyDescent="0.35">
      <c r="C38" s="16">
        <v>3</v>
      </c>
      <c r="D38" s="26">
        <f t="shared" ref="D38:K38" si="4">$B28*D$24*D28</f>
        <v>0</v>
      </c>
      <c r="E38" s="26">
        <f t="shared" si="4"/>
        <v>0</v>
      </c>
      <c r="F38" s="26">
        <f t="shared" si="4"/>
        <v>0</v>
      </c>
      <c r="G38" s="26">
        <f t="shared" si="4"/>
        <v>0</v>
      </c>
      <c r="H38" s="26">
        <f t="shared" si="4"/>
        <v>0</v>
      </c>
      <c r="I38" s="26">
        <f t="shared" si="4"/>
        <v>0</v>
      </c>
      <c r="J38" s="26">
        <f t="shared" si="4"/>
        <v>0</v>
      </c>
      <c r="K38" s="26">
        <f t="shared" si="4"/>
        <v>0</v>
      </c>
    </row>
    <row r="39" spans="2:11" x14ac:dyDescent="0.35">
      <c r="C39" s="16">
        <v>4</v>
      </c>
      <c r="D39" s="26">
        <f t="shared" ref="D39:K39" si="5">$B29*D$24*D29</f>
        <v>0</v>
      </c>
      <c r="E39" s="26">
        <f t="shared" si="5"/>
        <v>0</v>
      </c>
      <c r="F39" s="26">
        <f t="shared" si="5"/>
        <v>0</v>
      </c>
      <c r="G39" s="26">
        <f t="shared" si="5"/>
        <v>0</v>
      </c>
      <c r="H39" s="26">
        <f t="shared" si="5"/>
        <v>0</v>
      </c>
      <c r="I39" s="26">
        <f t="shared" si="5"/>
        <v>0</v>
      </c>
      <c r="J39" s="26">
        <f t="shared" si="5"/>
        <v>0</v>
      </c>
      <c r="K39" s="26">
        <f t="shared" si="5"/>
        <v>0</v>
      </c>
    </row>
    <row r="40" spans="2:11" x14ac:dyDescent="0.35">
      <c r="C40" s="16">
        <v>5</v>
      </c>
      <c r="D40" s="26">
        <f t="shared" ref="D40:K40" si="6">$B30*D$24*D30</f>
        <v>1.1123674703611608E-5</v>
      </c>
      <c r="E40" s="26">
        <f t="shared" si="6"/>
        <v>0</v>
      </c>
      <c r="F40" s="26">
        <f t="shared" si="6"/>
        <v>0</v>
      </c>
      <c r="G40" s="26">
        <f t="shared" si="6"/>
        <v>0</v>
      </c>
      <c r="H40" s="26">
        <f t="shared" si="6"/>
        <v>4.4869266018693354E-4</v>
      </c>
      <c r="I40" s="26">
        <f t="shared" si="6"/>
        <v>1.6437223188048744E-4</v>
      </c>
      <c r="J40" s="26">
        <f t="shared" si="6"/>
        <v>2.1328199551964335E-5</v>
      </c>
      <c r="K40" s="26">
        <f t="shared" si="6"/>
        <v>0</v>
      </c>
    </row>
    <row r="41" spans="2:11" x14ac:dyDescent="0.35">
      <c r="C41" s="16">
        <v>6</v>
      </c>
      <c r="D41" s="26">
        <f t="shared" ref="D41:K41" si="7">$B31*D$24*D31</f>
        <v>-7.2947236065790547E-6</v>
      </c>
      <c r="E41" s="26">
        <f t="shared" si="7"/>
        <v>0</v>
      </c>
      <c r="F41" s="26">
        <f t="shared" si="7"/>
        <v>0</v>
      </c>
      <c r="G41" s="26">
        <f t="shared" si="7"/>
        <v>0</v>
      </c>
      <c r="H41" s="26">
        <f t="shared" si="7"/>
        <v>1.6437223188048744E-4</v>
      </c>
      <c r="I41" s="26">
        <f t="shared" si="7"/>
        <v>3.5578660747753342E-4</v>
      </c>
      <c r="J41" s="26">
        <f t="shared" si="7"/>
        <v>7.4510542643167112E-5</v>
      </c>
      <c r="K41" s="26">
        <f t="shared" si="7"/>
        <v>0</v>
      </c>
    </row>
    <row r="42" spans="2:11" x14ac:dyDescent="0.35">
      <c r="C42" s="16">
        <v>7</v>
      </c>
      <c r="D42" s="26">
        <f t="shared" ref="D42:K42" si="8">$B32*D$24*D32</f>
        <v>-2.2896760645080722E-6</v>
      </c>
      <c r="E42" s="26">
        <f t="shared" si="8"/>
        <v>0</v>
      </c>
      <c r="F42" s="26">
        <f t="shared" si="8"/>
        <v>0</v>
      </c>
      <c r="G42" s="26">
        <f t="shared" si="8"/>
        <v>0</v>
      </c>
      <c r="H42" s="26">
        <f t="shared" si="8"/>
        <v>2.1328199551964335E-5</v>
      </c>
      <c r="I42" s="26">
        <f t="shared" si="8"/>
        <v>7.4510542643167112E-5</v>
      </c>
      <c r="J42" s="26">
        <f t="shared" si="8"/>
        <v>1.226332628052274E-4</v>
      </c>
      <c r="K42" s="26">
        <f t="shared" si="8"/>
        <v>0</v>
      </c>
    </row>
    <row r="43" spans="2:11" x14ac:dyDescent="0.35">
      <c r="C43" s="16">
        <v>8</v>
      </c>
      <c r="D43" s="26">
        <f t="shared" ref="D43:K43" si="9">$B33*D$24*D33</f>
        <v>0</v>
      </c>
      <c r="E43" s="26">
        <f t="shared" si="9"/>
        <v>0</v>
      </c>
      <c r="F43" s="26">
        <f t="shared" si="9"/>
        <v>0</v>
      </c>
      <c r="G43" s="26">
        <f t="shared" si="9"/>
        <v>0</v>
      </c>
      <c r="H43" s="26">
        <f t="shared" si="9"/>
        <v>0</v>
      </c>
      <c r="I43" s="26">
        <f t="shared" si="9"/>
        <v>0</v>
      </c>
      <c r="J43" s="26">
        <f t="shared" si="9"/>
        <v>0</v>
      </c>
      <c r="K43" s="26">
        <f t="shared" si="9"/>
        <v>0</v>
      </c>
    </row>
    <row r="45" spans="2:11" x14ac:dyDescent="0.35">
      <c r="B45" s="78" t="s">
        <v>30</v>
      </c>
      <c r="C45" s="78"/>
      <c r="D45" s="29">
        <f>SQRT(SUM(D36:K43))</f>
        <v>3.9283315176312082E-2</v>
      </c>
    </row>
    <row r="46" spans="2:11" x14ac:dyDescent="0.35">
      <c r="B46" s="78"/>
      <c r="C46" s="78"/>
    </row>
    <row r="48" spans="2:11" x14ac:dyDescent="0.35">
      <c r="C48" s="27" t="s">
        <v>28</v>
      </c>
      <c r="D48" s="28">
        <f>SUMPRODUCT(D6:K6,D20:K20)</f>
        <v>1.370438380491169E-2</v>
      </c>
    </row>
    <row r="50" spans="2:6" x14ac:dyDescent="0.35">
      <c r="B50" s="19" t="s">
        <v>29</v>
      </c>
    </row>
    <row r="51" spans="2:6" x14ac:dyDescent="0.35">
      <c r="B51" s="19"/>
    </row>
    <row r="52" spans="2:6" x14ac:dyDescent="0.35">
      <c r="C52" s="19" t="s">
        <v>41</v>
      </c>
      <c r="D52" s="35">
        <f>(D48-0.3625%)/D45</f>
        <v>0.25658180221483901</v>
      </c>
    </row>
    <row r="54" spans="2:6" x14ac:dyDescent="0.35">
      <c r="B54" s="19" t="s">
        <v>31</v>
      </c>
    </row>
    <row r="55" spans="2:6" x14ac:dyDescent="0.35">
      <c r="B55" s="21" t="s">
        <v>32</v>
      </c>
      <c r="C55" s="21"/>
      <c r="D55" s="21" t="s">
        <v>33</v>
      </c>
    </row>
    <row r="56" spans="2:6" x14ac:dyDescent="0.35">
      <c r="B56" s="33">
        <f>SUM(D20:K20)</f>
        <v>0.99999999999999967</v>
      </c>
      <c r="C56" s="34" t="s">
        <v>36</v>
      </c>
      <c r="D56" s="32">
        <v>1</v>
      </c>
      <c r="F56" s="19" t="s">
        <v>37</v>
      </c>
    </row>
  </sheetData>
  <mergeCells count="1">
    <mergeCell ref="B45:C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CC0C-C8CD-4B77-998C-406C6D40919D}">
  <dimension ref="A3:P18"/>
  <sheetViews>
    <sheetView topLeftCell="A2" workbookViewId="0">
      <selection activeCell="F16" sqref="F16"/>
    </sheetView>
  </sheetViews>
  <sheetFormatPr defaultRowHeight="14.5" x14ac:dyDescent="0.35"/>
  <cols>
    <col min="1" max="4" width="8.7265625" style="36"/>
    <col min="5" max="5" width="29.54296875" style="36" customWidth="1"/>
    <col min="6" max="7" width="8.7265625" style="36"/>
    <col min="8" max="8" width="12.1796875" style="36" bestFit="1" customWidth="1"/>
    <col min="9" max="9" width="11.81640625" style="36" bestFit="1" customWidth="1"/>
    <col min="10" max="11" width="8.7265625" style="36"/>
    <col min="12" max="12" width="9" style="36" bestFit="1" customWidth="1"/>
    <col min="13" max="16" width="8.7265625" style="36"/>
  </cols>
  <sheetData>
    <row r="3" spans="2:14" ht="15.5" x14ac:dyDescent="0.35">
      <c r="B3" s="37"/>
      <c r="C3" s="37"/>
      <c r="D3" s="37"/>
      <c r="E3" s="37"/>
      <c r="F3" s="37"/>
    </row>
    <row r="4" spans="2:14" ht="16" x14ac:dyDescent="0.4">
      <c r="B4" s="38" t="s">
        <v>42</v>
      </c>
      <c r="C4" s="39"/>
      <c r="D4" s="39"/>
      <c r="E4" s="39"/>
      <c r="F4" s="37"/>
    </row>
    <row r="5" spans="2:14" ht="16" x14ac:dyDescent="0.4">
      <c r="B5" s="39"/>
      <c r="C5" s="39"/>
      <c r="D5" s="39"/>
      <c r="E5" s="39"/>
      <c r="F5" s="37"/>
    </row>
    <row r="6" spans="2:14" ht="16" x14ac:dyDescent="0.4">
      <c r="B6" s="39"/>
      <c r="C6" s="39"/>
      <c r="D6" s="39"/>
      <c r="E6" s="39"/>
      <c r="F6" s="37"/>
    </row>
    <row r="7" spans="2:14" ht="16" x14ac:dyDescent="0.4">
      <c r="B7" s="39"/>
      <c r="C7" s="39"/>
      <c r="D7" s="39"/>
      <c r="E7" s="39"/>
      <c r="F7" t="s">
        <v>3</v>
      </c>
      <c r="G7" t="s">
        <v>4</v>
      </c>
      <c r="H7" t="s">
        <v>5</v>
      </c>
      <c r="I7" t="s">
        <v>6</v>
      </c>
      <c r="J7" t="s">
        <v>8</v>
      </c>
      <c r="K7" t="s">
        <v>7</v>
      </c>
      <c r="L7" t="s">
        <v>9</v>
      </c>
      <c r="M7" t="s">
        <v>10</v>
      </c>
      <c r="N7" s="40" t="s">
        <v>43</v>
      </c>
    </row>
    <row r="8" spans="2:14" ht="16" x14ac:dyDescent="0.4">
      <c r="B8" s="38" t="s">
        <v>44</v>
      </c>
      <c r="C8" s="38"/>
      <c r="D8" s="38"/>
      <c r="E8" s="38"/>
      <c r="F8" s="41">
        <f>'NLP Minimise '!D21</f>
        <v>0.15925854453139648</v>
      </c>
      <c r="G8" s="41">
        <f>'NLP Minimise '!E21</f>
        <v>0.10871345945629542</v>
      </c>
      <c r="H8" s="41">
        <f>'NLP Minimise '!F21</f>
        <v>0.1410299132999801</v>
      </c>
      <c r="I8" s="41">
        <f>'NLP Minimise '!G21</f>
        <v>6.3364982038518883E-2</v>
      </c>
      <c r="J8" s="41">
        <f>'NLP Minimise '!H21</f>
        <v>0.15711647722974445</v>
      </c>
      <c r="K8" s="41">
        <f>'NLP Minimise '!I21</f>
        <v>0.1618100264722373</v>
      </c>
      <c r="L8" s="41">
        <f>'NLP Minimise '!J21</f>
        <v>0.12052015031829191</v>
      </c>
      <c r="M8" s="41">
        <f>'NLP Minimise '!K21</f>
        <v>8.8187446653535242E-2</v>
      </c>
      <c r="N8" s="43">
        <f>SUM(F8:M8)</f>
        <v>1.0000009999999997</v>
      </c>
    </row>
    <row r="9" spans="2:14" ht="16" x14ac:dyDescent="0.4">
      <c r="B9" s="38" t="s">
        <v>45</v>
      </c>
      <c r="C9" s="38"/>
      <c r="D9" s="38"/>
      <c r="E9" s="38"/>
      <c r="F9" s="41">
        <f>'NLP Maximise'!D20</f>
        <v>0.11330629361482319</v>
      </c>
      <c r="G9" s="41">
        <f>'NLP Maximise'!E20</f>
        <v>1.168202995261668E-2</v>
      </c>
      <c r="H9" s="41">
        <f>'NLP Maximise'!F20</f>
        <v>0</v>
      </c>
      <c r="I9" s="41">
        <f>'NLP Maximise'!G20</f>
        <v>0</v>
      </c>
      <c r="J9" s="41">
        <f>'NLP Maximise'!H20</f>
        <v>0.18932194821619999</v>
      </c>
      <c r="K9" s="41">
        <f>'NLP Maximise'!I20</f>
        <v>8.7978765615723473E-2</v>
      </c>
      <c r="L9" s="41">
        <f>'NLP Maximise'!J20</f>
        <v>0.59771096260063661</v>
      </c>
      <c r="M9" s="41">
        <f>'NLP Maximise'!K20</f>
        <v>0</v>
      </c>
      <c r="N9" s="43">
        <f>SUM(F9:M9)</f>
        <v>1</v>
      </c>
    </row>
    <row r="10" spans="2:14" ht="16" x14ac:dyDescent="0.4">
      <c r="B10" s="38" t="s">
        <v>46</v>
      </c>
      <c r="C10" s="38"/>
      <c r="D10" s="38"/>
      <c r="E10" s="38"/>
      <c r="F10" s="41">
        <f>'NLP sharp ratio'!D20</f>
        <v>0.11631900741776263</v>
      </c>
      <c r="G10" s="41">
        <f>'NLP sharp ratio'!E20</f>
        <v>0</v>
      </c>
      <c r="H10" s="41">
        <f>'NLP sharp ratio'!F20</f>
        <v>0</v>
      </c>
      <c r="I10" s="41">
        <f>'NLP sharp ratio'!G20</f>
        <v>0</v>
      </c>
      <c r="J10" s="41">
        <f>'NLP sharp ratio'!H20</f>
        <v>0.28489533209527484</v>
      </c>
      <c r="K10" s="41">
        <f>'NLP sharp ratio'!I20</f>
        <v>0.23686514272009779</v>
      </c>
      <c r="L10" s="41">
        <f>'NLP sharp ratio'!J20</f>
        <v>0.3619205177668644</v>
      </c>
      <c r="M10" s="41">
        <f>'NLP sharp ratio'!K20</f>
        <v>0</v>
      </c>
      <c r="N10" s="43">
        <f>SUM(F10:M10)</f>
        <v>0.99999999999999967</v>
      </c>
    </row>
    <row r="11" spans="2:14" ht="16" x14ac:dyDescent="0.4">
      <c r="B11" s="38"/>
      <c r="C11" s="38"/>
      <c r="D11" s="38"/>
      <c r="E11" s="38"/>
      <c r="F11" s="44"/>
      <c r="G11" s="44"/>
      <c r="H11" s="44"/>
      <c r="I11" s="44"/>
      <c r="J11" s="44"/>
      <c r="K11" s="44"/>
      <c r="L11" s="44"/>
      <c r="M11" s="44"/>
    </row>
    <row r="12" spans="2:14" ht="16" x14ac:dyDescent="0.4">
      <c r="B12" s="38"/>
      <c r="C12" s="38"/>
      <c r="D12" s="38"/>
      <c r="E12" s="38"/>
      <c r="F12" s="44"/>
      <c r="G12" s="44"/>
      <c r="H12" s="44"/>
      <c r="I12" s="44"/>
      <c r="J12" s="44"/>
      <c r="K12" s="44"/>
      <c r="L12" s="44"/>
      <c r="M12" s="44"/>
    </row>
    <row r="13" spans="2:14" ht="16" x14ac:dyDescent="0.4">
      <c r="B13" s="38" t="s">
        <v>47</v>
      </c>
      <c r="C13" s="38"/>
      <c r="D13" s="38"/>
      <c r="E13" s="38"/>
      <c r="F13" s="45">
        <f>Sheet1!J44</f>
        <v>8.9092059378740526E-3</v>
      </c>
      <c r="G13" s="45">
        <f>'[1]0. Data'!L56</f>
        <v>2.3362822851239573E-3</v>
      </c>
      <c r="H13" s="46">
        <f>'[1]0. Data'!M56</f>
        <v>1.4068687458608639E-2</v>
      </c>
      <c r="I13" s="46">
        <f>'[1]0. Data'!N56</f>
        <v>1.0566460660289776E-2</v>
      </c>
      <c r="J13" s="46">
        <f>'[1]0. Data'!O56</f>
        <v>1.2509884405036647E-2</v>
      </c>
      <c r="K13" s="46">
        <f>'[1]0. Data'!P56</f>
        <v>1.3562733252239509E-2</v>
      </c>
      <c r="L13" s="46">
        <f>'[1]0. Data'!Q56</f>
        <v>1.3059284848453458E-2</v>
      </c>
      <c r="M13" s="46">
        <f>'[1]0. Data'!R56</f>
        <v>1.3010326760409925E-2</v>
      </c>
    </row>
    <row r="14" spans="2:14" ht="16" x14ac:dyDescent="0.4">
      <c r="B14" s="38" t="s">
        <v>48</v>
      </c>
      <c r="C14" s="38"/>
      <c r="D14" s="38"/>
      <c r="E14" s="38"/>
      <c r="F14" s="41">
        <f>SQRT(Sheet1!T5)</f>
        <v>8.2713166038738697E-2</v>
      </c>
      <c r="G14" s="41">
        <f>SQRT(Sheet1!U6)</f>
        <v>6.5600818627071941E-2</v>
      </c>
      <c r="H14" s="42">
        <f>SQRT(Sheet1!V7)</f>
        <v>8.5273206140967228E-2</v>
      </c>
      <c r="I14" s="42">
        <f>SQRT(Sheet1!W8)</f>
        <v>8.8273464959180245E-2</v>
      </c>
      <c r="J14" s="42">
        <f>SQRT(Sheet1!X9)</f>
        <v>7.4351399764668646E-2</v>
      </c>
      <c r="K14" s="42">
        <f>SQRT(Sheet1!Y10)</f>
        <v>7.9633103922780918E-2</v>
      </c>
      <c r="L14" s="42">
        <f>SQRT(Sheet1!Z11)</f>
        <v>3.0597851822299672E-2</v>
      </c>
      <c r="M14" s="42">
        <f>SQRT(Sheet1!AA12)</f>
        <v>5.8200439891936948E-2</v>
      </c>
    </row>
    <row r="18" spans="2:3" ht="15.5" x14ac:dyDescent="0.35">
      <c r="B18" s="44"/>
      <c r="C18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AD5-FAED-40D5-B1F8-0E4CBE498643}">
  <dimension ref="B1:K31"/>
  <sheetViews>
    <sheetView topLeftCell="A14" zoomScale="70" workbookViewId="0">
      <selection activeCell="C29" sqref="C29"/>
    </sheetView>
  </sheetViews>
  <sheetFormatPr defaultColWidth="7.1796875" defaultRowHeight="14.5" x14ac:dyDescent="0.35"/>
  <cols>
    <col min="1" max="1" width="3.54296875" style="14" customWidth="1"/>
    <col min="2" max="2" width="10.453125" style="14" customWidth="1"/>
    <col min="3" max="3" width="10.54296875" style="14" customWidth="1"/>
    <col min="4" max="11" width="7.81640625" style="14" customWidth="1"/>
    <col min="12" max="16384" width="7.1796875" style="14"/>
  </cols>
  <sheetData>
    <row r="1" spans="2:11" ht="23.5" x14ac:dyDescent="0.35">
      <c r="B1" s="13" t="s">
        <v>11</v>
      </c>
    </row>
    <row r="3" spans="2:11" ht="15" thickBot="1" x14ac:dyDescent="0.4">
      <c r="C3" s="15" t="s">
        <v>12</v>
      </c>
    </row>
    <row r="4" spans="2:11" x14ac:dyDescent="0.35">
      <c r="D4" s="12" t="s">
        <v>3</v>
      </c>
      <c r="E4" s="12" t="s">
        <v>4</v>
      </c>
      <c r="F4" s="12" t="s">
        <v>5</v>
      </c>
      <c r="G4" s="12" t="s">
        <v>6</v>
      </c>
      <c r="H4" s="12" t="s">
        <v>8</v>
      </c>
      <c r="I4" s="12" t="s">
        <v>7</v>
      </c>
      <c r="J4" s="12" t="s">
        <v>9</v>
      </c>
      <c r="K4" s="12" t="s">
        <v>10</v>
      </c>
    </row>
    <row r="5" spans="2:11" x14ac:dyDescent="0.35">
      <c r="C5" s="16" t="s">
        <v>13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</row>
    <row r="6" spans="2:11" x14ac:dyDescent="0.35">
      <c r="C6" s="16" t="s">
        <v>14</v>
      </c>
      <c r="D6" s="17">
        <f>Sheet1!J44</f>
        <v>8.9092059378740526E-3</v>
      </c>
      <c r="E6" s="17">
        <f>Sheet1!K44</f>
        <v>4.0106276804054118E-3</v>
      </c>
      <c r="F6" s="17">
        <f>Sheet1!L44</f>
        <v>1.3633923751909256E-2</v>
      </c>
      <c r="G6" s="17">
        <f>Sheet1!M44</f>
        <v>-9.4933828093013185E-3</v>
      </c>
      <c r="H6" s="17">
        <f>Sheet1!N44</f>
        <v>1.8424231050975636E-2</v>
      </c>
      <c r="I6" s="17">
        <f>Sheet1!O44</f>
        <v>1.9821893824798362E-2</v>
      </c>
      <c r="J6" s="17">
        <f>Sheet1!P44</f>
        <v>7.5264610486415213E-3</v>
      </c>
      <c r="K6" s="17">
        <f>Sheet1!Q44</f>
        <v>-2.1016720712002421E-3</v>
      </c>
    </row>
    <row r="7" spans="2:11" ht="16" x14ac:dyDescent="0.4">
      <c r="G7" s="2"/>
      <c r="H7" s="2"/>
      <c r="I7" s="2"/>
      <c r="J7" s="2"/>
      <c r="K7" s="2"/>
    </row>
    <row r="8" spans="2:11" x14ac:dyDescent="0.35">
      <c r="B8" s="19" t="s">
        <v>16</v>
      </c>
      <c r="D8" s="19"/>
      <c r="E8" s="19"/>
      <c r="H8" s="20"/>
    </row>
    <row r="9" spans="2:11" x14ac:dyDescent="0.35"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2:11" ht="28.5" customHeight="1" x14ac:dyDescent="0.35">
      <c r="C10" s="22" t="s">
        <v>25</v>
      </c>
      <c r="D10" s="23">
        <v>5.0000000000000017E-2</v>
      </c>
      <c r="E10" s="23">
        <v>0.2</v>
      </c>
      <c r="F10" s="23">
        <v>0.15</v>
      </c>
      <c r="G10" s="23">
        <v>0</v>
      </c>
      <c r="H10" s="23">
        <v>0</v>
      </c>
      <c r="I10" s="23">
        <v>0.3</v>
      </c>
      <c r="J10" s="23">
        <v>0.3</v>
      </c>
      <c r="K10" s="23">
        <v>0</v>
      </c>
    </row>
    <row r="12" spans="2:11" x14ac:dyDescent="0.35">
      <c r="B12" s="19" t="s">
        <v>29</v>
      </c>
    </row>
    <row r="14" spans="2:11" x14ac:dyDescent="0.35">
      <c r="C14" s="27" t="s">
        <v>28</v>
      </c>
      <c r="D14" s="28">
        <f>SUMPRODUCT(D6:K6,D10:K10)</f>
        <v>1.1497180857793138E-2</v>
      </c>
    </row>
    <row r="19" spans="2:6" x14ac:dyDescent="0.35">
      <c r="B19" s="19" t="s">
        <v>31</v>
      </c>
    </row>
    <row r="20" spans="2:6" x14ac:dyDescent="0.35">
      <c r="B20" s="21" t="s">
        <v>32</v>
      </c>
      <c r="C20" s="21"/>
      <c r="D20" s="21" t="s">
        <v>33</v>
      </c>
    </row>
    <row r="21" spans="2:6" x14ac:dyDescent="0.35">
      <c r="B21" s="47">
        <f>J10+K10</f>
        <v>0.3</v>
      </c>
      <c r="C21" s="48" t="s">
        <v>34</v>
      </c>
      <c r="D21" s="49">
        <v>0.3</v>
      </c>
      <c r="F21" s="19" t="s">
        <v>95</v>
      </c>
    </row>
    <row r="22" spans="2:6" x14ac:dyDescent="0.35">
      <c r="F22" s="19"/>
    </row>
    <row r="23" spans="2:6" x14ac:dyDescent="0.35">
      <c r="B23" s="33">
        <f>D10+F10+G10</f>
        <v>0.2</v>
      </c>
      <c r="C23" s="31" t="s">
        <v>38</v>
      </c>
      <c r="D23" s="49">
        <v>0.2</v>
      </c>
      <c r="F23" s="19" t="s">
        <v>96</v>
      </c>
    </row>
    <row r="24" spans="2:6" x14ac:dyDescent="0.35">
      <c r="F24" s="19"/>
    </row>
    <row r="25" spans="2:6" x14ac:dyDescent="0.35">
      <c r="B25" s="47">
        <f>D10+E10</f>
        <v>0.25</v>
      </c>
      <c r="C25" s="48" t="s">
        <v>34</v>
      </c>
      <c r="D25" s="49">
        <v>0.25</v>
      </c>
      <c r="F25" s="19" t="s">
        <v>97</v>
      </c>
    </row>
    <row r="26" spans="2:6" x14ac:dyDescent="0.35">
      <c r="F26" s="19"/>
    </row>
    <row r="27" spans="2:6" x14ac:dyDescent="0.35">
      <c r="B27" s="47">
        <f>F10+G10</f>
        <v>0.15</v>
      </c>
      <c r="C27" s="48" t="s">
        <v>34</v>
      </c>
      <c r="D27" s="49">
        <v>0.15</v>
      </c>
      <c r="F27" s="19" t="s">
        <v>98</v>
      </c>
    </row>
    <row r="28" spans="2:6" x14ac:dyDescent="0.35">
      <c r="F28" s="19"/>
    </row>
    <row r="29" spans="2:6" x14ac:dyDescent="0.35">
      <c r="B29" s="47">
        <f>H10+I10</f>
        <v>0.3</v>
      </c>
      <c r="C29" s="48" t="s">
        <v>34</v>
      </c>
      <c r="D29" s="49">
        <v>0.3</v>
      </c>
      <c r="F29" s="19" t="s">
        <v>99</v>
      </c>
    </row>
    <row r="30" spans="2:6" x14ac:dyDescent="0.35">
      <c r="F30" s="19"/>
    </row>
    <row r="31" spans="2:6" x14ac:dyDescent="0.35">
      <c r="B31" s="47">
        <f>SUM(D10:K10)</f>
        <v>1</v>
      </c>
      <c r="C31" s="31" t="s">
        <v>36</v>
      </c>
      <c r="D31" s="49">
        <v>1</v>
      </c>
      <c r="F31" s="19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0B08-DCBF-47C6-B0C6-59CDC9FBD367}">
  <dimension ref="A1:H26"/>
  <sheetViews>
    <sheetView showGridLines="0" topLeftCell="A3" zoomScale="68" zoomScaleNormal="55" workbookViewId="0">
      <selection activeCell="M13" sqref="M13"/>
    </sheetView>
  </sheetViews>
  <sheetFormatPr defaultRowHeight="14.5" x14ac:dyDescent="0.35"/>
  <cols>
    <col min="1" max="1" width="2.26953125" customWidth="1"/>
    <col min="2" max="2" width="6.26953125" bestFit="1" customWidth="1"/>
    <col min="3" max="3" width="24.7265625" bestFit="1" customWidth="1"/>
    <col min="4" max="4" width="6" bestFit="1" customWidth="1"/>
    <col min="5" max="6" width="12.7265625" bestFit="1" customWidth="1"/>
    <col min="7" max="8" width="12" bestFit="1" customWidth="1"/>
  </cols>
  <sheetData>
    <row r="1" spans="1:8" x14ac:dyDescent="0.35">
      <c r="A1" s="19" t="s">
        <v>51</v>
      </c>
    </row>
    <row r="2" spans="1:8" x14ac:dyDescent="0.35">
      <c r="A2" s="19" t="s">
        <v>52</v>
      </c>
    </row>
    <row r="3" spans="1:8" x14ac:dyDescent="0.35">
      <c r="A3" s="19" t="s">
        <v>53</v>
      </c>
    </row>
    <row r="6" spans="1:8" ht="15" thickBot="1" x14ac:dyDescent="0.4">
      <c r="A6" t="s">
        <v>54</v>
      </c>
    </row>
    <row r="7" spans="1:8" x14ac:dyDescent="0.35">
      <c r="B7" s="58"/>
      <c r="C7" s="58"/>
      <c r="D7" s="58" t="s">
        <v>57</v>
      </c>
      <c r="E7" s="58" t="s">
        <v>59</v>
      </c>
      <c r="F7" s="58" t="s">
        <v>61</v>
      </c>
      <c r="G7" s="58" t="s">
        <v>63</v>
      </c>
      <c r="H7" s="58" t="s">
        <v>63</v>
      </c>
    </row>
    <row r="8" spans="1:8" ht="15" thickBot="1" x14ac:dyDescent="0.4">
      <c r="B8" s="59" t="s">
        <v>55</v>
      </c>
      <c r="C8" s="59" t="s">
        <v>56</v>
      </c>
      <c r="D8" s="59" t="s">
        <v>58</v>
      </c>
      <c r="E8" s="59" t="s">
        <v>60</v>
      </c>
      <c r="F8" s="59" t="s">
        <v>62</v>
      </c>
      <c r="G8" s="59" t="s">
        <v>64</v>
      </c>
      <c r="H8" s="59" t="s">
        <v>65</v>
      </c>
    </row>
    <row r="9" spans="1:8" x14ac:dyDescent="0.35">
      <c r="B9" s="56" t="s">
        <v>71</v>
      </c>
      <c r="C9" s="56" t="s">
        <v>72</v>
      </c>
      <c r="D9" s="56">
        <v>5.0000000000000017E-2</v>
      </c>
      <c r="E9" s="56">
        <v>0</v>
      </c>
      <c r="F9" s="56">
        <v>8.9092059378740526E-3</v>
      </c>
      <c r="G9" s="56">
        <v>1E+30</v>
      </c>
      <c r="H9" s="56">
        <v>4.8985782574686408E-3</v>
      </c>
    </row>
    <row r="10" spans="1:8" x14ac:dyDescent="0.35">
      <c r="B10" s="56" t="s">
        <v>73</v>
      </c>
      <c r="C10" s="56" t="s">
        <v>74</v>
      </c>
      <c r="D10" s="56">
        <v>0.2</v>
      </c>
      <c r="E10" s="56">
        <v>0</v>
      </c>
      <c r="F10" s="56">
        <v>4.0106276804054118E-3</v>
      </c>
      <c r="G10" s="56">
        <v>4.8985782574686408E-3</v>
      </c>
      <c r="H10" s="56">
        <v>1E+30</v>
      </c>
    </row>
    <row r="11" spans="1:8" x14ac:dyDescent="0.35">
      <c r="B11" s="56" t="s">
        <v>75</v>
      </c>
      <c r="C11" s="56" t="s">
        <v>76</v>
      </c>
      <c r="D11" s="56">
        <v>0.15</v>
      </c>
      <c r="E11" s="56">
        <v>0</v>
      </c>
      <c r="F11" s="56">
        <v>1.3633923751909256E-2</v>
      </c>
      <c r="G11" s="56">
        <v>1.1086548330357746E-2</v>
      </c>
      <c r="H11" s="56">
        <v>2.3127306561210575E-2</v>
      </c>
    </row>
    <row r="12" spans="1:8" x14ac:dyDescent="0.35">
      <c r="B12" s="56" t="s">
        <v>77</v>
      </c>
      <c r="C12" s="56" t="s">
        <v>78</v>
      </c>
      <c r="D12" s="56">
        <v>0</v>
      </c>
      <c r="E12" s="56">
        <v>-2.3127306561210575E-2</v>
      </c>
      <c r="F12" s="56">
        <v>-9.4933828093013185E-3</v>
      </c>
      <c r="G12" s="56">
        <v>2.3127306561210575E-2</v>
      </c>
      <c r="H12" s="56">
        <v>1E+30</v>
      </c>
    </row>
    <row r="13" spans="1:8" x14ac:dyDescent="0.35">
      <c r="B13" s="56" t="s">
        <v>79</v>
      </c>
      <c r="C13" s="56" t="s">
        <v>80</v>
      </c>
      <c r="D13" s="56">
        <v>0</v>
      </c>
      <c r="E13" s="56">
        <v>-1.397662773822729E-3</v>
      </c>
      <c r="F13" s="56">
        <v>1.8424231050975633E-2</v>
      </c>
      <c r="G13" s="56">
        <v>1.397662773822729E-3</v>
      </c>
      <c r="H13" s="56">
        <v>1E+30</v>
      </c>
    </row>
    <row r="14" spans="1:8" x14ac:dyDescent="0.35">
      <c r="B14" s="56" t="s">
        <v>81</v>
      </c>
      <c r="C14" s="56" t="s">
        <v>82</v>
      </c>
      <c r="D14" s="56">
        <v>0.3</v>
      </c>
      <c r="E14" s="56">
        <v>0</v>
      </c>
      <c r="F14" s="56">
        <v>1.9821893824798362E-2</v>
      </c>
      <c r="G14" s="56">
        <v>1E+30</v>
      </c>
      <c r="H14" s="56">
        <v>1.397662773822729E-3</v>
      </c>
    </row>
    <row r="15" spans="1:8" x14ac:dyDescent="0.35">
      <c r="B15" s="56" t="s">
        <v>83</v>
      </c>
      <c r="C15" s="56" t="s">
        <v>84</v>
      </c>
      <c r="D15" s="56">
        <v>0.3</v>
      </c>
      <c r="E15" s="56">
        <v>0</v>
      </c>
      <c r="F15" s="56">
        <v>7.5264610486415195E-3</v>
      </c>
      <c r="G15" s="56">
        <v>1.2295432776156842E-2</v>
      </c>
      <c r="H15" s="56">
        <v>9.6281331198417586E-3</v>
      </c>
    </row>
    <row r="16" spans="1:8" ht="15" thickBot="1" x14ac:dyDescent="0.4">
      <c r="B16" s="57" t="s">
        <v>85</v>
      </c>
      <c r="C16" s="57" t="s">
        <v>86</v>
      </c>
      <c r="D16" s="57">
        <v>0</v>
      </c>
      <c r="E16" s="57">
        <v>-9.6281331198417586E-3</v>
      </c>
      <c r="F16" s="57">
        <v>-2.101672071200239E-3</v>
      </c>
      <c r="G16" s="57">
        <v>9.6281331198417586E-3</v>
      </c>
      <c r="H16" s="57">
        <v>1E+30</v>
      </c>
    </row>
    <row r="18" spans="1:8" ht="15" thickBot="1" x14ac:dyDescent="0.4">
      <c r="A18" t="s">
        <v>66</v>
      </c>
    </row>
    <row r="19" spans="1:8" x14ac:dyDescent="0.35">
      <c r="B19" s="58"/>
      <c r="C19" s="58"/>
      <c r="D19" s="58" t="s">
        <v>57</v>
      </c>
      <c r="E19" s="58" t="s">
        <v>67</v>
      </c>
      <c r="F19" s="58" t="s">
        <v>69</v>
      </c>
      <c r="G19" s="58" t="s">
        <v>63</v>
      </c>
      <c r="H19" s="58" t="s">
        <v>63</v>
      </c>
    </row>
    <row r="20" spans="1:8" ht="15" thickBot="1" x14ac:dyDescent="0.4">
      <c r="B20" s="59" t="s">
        <v>55</v>
      </c>
      <c r="C20" s="59" t="s">
        <v>56</v>
      </c>
      <c r="D20" s="59" t="s">
        <v>58</v>
      </c>
      <c r="E20" s="59" t="s">
        <v>68</v>
      </c>
      <c r="F20" s="59" t="s">
        <v>70</v>
      </c>
      <c r="G20" s="59" t="s">
        <v>64</v>
      </c>
      <c r="H20" s="59" t="s">
        <v>65</v>
      </c>
    </row>
    <row r="21" spans="1:8" x14ac:dyDescent="0.35">
      <c r="B21" s="56" t="s">
        <v>87</v>
      </c>
      <c r="C21" s="56" t="s">
        <v>32</v>
      </c>
      <c r="D21" s="56">
        <v>0.3</v>
      </c>
      <c r="E21" s="56">
        <v>-1.2295432776156842E-2</v>
      </c>
      <c r="F21" s="56">
        <v>0.3</v>
      </c>
      <c r="G21" s="56">
        <v>5.5511151231257827E-17</v>
      </c>
      <c r="H21" s="56">
        <v>0.3</v>
      </c>
    </row>
    <row r="22" spans="1:8" x14ac:dyDescent="0.35">
      <c r="B22" s="56" t="s">
        <v>88</v>
      </c>
      <c r="C22" s="56" t="s">
        <v>32</v>
      </c>
      <c r="D22" s="56">
        <v>0.2</v>
      </c>
      <c r="E22" s="56">
        <v>4.8985782574686408E-3</v>
      </c>
      <c r="F22" s="56">
        <v>0.2</v>
      </c>
      <c r="G22" s="56">
        <v>0.2</v>
      </c>
      <c r="H22" s="56">
        <v>5.0000000000000017E-2</v>
      </c>
    </row>
    <row r="23" spans="1:8" x14ac:dyDescent="0.35">
      <c r="B23" s="56" t="s">
        <v>89</v>
      </c>
      <c r="C23" s="56" t="s">
        <v>32</v>
      </c>
      <c r="D23" s="56">
        <v>0.25</v>
      </c>
      <c r="E23" s="56">
        <v>-1.581126614439295E-2</v>
      </c>
      <c r="F23" s="56">
        <v>0.25</v>
      </c>
      <c r="G23" s="56">
        <v>5.5511151231257827E-17</v>
      </c>
      <c r="H23" s="56">
        <v>0.2</v>
      </c>
    </row>
    <row r="24" spans="1:8" x14ac:dyDescent="0.35">
      <c r="B24" s="56" t="s">
        <v>90</v>
      </c>
      <c r="C24" s="56" t="s">
        <v>32</v>
      </c>
      <c r="D24" s="56">
        <v>0.15</v>
      </c>
      <c r="E24" s="56">
        <v>-1.1086548330357746E-2</v>
      </c>
      <c r="F24" s="56">
        <v>0.15</v>
      </c>
      <c r="G24" s="56">
        <v>5.5511151231257827E-17</v>
      </c>
      <c r="H24" s="56">
        <v>0.15</v>
      </c>
    </row>
    <row r="25" spans="1:8" x14ac:dyDescent="0.35">
      <c r="B25" s="56" t="s">
        <v>91</v>
      </c>
      <c r="C25" s="56" t="s">
        <v>32</v>
      </c>
      <c r="D25" s="56">
        <v>0.3</v>
      </c>
      <c r="E25" s="56">
        <v>0</v>
      </c>
      <c r="F25" s="56">
        <v>0.3</v>
      </c>
      <c r="G25" s="56">
        <v>5.5511151231257827E-17</v>
      </c>
      <c r="H25" s="56">
        <v>1E+30</v>
      </c>
    </row>
    <row r="26" spans="1:8" ht="15" thickBot="1" x14ac:dyDescent="0.4">
      <c r="B26" s="57" t="s">
        <v>92</v>
      </c>
      <c r="C26" s="57" t="s">
        <v>32</v>
      </c>
      <c r="D26" s="57">
        <v>1</v>
      </c>
      <c r="E26" s="57">
        <v>1.9821893824798362E-2</v>
      </c>
      <c r="F26" s="57">
        <v>1</v>
      </c>
      <c r="G26" s="57">
        <v>1E+30</v>
      </c>
      <c r="H26" s="57">
        <v>5.5511151231257827E-17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CD2F-6E5B-4D6C-902A-B996F573D987}">
  <dimension ref="B1:K35"/>
  <sheetViews>
    <sheetView topLeftCell="A13" workbookViewId="0">
      <selection activeCell="P10" sqref="P10"/>
    </sheetView>
  </sheetViews>
  <sheetFormatPr defaultColWidth="6.7265625" defaultRowHeight="14.5" x14ac:dyDescent="0.35"/>
  <cols>
    <col min="1" max="1" width="3.453125" style="14" customWidth="1"/>
    <col min="2" max="2" width="9.81640625" style="14" customWidth="1"/>
    <col min="3" max="3" width="10.1796875" style="14" customWidth="1"/>
    <col min="4" max="4" width="14.26953125" style="14" bestFit="1" customWidth="1"/>
    <col min="5" max="5" width="7.1796875" style="14" bestFit="1" customWidth="1"/>
    <col min="6" max="6" width="13.1796875" style="14" customWidth="1"/>
    <col min="7" max="11" width="8" style="14" bestFit="1" customWidth="1"/>
    <col min="12" max="16384" width="6.7265625" style="14"/>
  </cols>
  <sheetData>
    <row r="1" spans="2:11" ht="23.5" x14ac:dyDescent="0.35">
      <c r="B1" s="13" t="s">
        <v>11</v>
      </c>
    </row>
    <row r="3" spans="2:11" x14ac:dyDescent="0.35">
      <c r="C3" s="15" t="s">
        <v>12</v>
      </c>
      <c r="F3"/>
      <c r="G3"/>
      <c r="H3"/>
      <c r="I3"/>
      <c r="J3"/>
      <c r="K3"/>
    </row>
    <row r="4" spans="2:11" x14ac:dyDescent="0.35">
      <c r="D4" t="s">
        <v>3</v>
      </c>
      <c r="E4" t="s">
        <v>4</v>
      </c>
      <c r="F4" t="s">
        <v>5</v>
      </c>
      <c r="G4" t="s">
        <v>6</v>
      </c>
      <c r="H4" t="s">
        <v>8</v>
      </c>
      <c r="I4" t="s">
        <v>7</v>
      </c>
      <c r="J4" t="s">
        <v>9</v>
      </c>
      <c r="K4" t="s">
        <v>10</v>
      </c>
    </row>
    <row r="5" spans="2:11" x14ac:dyDescent="0.35">
      <c r="C5" s="16" t="s">
        <v>13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</row>
    <row r="6" spans="2:11" x14ac:dyDescent="0.35">
      <c r="C6" s="16" t="s">
        <v>14</v>
      </c>
      <c r="D6" s="17">
        <f>Sheet1!J44</f>
        <v>8.9092059378740526E-3</v>
      </c>
      <c r="E6" s="17">
        <f>Sheet1!K44</f>
        <v>4.0106276804054118E-3</v>
      </c>
      <c r="F6" s="17">
        <f>Sheet1!L44</f>
        <v>1.3633923751909256E-2</v>
      </c>
      <c r="G6" s="17">
        <f>Sheet1!M44</f>
        <v>-9.4933828093013185E-3</v>
      </c>
      <c r="H6" s="17">
        <f>Sheet1!N44</f>
        <v>1.8424231050975636E-2</v>
      </c>
      <c r="I6" s="17">
        <f>Sheet1!O44</f>
        <v>1.9821893824798362E-2</v>
      </c>
      <c r="J6" s="17">
        <f>Sheet1!P44</f>
        <v>7.5264610486415213E-3</v>
      </c>
      <c r="K6" s="17">
        <f>Sheet1!Q44</f>
        <v>-2.1016720712002421E-3</v>
      </c>
    </row>
    <row r="7" spans="2:11" ht="16" x14ac:dyDescent="0.4">
      <c r="G7" s="2"/>
      <c r="H7" s="2"/>
      <c r="I7" s="2"/>
      <c r="J7" s="2"/>
      <c r="K7" s="2"/>
    </row>
    <row r="8" spans="2:11" ht="16" x14ac:dyDescent="0.4">
      <c r="G8" s="2"/>
      <c r="H8" s="2"/>
      <c r="I8" s="2"/>
      <c r="J8" s="2"/>
      <c r="K8" s="2"/>
    </row>
    <row r="9" spans="2:11" x14ac:dyDescent="0.35">
      <c r="B9" s="19" t="s">
        <v>16</v>
      </c>
      <c r="D9" s="19"/>
      <c r="E9" s="19"/>
      <c r="H9" s="50"/>
    </row>
    <row r="10" spans="2:11" x14ac:dyDescent="0.35">
      <c r="D10" s="51"/>
      <c r="E10" s="51"/>
      <c r="F10" s="51"/>
      <c r="G10" s="51"/>
      <c r="H10" s="51"/>
      <c r="I10" s="51"/>
      <c r="J10" s="51"/>
      <c r="K10" s="51"/>
    </row>
    <row r="11" spans="2:11" ht="29" x14ac:dyDescent="0.35">
      <c r="C11" s="22" t="s">
        <v>25</v>
      </c>
      <c r="D11" s="52">
        <v>1</v>
      </c>
      <c r="E11" s="52">
        <v>1</v>
      </c>
      <c r="F11" s="52">
        <v>1</v>
      </c>
      <c r="G11" s="52">
        <v>0</v>
      </c>
      <c r="H11" s="52">
        <v>1</v>
      </c>
      <c r="I11" s="52">
        <v>1</v>
      </c>
      <c r="J11" s="52">
        <v>1</v>
      </c>
      <c r="K11" s="52">
        <v>0</v>
      </c>
    </row>
    <row r="13" spans="2:11" x14ac:dyDescent="0.35">
      <c r="B13" s="19" t="s">
        <v>26</v>
      </c>
      <c r="C13" s="19"/>
      <c r="D13" s="19"/>
    </row>
    <row r="14" spans="2:11" x14ac:dyDescent="0.35">
      <c r="D14" s="14" t="s">
        <v>49</v>
      </c>
    </row>
    <row r="15" spans="2:11" x14ac:dyDescent="0.35">
      <c r="B15" s="19" t="s">
        <v>29</v>
      </c>
    </row>
    <row r="16" spans="2:11" ht="14.65" customHeight="1" x14ac:dyDescent="0.35"/>
    <row r="17" spans="2:6" x14ac:dyDescent="0.35">
      <c r="C17" s="27" t="s">
        <v>28</v>
      </c>
      <c r="D17" s="28">
        <f>SUMPRODUCT(D6:K6,D11:K11)*0.167</f>
        <v>1.2078499330198909E-2</v>
      </c>
    </row>
    <row r="19" spans="2:6" x14ac:dyDescent="0.35">
      <c r="B19" s="19" t="s">
        <v>31</v>
      </c>
    </row>
    <row r="20" spans="2:6" x14ac:dyDescent="0.35">
      <c r="B20" s="21" t="s">
        <v>32</v>
      </c>
      <c r="C20" s="21"/>
      <c r="D20" s="21" t="s">
        <v>33</v>
      </c>
    </row>
    <row r="21" spans="2:6" x14ac:dyDescent="0.35">
      <c r="B21" s="53">
        <f>SUM(D11:K11)</f>
        <v>6</v>
      </c>
      <c r="C21" s="31" t="s">
        <v>36</v>
      </c>
      <c r="D21" s="53">
        <v>6</v>
      </c>
      <c r="F21" s="19" t="s">
        <v>50</v>
      </c>
    </row>
    <row r="22" spans="2:6" x14ac:dyDescent="0.35">
      <c r="B22" s="54"/>
      <c r="D22" s="54"/>
      <c r="F22" s="19"/>
    </row>
    <row r="23" spans="2:6" x14ac:dyDescent="0.35">
      <c r="B23" s="55">
        <f>D11+E11</f>
        <v>2</v>
      </c>
      <c r="C23" s="48" t="s">
        <v>34</v>
      </c>
      <c r="D23" s="53">
        <v>1</v>
      </c>
      <c r="F23" s="19" t="s">
        <v>100</v>
      </c>
    </row>
    <row r="24" spans="2:6" x14ac:dyDescent="0.35">
      <c r="B24" s="54"/>
      <c r="D24" s="54"/>
      <c r="F24" s="19"/>
    </row>
    <row r="25" spans="2:6" x14ac:dyDescent="0.35">
      <c r="B25" s="55">
        <f>H11+I11</f>
        <v>2</v>
      </c>
      <c r="C25" s="48" t="s">
        <v>34</v>
      </c>
      <c r="D25" s="53">
        <v>1</v>
      </c>
      <c r="F25" s="19" t="s">
        <v>101</v>
      </c>
    </row>
    <row r="26" spans="2:6" x14ac:dyDescent="0.35">
      <c r="B26" s="54"/>
      <c r="D26" s="54"/>
      <c r="F26" s="19"/>
    </row>
    <row r="27" spans="2:6" x14ac:dyDescent="0.35">
      <c r="B27" s="55">
        <f>K11+J11</f>
        <v>1</v>
      </c>
      <c r="C27" s="48" t="s">
        <v>34</v>
      </c>
      <c r="D27" s="53">
        <v>1</v>
      </c>
      <c r="F27" s="19" t="s">
        <v>102</v>
      </c>
    </row>
    <row r="28" spans="2:6" x14ac:dyDescent="0.35">
      <c r="B28" s="54"/>
      <c r="D28" s="54"/>
      <c r="F28" s="19"/>
    </row>
    <row r="29" spans="2:6" x14ac:dyDescent="0.35">
      <c r="B29" s="55">
        <f>F11+G11</f>
        <v>1</v>
      </c>
      <c r="C29" s="48" t="s">
        <v>34</v>
      </c>
      <c r="D29" s="53">
        <v>1</v>
      </c>
      <c r="F29" s="19" t="s">
        <v>103</v>
      </c>
    </row>
    <row r="30" spans="2:6" x14ac:dyDescent="0.35">
      <c r="B30" s="54"/>
      <c r="D30" s="54"/>
      <c r="F30" s="19"/>
    </row>
    <row r="31" spans="2:6" x14ac:dyDescent="0.35">
      <c r="B31" s="55">
        <f>D11+F11+G11</f>
        <v>2</v>
      </c>
      <c r="C31" s="31" t="s">
        <v>38</v>
      </c>
      <c r="D31" s="53">
        <v>2</v>
      </c>
      <c r="F31" s="19" t="s">
        <v>104</v>
      </c>
    </row>
    <row r="32" spans="2:6" x14ac:dyDescent="0.35">
      <c r="B32" s="54"/>
      <c r="D32" s="54"/>
      <c r="F32" s="19"/>
    </row>
    <row r="33" spans="2:6" x14ac:dyDescent="0.35">
      <c r="B33" s="55">
        <f>K11+J11</f>
        <v>1</v>
      </c>
      <c r="C33" s="31" t="s">
        <v>38</v>
      </c>
      <c r="D33" s="53">
        <v>2</v>
      </c>
      <c r="F33" s="19" t="s">
        <v>105</v>
      </c>
    </row>
    <row r="34" spans="2:6" x14ac:dyDescent="0.35">
      <c r="B34" s="54"/>
      <c r="F34" s="19"/>
    </row>
    <row r="35" spans="2:6" x14ac:dyDescent="0.35">
      <c r="B35" s="55">
        <f>E11+H11+I11</f>
        <v>3</v>
      </c>
      <c r="C35" s="48" t="s">
        <v>34</v>
      </c>
      <c r="D35" s="53">
        <v>1</v>
      </c>
      <c r="F35" s="1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NLP Minimise </vt:lpstr>
      <vt:lpstr>NLP Maximise</vt:lpstr>
      <vt:lpstr>NLP sharp ratio</vt:lpstr>
      <vt:lpstr>summary</vt:lpstr>
      <vt:lpstr>LP model</vt:lpstr>
      <vt:lpstr>Sensitivity Report 1</vt:lpstr>
      <vt:lpstr>ILP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P</dc:creator>
  <cp:lastModifiedBy>ANAGHA PRASHANTH RAJE URS</cp:lastModifiedBy>
  <dcterms:created xsi:type="dcterms:W3CDTF">2024-04-12T02:46:38Z</dcterms:created>
  <dcterms:modified xsi:type="dcterms:W3CDTF">2024-04-14T12:42:34Z</dcterms:modified>
</cp:coreProperties>
</file>