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1EE50968-AB8A-4A4A-8B09-046A2F46081A}"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ReviewEnvironment!$D$244</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ReviewEnvironment!$S$2:$S$18</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89" i="4" l="1"/>
  <c r="K88" i="4"/>
  <c r="K87" i="4"/>
  <c r="K86" i="4"/>
  <c r="K85" i="4"/>
  <c r="K84" i="4"/>
  <c r="K83" i="4"/>
  <c r="K82" i="4"/>
  <c r="K81" i="4"/>
  <c r="K80" i="4"/>
  <c r="K79" i="4"/>
  <c r="K78" i="4"/>
  <c r="K77" i="4"/>
  <c r="K76" i="4"/>
  <c r="K75" i="4"/>
  <c r="K74" i="4"/>
  <c r="K73" i="4"/>
  <c r="K72" i="4"/>
  <c r="K71" i="4"/>
  <c r="K70" i="4"/>
  <c r="K69" i="4"/>
  <c r="K68" i="4"/>
  <c r="K67" i="4"/>
  <c r="K66" i="4"/>
  <c r="K65"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3" i="4" l="1"/>
  <c r="K63" i="4"/>
  <c r="K64"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<sst xmlns="http://schemas.openxmlformats.org/spreadsheetml/2006/main" count="687" uniqueCount="402">
  <si>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</si>
  <si>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</si>
  <si>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</si>
  <si>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</si>
  <si>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</si>
  <si>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</si>
  <si>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</si>
  <si>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</si>
  <si>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</si>
  <si>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</si>
  <si>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</si>
  <si>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</si>
  <si>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</si>
  <si>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</si>
  <si>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</si>
  <si>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</si>
  <si>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</si>
  <si>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</si>
  <si>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</si>
  <si>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</si>
  <si>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</si>
  <si>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</si>
  <si>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</si>
  <si>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</si>
  <si>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</si>
  <si>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</si>
  <si>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</si>
  <si>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</si>
  <si>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</si>
  <si>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</si>
  <si>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</si>
  <si>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</si>
  <si>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</si>
  <si>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</si>
  <si>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</si>
  <si>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</si>
  <si>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</si>
  <si>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</si>
  <si>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</si>
  <si>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</si>
  <si>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</si>
  <si>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</si>
  <si>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</si>
  <si>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</si>
  <si>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</si>
  <si>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</si>
  <si>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</si>
  <si>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</si>
  <si>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</si>
  <si>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</si>
  <si>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</si>
  <si>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</si>
  <si>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</si>
  <si>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</si>
  <si>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</si>
  <si>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</si>
  <si>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</si>
  <si>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</si>
  <si>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</si>
  <si>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</si>
  <si>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</si>
  <si>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</si>
  <si>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</si>
  <si>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</si>
  <si>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</si>
  <si>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</si>
  <si>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</si>
  <si>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</si>
  <si>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</si>
  <si>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</si>
  <si>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</si>
  <si>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</si>
  <si>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</si>
  <si>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</si>
  <si>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</si>
  <si>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</si>
  <si>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</si>
  <si>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</si>
  <si>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</si>
  <si>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</si>
  <si>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</si>
  <si>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</si>
  <si>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</si>
  <si>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</si>
  <si>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</si>
  <si>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</si>
  <si>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</si>
  <si>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</si>
  <si>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</si>
  <si>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</si>
  <si>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</si>
  <si>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</si>
  <si>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</si>
  <si>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</si>
  <si>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</si>
  <si>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</si>
  <si>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</si>
  <si>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</si>
  <si>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</si>
  <si>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</si>
  <si>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</si>
  <si>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</si>
  <si>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</si>
  <si>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</si>
  <si>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</si>
  <si>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</si>
  <si>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</si>
  <si>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</si>
  <si>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</si>
  <si>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</si>
  <si>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</si>
  <si>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</si>
  <si>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</si>
  <si>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</si>
  <si>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</si>
  <si>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</si>
  <si>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</si>
  <si>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</si>
  <si>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</si>
  <si>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</si>
  <si>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</si>
  <si>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</si>
  <si>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</si>
  <si>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</si>
  <si>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</si>
  <si>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</si>
  <si>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</si>
  <si>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</si>
  <si>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</si>
  <si>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</si>
  <si>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</si>
  <si>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</si>
  <si>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</si>
  <si>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</si>
  <si>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</si>
  <si>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</si>
  <si>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</si>
  <si>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</si>
  <si>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</si>
  <si>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</si>
  <si>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</si>
  <si>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</si>
  <si>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</si>
  <si>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</si>
  <si>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</si>
  <si>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</si>
  <si>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</si>
  <si>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</si>
  <si>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</si>
  <si>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</si>
  <si>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</si>
  <si>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</si>
  <si>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</si>
  <si>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</si>
  <si>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</si>
  <si>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</si>
  <si>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</si>
  <si>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</si>
  <si>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</si>
  <si>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</si>
  <si>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</si>
  <si>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</si>
  <si>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</si>
  <si>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</si>
  <si>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</si>
  <si>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</si>
  <si>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</si>
  <si>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</si>
  <si>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</si>
  <si>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</si>
  <si>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</si>
  <si>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</si>
  <si>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</si>
  <si>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</si>
  <si>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</si>
  <si>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</si>
  <si>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</si>
  <si>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</si>
  <si>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</si>
  <si>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</si>
  <si>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</si>
  <si>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</si>
  <si>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</si>
  <si>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</si>
  <si>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</si>
  <si>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</si>
  <si>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</si>
  <si>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</si>
  <si>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</si>
  <si>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</si>
  <si>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</si>
  <si>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</si>
  <si>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</si>
  <si>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</si>
  <si>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</si>
  <si>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</si>
  <si>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</si>
  <si>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</si>
  <si>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</si>
  <si>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</si>
  <si>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</si>
  <si>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</si>
  <si>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</si>
  <si>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</si>
  <si>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</si>
  <si>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</si>
  <si>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</si>
  <si>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</si>
  <si>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</si>
  <si>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</si>
  <si>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</si>
  <si>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</si>
  <si>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</si>
  <si>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</si>
  <si>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</si>
  <si>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</si>
  <si>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</si>
  <si>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</si>
  <si>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</si>
  <si>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</si>
  <si>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</si>
  <si>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</si>
  <si>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</si>
  <si>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</si>
  <si>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</si>
  <si>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</si>
  <si>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</si>
  <si>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</si>
  <si>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</si>
  <si>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</si>
  <si>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</si>
  <si>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</si>
  <si>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</si>
  <si>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</si>
  <si>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</si>
  <si>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</si>
  <si>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</si>
  <si>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</si>
  <si>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</si>
  <si>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</si>
  <si>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</si>
  <si>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</si>
  <si>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</si>
  <si>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</si>
  <si>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</si>
  <si>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</si>
  <si>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</si>
  <si>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</si>
  <si>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</si>
  <si>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</si>
  <si>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</si>
  <si>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</si>
  <si>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</si>
  <si>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</si>
  <si>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</si>
  <si>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</si>
  <si>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</si>
  <si>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</si>
  <si>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</si>
  <si>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</si>
  <si>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</si>
  <si>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</si>
  <si>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</si>
  <si>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</si>
  <si>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</si>
  <si>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</si>
  <si>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</si>
  <si>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</si>
  <si>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</si>
  <si>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</si>
  <si>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</si>
  <si>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</si>
  <si>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</si>
  <si>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</si>
  <si>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</si>
  <si>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</si>
  <si>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</si>
  <si>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</si>
  <si>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</si>
  <si>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</si>
  <si>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</si>
  <si>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</si>
  <si>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</si>
  <si>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</si>
  <si>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</si>
  <si>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</si>
  <si>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</si>
  <si>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</si>
  <si>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</si>
  <si>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</si>
  <si>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</si>
  <si>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</si>
  <si>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</si>
  <si>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</si>
  <si>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</si>
  <si>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</si>
  <si>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</si>
  <si>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</si>
  <si>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</si>
  <si>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</si>
  <si>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</si>
  <si>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</si>
  <si>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</si>
  <si>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</si>
  <si>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</si>
  <si>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</si>
  <si>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</si>
  <si>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</si>
  <si>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</si>
  <si>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</si>
  <si>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</si>
  <si>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</si>
  <si>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</si>
  <si>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</si>
  <si>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</si>
  <si>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</si>
  <si>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</si>
  <si>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</si>
  <si>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</si>
  <si>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</si>
  <si>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</si>
  <si>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</si>
  <si>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</si>
  <si>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</si>
  <si>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</si>
  <si>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</si>
  <si>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</si>
  <si>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</si>
  <si>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</si>
  <si>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</si>
  <si>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</si>
  <si>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</si>
  <si>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</si>
  <si>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</si>
  <si>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</si>
  <si>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</si>
  <si>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Tina</t>
  </si>
  <si>
    <t>Om half 7 ’s ochtens hebben ze de zes kabinetsministers tegen de muur van een ziekenhuis neergeschoten.</t>
  </si>
  <si>
    <t>Het was hard aan het regenen.</t>
  </si>
  <si>
    <t xml:space="preserve">Er lagen plassen water </t>
  </si>
  <si>
    <t xml:space="preserve">en natte bladeren op de keien van het binnenhof. </t>
  </si>
  <si>
    <t xml:space="preserve">Alle luiken van het ziekenhuis waren dichtgetimmerd. </t>
  </si>
  <si>
    <t xml:space="preserve">Een van de ministers had tyfus. </t>
  </si>
  <si>
    <t xml:space="preserve">Twee soldaten droegen hem naar buiten de regen in. </t>
  </si>
  <si>
    <t xml:space="preserve">Ze probeerden hem tegen de muur rechtop te houden, maar hij ging in een plas water zitten. </t>
  </si>
  <si>
    <t xml:space="preserve">De vijf anderen stonden stilletjes tegen de muur. </t>
  </si>
  <si>
    <t>Uiteindelijk zei de officier tegen de soldaten dat het nutteloos was om de man te dwingen rechtop te staan.</t>
  </si>
  <si>
    <t xml:space="preserve">Toen ze het eerste saldo afvuurden zat hij in het water met zijn hoofd op zijn knieën. </t>
  </si>
  <si>
    <t xml:space="preserve">De eerste matador kreeg een hoorn door zijn zwaardhand heen en de menigte joelde hem de arena uit. </t>
  </si>
  <si>
    <t xml:space="preserve">De tweede matador gleed uit, en de stier had hem door zijn buik te pakken, en hij hing met één hand aan de hoorn en hield de andere strak tegen die plek, en toen ramde de stier hem met een klap tegen de muur en kwam de hoorn er weer uit. Hij lag in het zand, en stond toen als een dronkenlap op en probeerde de mannen die hem wegvoerden te slaan, schreeuwde om zijn zwaard, maar viel uiteindelijk flauw. </t>
  </si>
  <si>
    <t>Hij kon zijn arm nauwelijks optillen.</t>
  </si>
  <si>
    <t xml:space="preserve">De jongen kwam naar buiten en moest vijf stieren doden omdat je niet meer dan drie matadors mag hebben. Bij de laatste stier was hij zo moe dat hij zijn zwaard niet meer in de stier kreeg. </t>
  </si>
  <si>
    <t xml:space="preserve">Hij probeerde het vijf keer. De menigte was stil omdat het een sterke stier was, en het leek op hem of de stier zou zijn. Uiteindelijk lukte het hem. </t>
  </si>
  <si>
    <t>Hij ging in het zand zitten en kotste, en ze hielden een cape over hem heen terwijl de menigte schreeuwde en dingen in de arena gooide.</t>
  </si>
  <si>
    <t xml:space="preserve">De koning was in de tuin aan het werken. </t>
  </si>
  <si>
    <t xml:space="preserve">Hij leek erg blij me te zien. </t>
  </si>
  <si>
    <t xml:space="preserve">We liepen door de tuin. </t>
  </si>
  <si>
    <t xml:space="preserve">Dit is de koningin, zei hij. </t>
  </si>
  <si>
    <t xml:space="preserve">Ze was een rozenstruik aan het snoeien. </t>
  </si>
  <si>
    <t xml:space="preserve">Oh hoe maakt u het, zei ze. </t>
  </si>
  <si>
    <t xml:space="preserve">We gingen onder een grote boom aan een tafel zitten en de koning bestelde whisky en soda. </t>
  </si>
  <si>
    <t>We hebben toch goede whisky, zei hij.</t>
  </si>
  <si>
    <t xml:space="preserve">Het revolutionaire comité, vertelde hij, staat hem niet toe om buiten het paleisterrein te komen. </t>
  </si>
  <si>
    <t xml:space="preserve">Ik geloof dat Plastiras een heel goed man is, zei hij, maar vreselijk moeilijk. </t>
  </si>
  <si>
    <t xml:space="preserve">Al denk ik dat hij er goed aan heeft gedaan om die kerels neer te schieten. </t>
  </si>
  <si>
    <t xml:space="preserve">Als Kerensky een paar mannen had neergeschoten was het misschien heel anders afgelopen. </t>
  </si>
  <si>
    <t>Het belangrijkste in zo'n zaak is natuurlijk dat je zelf niet wordt neergeschoten.</t>
  </si>
  <si>
    <t xml:space="preserve">Het was erg gezellig. </t>
  </si>
  <si>
    <t xml:space="preserve">We hebben een hele tijd gepraat. </t>
  </si>
  <si>
    <t>Zoals elke Griek wilde hij naar Amerika gaan.</t>
  </si>
  <si>
    <t>Chapter 6</t>
  </si>
  <si>
    <t>Chapter 2</t>
  </si>
  <si>
    <t>Chapter 18</t>
  </si>
  <si>
    <t xml:space="preserve">Om halfzeven ’s ochtends schoten ze de zes kabinetsleden neer tegen de muur van een ziekenhuis. </t>
  </si>
  <si>
    <t xml:space="preserve">Er lagen plassen water op de binnenplaats. </t>
  </si>
  <si>
    <t xml:space="preserve">Er lagen natte dode bladeren op de stenen van de binnenplaats. </t>
  </si>
  <si>
    <t>functional repetition omitted</t>
  </si>
  <si>
    <t>(repeated mistake)</t>
  </si>
  <si>
    <t xml:space="preserve">Twee soldaten droegen hem de trap af en naar buiten de regen in. </t>
  </si>
  <si>
    <t xml:space="preserve">Ze probeerden hem tegen de muur rechtop te laten staan, maar hij ging in een plas water zitten. </t>
  </si>
  <si>
    <t xml:space="preserve">Uiteindelijk zei de officier tegen de soldaten dat het zinloos was om de man te dwingen rechtop te staan. </t>
  </si>
  <si>
    <t xml:space="preserve">Toen ze het eerste salvo afvuurden zat hij in het water met zijn hoofd op zijn knieën. </t>
  </si>
  <si>
    <t>de arena uit</t>
  </si>
  <si>
    <t xml:space="preserve">De tweede matador gleed uit en de stier kreeg hem in zijn buik te pakken, en hij hing met één hand aan de hoorn en hield de andere stijf tegen de wond aan, en toen ramde de stier hem, bam, tegen de muur en kwam de hoorn er weer uit, en hij lag in het zand en stond toen op als een razende dronkenlap en probeerde de mannen te slaan die hem wegdroegen, schreeuwde om zijn zwaard, maar viel flauw. </t>
  </si>
  <si>
    <t>chopped up sentence</t>
  </si>
  <si>
    <t>unnecessary comma</t>
  </si>
  <si>
    <t xml:space="preserve">De jongen kwam naar buiten en moest vijf stieren doden omdat er niet meer dan drie matadors mogen zijn. </t>
  </si>
  <si>
    <t xml:space="preserve">Hij probeerde het vijf keer, en de menigte was stil omdat het een goede stier was, en het erop leek dat het hij of de stier zou zijn, en uiteindelijk lukte het hem. </t>
  </si>
  <si>
    <t>repeated error (chopped up sentence)</t>
  </si>
  <si>
    <t>Hij ging in het zand zitten en moest kotsen, en ze hielden een cape over hem heen terwijl de menigte schreeuwde en van alles in de arena gooide.</t>
  </si>
  <si>
    <t xml:space="preserve">De koning was in de tuin aan het werk. </t>
  </si>
  <si>
    <t xml:space="preserve">O, prettige kennismaking, zei ze. </t>
  </si>
  <si>
    <t xml:space="preserve">We gingen onder een grote boom aan een tafel zitten en de koning liet whisky en soda komen. </t>
  </si>
  <si>
    <t>onder een grote boom aan een tafel zitten (word order)</t>
  </si>
  <si>
    <t xml:space="preserve">We hebben toch nog goede whisky, zei hij. </t>
  </si>
  <si>
    <t xml:space="preserve">Het revolutionair comité, vertelde hij, stond hem niet toe om buiten het paleisterrein te komen. </t>
  </si>
  <si>
    <t>present instead of past tense</t>
  </si>
  <si>
    <t xml:space="preserve">Ik geloof dat Plastiras een geschikte man is, zei hij, maar vreselijk moeilijk. </t>
  </si>
  <si>
    <t xml:space="preserve">Als Kerenski een paar man had neergeschoten was het misschien heel anders afgelopen. </t>
  </si>
  <si>
    <t>In zulke omstandigheden is het belangrijkste natuurlijk dat je zelf niet wordt neergeschoten.</t>
  </si>
  <si>
    <t xml:space="preserve">We praatten nog lang met elkaar. </t>
  </si>
  <si>
    <t>Zoals elke Griek wilde hij naar Amerika.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</si>
</sst>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4">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1" t="s">
        <v>0</v>
      </c>
      <c r="C2" s="210"/>
      <c r="D2" s="210"/>
      <c r="E2" s="210"/>
      <c r="F2" s="210"/>
      <c r="G2" s="210"/>
      <c r="H2" s="210"/>
      <c r="I2" s="210"/>
      <c r="J2" s="210"/>
      <c r="K2" s="2"/>
      <c r="L2" s="1"/>
    </row>
    <row r="3" spans="1:12" ht="24.75" customHeight="1" x14ac:dyDescent="0.4">
      <c r="A3" s="1"/>
      <c r="B3" s="209" t="s">
        <v>1</v>
      </c>
      <c r="C3" s="210"/>
      <c r="D3" s="210"/>
      <c r="E3" s="210"/>
      <c r="F3" s="210"/>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5" t="s">
        <v>4</v>
      </c>
      <c r="B2" s="216"/>
      <c r="C2" s="132" t="s">
        <v>298</v>
      </c>
      <c r="D2" s="1"/>
      <c r="E2" s="8" t="s">
        <v>8</v>
      </c>
      <c r="F2" s="9"/>
      <c r="G2" s="9"/>
      <c r="H2" s="9"/>
      <c r="I2" s="9"/>
      <c r="J2" s="182"/>
      <c r="K2" s="179"/>
      <c r="L2" s="1"/>
      <c r="M2" s="1"/>
      <c r="N2" s="1"/>
      <c r="O2" s="1"/>
    </row>
    <row r="3" spans="1:15" ht="18.75" x14ac:dyDescent="0.3">
      <c r="A3" s="215" t="s">
        <v>15</v>
      </c>
      <c r="B3" s="216"/>
      <c r="C3" s="132" t="s">
        <v>87</v>
      </c>
      <c r="D3" s="1"/>
      <c r="E3" s="14" t="s">
        <v>16</v>
      </c>
      <c r="F3" s="5"/>
      <c r="G3" s="5"/>
      <c r="H3" s="5"/>
      <c r="I3" s="5"/>
      <c r="J3" s="21"/>
      <c r="K3" s="178"/>
      <c r="L3" s="1"/>
      <c r="M3" s="1"/>
      <c r="N3" s="1"/>
      <c r="O3" s="1"/>
    </row>
    <row r="4" spans="1:15" ht="18.75" x14ac:dyDescent="0.3">
      <c r="A4" s="215" t="s">
        <v>270</v>
      </c>
      <c r="B4" s="216"/>
      <c r="C4" s="132" t="s">
        <v>260</v>
      </c>
      <c r="E4" s="226" t="s">
        <v>271</v>
      </c>
      <c r="F4" s="227"/>
      <c r="G4" s="227"/>
      <c r="H4" s="227"/>
      <c r="I4" s="227"/>
      <c r="J4" s="21"/>
      <c r="K4" s="178"/>
      <c r="L4" s="1"/>
      <c r="M4" s="1"/>
      <c r="N4" s="1"/>
      <c r="O4" s="1"/>
    </row>
    <row r="5" spans="1:15" ht="18.75" x14ac:dyDescent="0.3">
      <c r="A5" s="215" t="s">
        <v>18</v>
      </c>
      <c r="B5" s="216"/>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7" t="s">
        <v>49</v>
      </c>
      <c r="C20" s="210"/>
      <c r="D20" s="210"/>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18" t="s">
        <v>279</v>
      </c>
      <c r="E22" s="219"/>
      <c r="F22" s="220"/>
      <c r="G22" s="218" t="s">
        <v>43</v>
      </c>
      <c r="H22" s="219"/>
      <c r="I22" s="220"/>
      <c r="J22" s="1"/>
      <c r="K22" s="1"/>
      <c r="L22" s="1"/>
      <c r="M22" s="1"/>
      <c r="N22" s="1"/>
      <c r="O22" s="1"/>
    </row>
    <row r="23" spans="1:15" ht="13.5" customHeight="1" x14ac:dyDescent="0.25">
      <c r="A23" s="1"/>
      <c r="B23" s="174" t="s">
        <v>235</v>
      </c>
      <c r="C23" s="146" t="s">
        <v>246</v>
      </c>
      <c r="D23" s="221" t="s">
        <v>280</v>
      </c>
      <c r="E23" s="222"/>
      <c r="F23" s="222"/>
      <c r="G23" s="228"/>
      <c r="H23" s="222"/>
      <c r="I23" s="229"/>
      <c r="J23" s="1"/>
      <c r="K23" s="1"/>
      <c r="L23" s="1"/>
      <c r="M23" s="1"/>
      <c r="N23" s="1"/>
      <c r="O23" s="1"/>
    </row>
    <row r="24" spans="1:15" ht="13.5" customHeight="1" x14ac:dyDescent="0.25">
      <c r="A24" s="1"/>
      <c r="B24" s="175" t="s">
        <v>236</v>
      </c>
      <c r="C24" s="147" t="s">
        <v>247</v>
      </c>
      <c r="D24" s="223" t="s">
        <v>281</v>
      </c>
      <c r="E24" s="224"/>
      <c r="F24" s="225"/>
      <c r="G24" s="212"/>
      <c r="H24" s="213"/>
      <c r="I24" s="214"/>
      <c r="J24" s="1"/>
      <c r="K24" s="1"/>
      <c r="L24" s="1"/>
      <c r="M24" s="1"/>
      <c r="N24" s="1"/>
      <c r="O24" s="1"/>
    </row>
    <row r="25" spans="1:15" ht="13.5" customHeight="1" x14ac:dyDescent="0.25">
      <c r="A25" s="1"/>
      <c r="B25" s="175" t="s">
        <v>237</v>
      </c>
      <c r="C25" s="147" t="s">
        <v>248</v>
      </c>
      <c r="F25" s="125"/>
      <c r="G25" s="212"/>
      <c r="H25" s="213"/>
      <c r="I25" s="214"/>
      <c r="J25" s="1"/>
      <c r="K25" s="1"/>
      <c r="L25" s="1"/>
      <c r="M25" s="1"/>
      <c r="N25" s="1"/>
      <c r="O25" s="1"/>
    </row>
    <row r="26" spans="1:15" ht="13.5" customHeight="1" x14ac:dyDescent="0.25">
      <c r="A26" s="1"/>
      <c r="B26" s="175" t="s">
        <v>238</v>
      </c>
      <c r="C26" s="147" t="s">
        <v>249</v>
      </c>
      <c r="F26" s="125"/>
      <c r="G26" s="212"/>
      <c r="H26" s="213"/>
      <c r="I26" s="214"/>
      <c r="J26" s="1"/>
      <c r="K26" s="1"/>
      <c r="L26" s="1"/>
      <c r="M26" s="1"/>
      <c r="N26" s="1"/>
      <c r="O26" s="1"/>
    </row>
    <row r="27" spans="1:15" s="136" customFormat="1" ht="13.5" customHeight="1" x14ac:dyDescent="0.25">
      <c r="A27" s="1"/>
      <c r="B27" s="175" t="s">
        <v>239</v>
      </c>
      <c r="C27" s="147" t="s">
        <v>250</v>
      </c>
      <c r="F27" s="125"/>
      <c r="G27" s="212"/>
      <c r="H27" s="213"/>
      <c r="I27" s="214"/>
      <c r="J27" s="1"/>
      <c r="K27" s="1"/>
      <c r="L27" s="1"/>
      <c r="M27" s="1"/>
      <c r="N27" s="1"/>
      <c r="O27" s="1"/>
    </row>
    <row r="28" spans="1:15" s="136" customFormat="1" ht="13.5" customHeight="1" x14ac:dyDescent="0.25">
      <c r="A28" s="1"/>
      <c r="B28" s="175" t="s">
        <v>240</v>
      </c>
      <c r="C28" s="147" t="s">
        <v>251</v>
      </c>
      <c r="F28" s="125"/>
      <c r="G28" s="212"/>
      <c r="H28" s="213"/>
      <c r="I28" s="214"/>
      <c r="J28" s="1"/>
      <c r="K28" s="1"/>
      <c r="L28" s="1"/>
      <c r="M28" s="1"/>
      <c r="N28" s="1"/>
      <c r="O28" s="1"/>
    </row>
    <row r="29" spans="1:15" ht="13.5" customHeight="1" x14ac:dyDescent="0.25">
      <c r="A29" s="1"/>
      <c r="B29" s="175" t="s">
        <v>60</v>
      </c>
      <c r="C29" s="147" t="s">
        <v>252</v>
      </c>
      <c r="F29" s="125"/>
      <c r="G29" s="212"/>
      <c r="H29" s="213"/>
      <c r="I29" s="214"/>
      <c r="J29" s="1"/>
      <c r="K29" s="1"/>
      <c r="L29" s="1"/>
      <c r="M29" s="1"/>
      <c r="N29" s="1"/>
      <c r="O29" s="1"/>
    </row>
    <row r="30" spans="1:15" ht="13.5" customHeight="1" x14ac:dyDescent="0.25">
      <c r="A30" s="1"/>
      <c r="B30" s="175" t="s">
        <v>59</v>
      </c>
      <c r="C30" s="147" t="s">
        <v>253</v>
      </c>
      <c r="F30" s="125"/>
      <c r="G30" s="212"/>
      <c r="H30" s="213"/>
      <c r="I30" s="214"/>
      <c r="J30" s="1"/>
      <c r="K30" s="1"/>
      <c r="L30" s="1"/>
      <c r="M30" s="1"/>
      <c r="N30" s="1"/>
      <c r="O30" s="1"/>
    </row>
    <row r="31" spans="1:15" ht="13.5" customHeight="1" x14ac:dyDescent="0.25">
      <c r="A31" s="1"/>
      <c r="B31" s="175" t="s">
        <v>87</v>
      </c>
      <c r="C31" s="147" t="s">
        <v>254</v>
      </c>
      <c r="F31" s="125"/>
      <c r="G31" s="212"/>
      <c r="H31" s="213"/>
      <c r="I31" s="214"/>
      <c r="J31" s="1"/>
      <c r="K31" s="1"/>
      <c r="L31" s="1"/>
      <c r="M31" s="1"/>
      <c r="N31" s="1"/>
      <c r="O31" s="1"/>
    </row>
    <row r="32" spans="1:15" s="136" customFormat="1" ht="13.5" customHeight="1" x14ac:dyDescent="0.25">
      <c r="A32" s="1"/>
      <c r="B32" s="175" t="s">
        <v>241</v>
      </c>
      <c r="C32" s="147" t="s">
        <v>255</v>
      </c>
      <c r="F32" s="125"/>
      <c r="G32" s="212"/>
      <c r="H32" s="213"/>
      <c r="I32" s="214"/>
      <c r="J32" s="1"/>
      <c r="K32" s="1"/>
      <c r="L32" s="1"/>
      <c r="M32" s="1"/>
      <c r="N32" s="1"/>
      <c r="O32" s="1"/>
    </row>
    <row r="33" spans="1:15" s="136" customFormat="1" ht="13.5" customHeight="1" x14ac:dyDescent="0.25">
      <c r="A33" s="1"/>
      <c r="B33" s="175" t="s">
        <v>242</v>
      </c>
      <c r="C33" s="147" t="s">
        <v>256</v>
      </c>
      <c r="F33" s="125"/>
      <c r="G33" s="212"/>
      <c r="H33" s="213"/>
      <c r="I33" s="214"/>
      <c r="J33" s="1"/>
      <c r="K33" s="1"/>
      <c r="L33" s="1"/>
      <c r="M33" s="1"/>
      <c r="N33" s="1"/>
      <c r="O33" s="1"/>
    </row>
    <row r="34" spans="1:15" s="136" customFormat="1" ht="13.5" customHeight="1" x14ac:dyDescent="0.25">
      <c r="A34" s="1"/>
      <c r="B34" s="175" t="s">
        <v>61</v>
      </c>
      <c r="C34" s="147" t="s">
        <v>257</v>
      </c>
      <c r="F34" s="125"/>
      <c r="G34" s="212"/>
      <c r="H34" s="213"/>
      <c r="I34" s="214"/>
      <c r="J34" s="1"/>
      <c r="K34" s="1"/>
      <c r="L34" s="1"/>
      <c r="M34" s="1"/>
      <c r="N34" s="1"/>
      <c r="O34" s="1"/>
    </row>
    <row r="35" spans="1:15" s="136" customFormat="1" ht="13.5" customHeight="1" x14ac:dyDescent="0.25">
      <c r="A35" s="1"/>
      <c r="B35" s="175" t="s">
        <v>243</v>
      </c>
      <c r="C35" s="147" t="s">
        <v>258</v>
      </c>
      <c r="F35" s="125"/>
      <c r="G35" s="212"/>
      <c r="H35" s="213"/>
      <c r="I35" s="214"/>
      <c r="J35" s="1"/>
      <c r="K35" s="1"/>
      <c r="L35" s="1"/>
      <c r="M35" s="1"/>
      <c r="N35" s="1"/>
      <c r="O35" s="1"/>
    </row>
    <row r="36" spans="1:15" s="136" customFormat="1" ht="13.5" customHeight="1" x14ac:dyDescent="0.25">
      <c r="A36" s="1"/>
      <c r="B36" s="175" t="s">
        <v>244</v>
      </c>
      <c r="C36" s="147" t="s">
        <v>259</v>
      </c>
      <c r="F36" s="125"/>
      <c r="G36" s="212"/>
      <c r="H36" s="213"/>
      <c r="I36" s="214"/>
      <c r="J36" s="1"/>
      <c r="K36" s="1"/>
      <c r="L36" s="1"/>
      <c r="M36" s="1"/>
      <c r="N36" s="1"/>
      <c r="O36" s="1"/>
    </row>
    <row r="37" spans="1:15" ht="13.5" customHeight="1" x14ac:dyDescent="0.25">
      <c r="A37" s="1"/>
      <c r="B37" s="176" t="s">
        <v>245</v>
      </c>
      <c r="C37" s="147" t="s">
        <v>260</v>
      </c>
      <c r="F37" s="125"/>
      <c r="G37" s="230"/>
      <c r="H37" s="224"/>
      <c r="I37" s="225"/>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8"/>
  <sheetViews>
    <sheetView showGridLines="0" zoomScale="79" zoomScaleNormal="79" workbookViewId="0">
      <selection activeCell="J66" sqref="J66"/>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8" t="s">
        <v>32</v>
      </c>
      <c r="N2" s="239"/>
      <c r="O2" s="239"/>
      <c r="P2" s="239"/>
      <c r="Q2" s="240"/>
      <c r="R2" s="17"/>
      <c r="S2" s="128" t="s">
        <v>33</v>
      </c>
      <c r="T2" s="1"/>
      <c r="U2" s="1"/>
      <c r="V2" s="1"/>
      <c r="W2" s="1"/>
      <c r="X2" s="1"/>
      <c r="Y2" s="1"/>
      <c r="Z2" s="1"/>
      <c r="AA2" s="1"/>
      <c r="AB2" s="1"/>
      <c r="AC2" s="1"/>
    </row>
    <row r="3" spans="1:29" ht="15.75" customHeight="1" x14ac:dyDescent="0.25">
      <c r="A3" s="20">
        <v>8</v>
      </c>
      <c r="B3" s="27" t="s">
        <v>336</v>
      </c>
      <c r="C3" s="194" t="s">
        <v>370</v>
      </c>
      <c r="D3" s="194" t="s">
        <v>334</v>
      </c>
      <c r="E3" s="28"/>
      <c r="F3" s="31"/>
      <c r="G3" s="50"/>
      <c r="H3" s="29"/>
      <c r="I3" s="31"/>
      <c r="J3" s="52"/>
      <c r="K3" s="21" t="str">
        <f t="shared" ref="K3:K62" si="0">CONCATENATE(F3,I3)</f>
        <v/>
      </c>
      <c r="L3" s="1"/>
      <c r="M3" s="231" t="s">
        <v>71</v>
      </c>
      <c r="N3" s="232"/>
      <c r="O3" s="232"/>
      <c r="P3" s="232"/>
      <c r="Q3" s="233"/>
      <c r="R3" s="17"/>
      <c r="S3" s="168" t="s">
        <v>273</v>
      </c>
      <c r="T3" s="1"/>
      <c r="U3" s="1"/>
      <c r="V3" s="1"/>
      <c r="W3" s="1"/>
      <c r="X3" s="1"/>
      <c r="Y3" s="1"/>
      <c r="Z3" s="1"/>
      <c r="AA3" s="1"/>
      <c r="AB3" s="1"/>
      <c r="AC3" s="1"/>
    </row>
    <row r="4" spans="1:29" ht="15.75" customHeight="1" x14ac:dyDescent="0.25">
      <c r="A4" s="20">
        <v>9</v>
      </c>
      <c r="B4" s="27" t="s">
        <v>336</v>
      </c>
      <c r="C4" s="194" t="s">
        <v>304</v>
      </c>
      <c r="D4" s="194" t="s">
        <v>337</v>
      </c>
      <c r="E4" s="202" t="s">
        <v>373</v>
      </c>
      <c r="F4" s="80" t="s">
        <v>139</v>
      </c>
      <c r="G4" s="80" t="s">
        <v>141</v>
      </c>
      <c r="H4" s="80"/>
      <c r="I4" s="80" t="s">
        <v>291</v>
      </c>
      <c r="J4" s="87"/>
      <c r="K4" s="21" t="str">
        <f t="shared" si="0"/>
        <v>FluencyMajor</v>
      </c>
      <c r="L4" s="1"/>
      <c r="M4" s="231" t="s">
        <v>95</v>
      </c>
      <c r="N4" s="232"/>
      <c r="O4" s="232"/>
      <c r="P4" s="232"/>
      <c r="Q4" s="233"/>
      <c r="R4" s="17"/>
      <c r="S4" s="18" t="s">
        <v>50</v>
      </c>
      <c r="T4" s="1"/>
      <c r="U4" s="1"/>
      <c r="V4" s="1"/>
      <c r="W4" s="1"/>
      <c r="X4" s="1"/>
      <c r="Y4" s="1"/>
      <c r="Z4" s="1"/>
      <c r="AA4" s="1"/>
      <c r="AB4" s="1"/>
      <c r="AC4" s="1"/>
    </row>
    <row r="5" spans="1:29" s="197" customFormat="1" ht="15.75" customHeight="1" x14ac:dyDescent="0.25">
      <c r="A5" s="20">
        <v>9</v>
      </c>
      <c r="B5" s="27"/>
      <c r="C5" s="194"/>
      <c r="D5" s="194"/>
      <c r="E5" s="202"/>
      <c r="F5" s="80" t="s">
        <v>139</v>
      </c>
      <c r="G5" s="80" t="s">
        <v>141</v>
      </c>
      <c r="H5" s="80"/>
      <c r="I5" s="80" t="s">
        <v>291</v>
      </c>
      <c r="J5" s="87"/>
      <c r="K5" s="21" t="str">
        <f t="shared" si="0"/>
        <v>FluencyMajor</v>
      </c>
      <c r="L5" s="1"/>
      <c r="M5" s="198"/>
      <c r="N5" s="199"/>
      <c r="O5" s="199"/>
      <c r="P5" s="199"/>
      <c r="Q5" s="200"/>
      <c r="R5" s="17"/>
      <c r="S5" s="18"/>
      <c r="T5" s="1"/>
      <c r="U5" s="1"/>
      <c r="V5" s="1"/>
      <c r="W5" s="1"/>
      <c r="X5" s="1"/>
      <c r="Y5" s="1"/>
      <c r="Z5" s="1"/>
      <c r="AA5" s="1"/>
      <c r="AB5" s="1"/>
      <c r="AC5" s="1"/>
    </row>
    <row r="6" spans="1:29" s="197" customFormat="1" ht="15.75" customHeight="1" x14ac:dyDescent="0.25">
      <c r="A6" s="20">
        <v>9</v>
      </c>
      <c r="B6" s="27"/>
      <c r="C6" s="194"/>
      <c r="D6" s="194"/>
      <c r="E6" s="202"/>
      <c r="F6" s="80" t="s">
        <v>139</v>
      </c>
      <c r="G6" s="80" t="s">
        <v>142</v>
      </c>
      <c r="H6" s="80"/>
      <c r="I6" s="80" t="s">
        <v>291</v>
      </c>
      <c r="J6" s="87"/>
      <c r="K6" s="21" t="str">
        <f t="shared" si="0"/>
        <v>FluencyMajor</v>
      </c>
      <c r="L6" s="1"/>
      <c r="M6" s="198"/>
      <c r="N6" s="199"/>
      <c r="O6" s="199"/>
      <c r="P6" s="199"/>
      <c r="Q6" s="200"/>
      <c r="R6" s="17"/>
      <c r="S6" s="18"/>
      <c r="T6" s="1"/>
      <c r="U6" s="1"/>
      <c r="V6" s="1"/>
      <c r="W6" s="1"/>
      <c r="X6" s="1"/>
      <c r="Y6" s="1"/>
      <c r="Z6" s="1"/>
      <c r="AA6" s="1"/>
      <c r="AB6" s="1"/>
      <c r="AC6" s="1"/>
    </row>
    <row r="7" spans="1:29" ht="15.75" customHeight="1" x14ac:dyDescent="0.25">
      <c r="A7" s="20">
        <v>10</v>
      </c>
      <c r="B7" s="27" t="s">
        <v>336</v>
      </c>
      <c r="C7" s="194" t="s">
        <v>305</v>
      </c>
      <c r="D7" s="194" t="s">
        <v>339</v>
      </c>
      <c r="E7" s="202" t="s">
        <v>374</v>
      </c>
      <c r="F7" s="80" t="s">
        <v>84</v>
      </c>
      <c r="G7" s="80" t="s">
        <v>154</v>
      </c>
      <c r="H7" s="80"/>
      <c r="I7" s="80" t="s">
        <v>291</v>
      </c>
      <c r="J7" s="87" t="s">
        <v>376</v>
      </c>
      <c r="K7" s="21" t="str">
        <f t="shared" si="0"/>
        <v>StyleMajor</v>
      </c>
      <c r="L7" s="1"/>
      <c r="M7" s="231" t="s">
        <v>96</v>
      </c>
      <c r="N7" s="232"/>
      <c r="O7" s="232"/>
      <c r="P7" s="232"/>
      <c r="Q7" s="233"/>
      <c r="R7" s="90"/>
      <c r="S7" s="18" t="s">
        <v>97</v>
      </c>
      <c r="T7" s="1"/>
      <c r="U7" s="1"/>
      <c r="V7" s="1"/>
      <c r="W7" s="1"/>
      <c r="X7" s="1"/>
      <c r="Y7" s="1"/>
      <c r="Z7" s="1"/>
      <c r="AA7" s="1"/>
      <c r="AB7" s="1"/>
      <c r="AC7" s="1"/>
    </row>
    <row r="8" spans="1:29" ht="15.75" customHeight="1" x14ac:dyDescent="0.25">
      <c r="A8" s="20">
        <v>11</v>
      </c>
      <c r="B8" s="27" t="s">
        <v>336</v>
      </c>
      <c r="C8" s="194" t="s">
        <v>327</v>
      </c>
      <c r="D8" s="194" t="s">
        <v>340</v>
      </c>
      <c r="E8" s="202" t="s">
        <v>375</v>
      </c>
      <c r="F8" s="80" t="s">
        <v>84</v>
      </c>
      <c r="G8" s="80" t="s">
        <v>154</v>
      </c>
      <c r="H8" s="80"/>
      <c r="I8" s="80" t="s">
        <v>293</v>
      </c>
      <c r="J8" s="87" t="s">
        <v>377</v>
      </c>
      <c r="K8" s="21" t="str">
        <f t="shared" si="0"/>
        <v>StyleNeutral</v>
      </c>
      <c r="L8" s="1"/>
      <c r="M8" s="231" t="s">
        <v>99</v>
      </c>
      <c r="N8" s="232"/>
      <c r="O8" s="232"/>
      <c r="P8" s="232"/>
      <c r="Q8" s="233"/>
      <c r="R8" s="1"/>
      <c r="S8" s="168" t="s">
        <v>275</v>
      </c>
      <c r="T8" s="1"/>
      <c r="U8" s="1"/>
      <c r="V8" s="1"/>
      <c r="W8" s="1"/>
      <c r="X8" s="1"/>
      <c r="Y8" s="1"/>
      <c r="Z8" s="1"/>
      <c r="AA8" s="1"/>
      <c r="AB8" s="1"/>
      <c r="AC8" s="1"/>
    </row>
    <row r="9" spans="1:29" s="197" customFormat="1" ht="15.75" customHeight="1" x14ac:dyDescent="0.25">
      <c r="A9" s="20">
        <v>11</v>
      </c>
      <c r="B9" s="27"/>
      <c r="C9" s="194"/>
      <c r="D9" s="194"/>
      <c r="E9" s="202"/>
      <c r="F9" s="80" t="s">
        <v>83</v>
      </c>
      <c r="G9" s="80" t="s">
        <v>120</v>
      </c>
      <c r="H9" s="80"/>
      <c r="I9" s="80" t="s">
        <v>294</v>
      </c>
      <c r="J9" s="87"/>
      <c r="K9" s="21" t="str">
        <f t="shared" si="0"/>
        <v>AccuracyMinor</v>
      </c>
      <c r="L9" s="1"/>
      <c r="M9" s="231"/>
      <c r="N9" s="232"/>
      <c r="O9" s="232"/>
      <c r="P9" s="232"/>
      <c r="Q9" s="233"/>
      <c r="R9" s="1"/>
      <c r="S9" s="168"/>
      <c r="T9" s="1"/>
      <c r="U9" s="1"/>
      <c r="V9" s="1"/>
      <c r="W9" s="1"/>
      <c r="X9" s="1"/>
      <c r="Y9" s="1"/>
      <c r="Z9" s="1"/>
      <c r="AA9" s="1"/>
      <c r="AB9" s="1"/>
      <c r="AC9" s="1"/>
    </row>
    <row r="10" spans="1:29" s="197" customFormat="1" ht="15.75" customHeight="1" x14ac:dyDescent="0.25">
      <c r="A10" s="20">
        <v>11</v>
      </c>
      <c r="B10" s="27"/>
      <c r="C10" s="194"/>
      <c r="D10" s="194"/>
      <c r="E10" s="202"/>
      <c r="F10" s="80" t="s">
        <v>172</v>
      </c>
      <c r="G10" s="80" t="s">
        <v>173</v>
      </c>
      <c r="H10" s="80"/>
      <c r="I10" s="80" t="s">
        <v>294</v>
      </c>
      <c r="J10" s="87"/>
      <c r="K10" s="21" t="str">
        <f t="shared" si="0"/>
        <v>VerityMinor</v>
      </c>
      <c r="L10" s="1"/>
      <c r="M10" s="231"/>
      <c r="N10" s="232"/>
      <c r="O10" s="232"/>
      <c r="P10" s="232"/>
      <c r="Q10" s="233"/>
      <c r="R10" s="1"/>
      <c r="S10" s="168"/>
      <c r="T10" s="1"/>
      <c r="U10" s="1"/>
      <c r="V10" s="1"/>
      <c r="W10" s="1"/>
      <c r="X10" s="1"/>
      <c r="Y10" s="1"/>
      <c r="Z10" s="1"/>
      <c r="AA10" s="1"/>
      <c r="AB10" s="1"/>
      <c r="AC10" s="1"/>
    </row>
    <row r="11" spans="1:29" s="197" customFormat="1" ht="15.75" customHeight="1" x14ac:dyDescent="0.25">
      <c r="A11" s="20">
        <v>11</v>
      </c>
      <c r="B11" s="27"/>
      <c r="C11" s="194"/>
      <c r="D11" s="194"/>
      <c r="E11" s="202"/>
      <c r="F11" s="80" t="s">
        <v>83</v>
      </c>
      <c r="G11" s="80" t="s">
        <v>122</v>
      </c>
      <c r="H11" s="80"/>
      <c r="I11" s="80" t="s">
        <v>294</v>
      </c>
      <c r="J11" s="87"/>
      <c r="K11" s="21" t="str">
        <f t="shared" si="0"/>
        <v>AccuracyMinor</v>
      </c>
      <c r="L11" s="1"/>
      <c r="M11" s="231"/>
      <c r="N11" s="232"/>
      <c r="O11" s="232"/>
      <c r="P11" s="232"/>
      <c r="Q11" s="233"/>
      <c r="R11" s="1"/>
      <c r="S11" s="168"/>
      <c r="T11" s="1"/>
      <c r="U11" s="1"/>
      <c r="V11" s="1"/>
      <c r="W11" s="1"/>
      <c r="X11" s="1"/>
      <c r="Y11" s="1"/>
      <c r="Z11" s="1"/>
      <c r="AA11" s="1"/>
      <c r="AB11" s="1"/>
      <c r="AC11" s="1"/>
    </row>
    <row r="12" spans="1:29" ht="15.75" customHeight="1" x14ac:dyDescent="0.25">
      <c r="A12" s="20">
        <v>12</v>
      </c>
      <c r="B12" s="27" t="s">
        <v>336</v>
      </c>
      <c r="C12" s="194" t="s">
        <v>328</v>
      </c>
      <c r="D12" s="194" t="s">
        <v>338</v>
      </c>
      <c r="E12" s="80"/>
      <c r="F12" s="80"/>
      <c r="G12" s="80"/>
      <c r="H12" s="80"/>
      <c r="I12" s="80"/>
      <c r="J12" s="87"/>
      <c r="K12" s="21" t="str">
        <f t="shared" si="0"/>
        <v/>
      </c>
      <c r="L12" s="1"/>
      <c r="M12" s="237"/>
      <c r="N12" s="232"/>
      <c r="O12" s="232"/>
      <c r="P12" s="232"/>
      <c r="Q12" s="233"/>
      <c r="R12" s="90"/>
      <c r="S12" s="168" t="s">
        <v>276</v>
      </c>
      <c r="T12" s="1"/>
      <c r="U12" s="1"/>
      <c r="V12" s="1"/>
      <c r="W12" s="1"/>
      <c r="X12" s="1"/>
      <c r="Y12" s="1"/>
      <c r="Z12" s="1"/>
      <c r="AA12" s="1"/>
      <c r="AB12" s="1"/>
      <c r="AC12" s="1"/>
    </row>
    <row r="13" spans="1:29" s="185" customFormat="1" ht="15.75" customHeight="1" x14ac:dyDescent="0.25">
      <c r="A13" s="20">
        <v>13</v>
      </c>
      <c r="B13" s="27" t="s">
        <v>336</v>
      </c>
      <c r="C13" s="194" t="s">
        <v>306</v>
      </c>
      <c r="D13" s="194" t="s">
        <v>341</v>
      </c>
      <c r="E13" s="80"/>
      <c r="F13" s="80"/>
      <c r="G13" s="80"/>
      <c r="H13" s="80"/>
      <c r="I13" s="80"/>
      <c r="J13" s="87"/>
      <c r="K13" s="21" t="str">
        <f t="shared" si="0"/>
        <v/>
      </c>
      <c r="L13" s="1"/>
      <c r="M13" s="188"/>
      <c r="N13" s="186"/>
      <c r="O13" s="186"/>
      <c r="P13" s="186"/>
      <c r="Q13" s="187"/>
      <c r="R13" s="90"/>
      <c r="S13" s="168"/>
      <c r="T13" s="1"/>
      <c r="U13" s="1"/>
      <c r="V13" s="1"/>
      <c r="W13" s="1"/>
      <c r="X13" s="1"/>
      <c r="Y13" s="1"/>
      <c r="Z13" s="1"/>
      <c r="AA13" s="1"/>
      <c r="AB13" s="1"/>
      <c r="AC13" s="1"/>
    </row>
    <row r="14" spans="1:29" ht="15.75" customHeight="1" x14ac:dyDescent="0.25">
      <c r="A14" s="20">
        <v>14</v>
      </c>
      <c r="B14" s="27" t="s">
        <v>336</v>
      </c>
      <c r="C14" s="194" t="s">
        <v>307</v>
      </c>
      <c r="D14" s="194" t="s">
        <v>342</v>
      </c>
      <c r="E14" s="80"/>
      <c r="F14" s="80"/>
      <c r="G14" s="80"/>
      <c r="H14" s="80"/>
      <c r="I14" s="80"/>
      <c r="J14" s="87"/>
      <c r="K14" s="21" t="str">
        <f t="shared" si="0"/>
        <v/>
      </c>
      <c r="L14" s="1"/>
      <c r="M14" s="231" t="s">
        <v>100</v>
      </c>
      <c r="N14" s="232"/>
      <c r="O14" s="232"/>
      <c r="P14" s="232"/>
      <c r="Q14" s="233"/>
      <c r="R14" s="90"/>
      <c r="S14" s="168" t="s">
        <v>277</v>
      </c>
      <c r="T14" s="1"/>
      <c r="U14" s="1"/>
      <c r="V14" s="1"/>
      <c r="W14" s="1"/>
      <c r="X14" s="1"/>
      <c r="Y14" s="1"/>
      <c r="Z14" s="1"/>
      <c r="AA14" s="1"/>
      <c r="AB14" s="1"/>
      <c r="AC14" s="1"/>
    </row>
    <row r="15" spans="1:29" ht="15.75" customHeight="1" x14ac:dyDescent="0.25">
      <c r="A15" s="20">
        <v>15</v>
      </c>
      <c r="B15" s="27" t="s">
        <v>336</v>
      </c>
      <c r="C15" s="194" t="s">
        <v>308</v>
      </c>
      <c r="D15" s="194" t="s">
        <v>343</v>
      </c>
      <c r="E15" s="202" t="s">
        <v>378</v>
      </c>
      <c r="F15" s="80" t="s">
        <v>83</v>
      </c>
      <c r="G15" s="80" t="s">
        <v>120</v>
      </c>
      <c r="H15" s="80"/>
      <c r="I15" s="80" t="s">
        <v>294</v>
      </c>
      <c r="J15" s="87"/>
      <c r="K15" s="21" t="str">
        <f t="shared" si="0"/>
        <v>AccuracyMinor</v>
      </c>
      <c r="L15" s="1"/>
      <c r="M15" s="237"/>
      <c r="N15" s="232"/>
      <c r="O15" s="232"/>
      <c r="P15" s="232"/>
      <c r="Q15" s="233"/>
      <c r="R15" s="1"/>
      <c r="S15" s="169" t="s">
        <v>109</v>
      </c>
      <c r="T15" s="1"/>
      <c r="U15" s="1"/>
      <c r="V15" s="1"/>
      <c r="W15" s="1"/>
      <c r="X15" s="1"/>
      <c r="Y15" s="1"/>
      <c r="Z15" s="1"/>
      <c r="AA15" s="1"/>
      <c r="AB15" s="1"/>
      <c r="AC15" s="1"/>
    </row>
    <row r="16" spans="1:29" ht="15.75" customHeight="1" x14ac:dyDescent="0.25">
      <c r="A16" s="20">
        <v>16</v>
      </c>
      <c r="B16" s="27" t="s">
        <v>336</v>
      </c>
      <c r="C16" s="194" t="s">
        <v>309</v>
      </c>
      <c r="D16" s="194" t="s">
        <v>344</v>
      </c>
      <c r="E16" s="202" t="s">
        <v>379</v>
      </c>
      <c r="F16" s="80" t="s">
        <v>84</v>
      </c>
      <c r="G16" s="80" t="s">
        <v>156</v>
      </c>
      <c r="H16" s="80"/>
      <c r="I16" s="80" t="s">
        <v>294</v>
      </c>
      <c r="J16" s="87"/>
      <c r="K16" s="21" t="str">
        <f t="shared" si="0"/>
        <v>StyleMinor</v>
      </c>
      <c r="L16" s="1"/>
      <c r="M16" s="231" t="s">
        <v>104</v>
      </c>
      <c r="N16" s="232"/>
      <c r="O16" s="232"/>
      <c r="P16" s="232"/>
      <c r="Q16" s="233"/>
      <c r="R16" s="17"/>
      <c r="S16" s="21"/>
      <c r="T16" s="1"/>
      <c r="U16" s="1"/>
      <c r="V16" s="1"/>
      <c r="W16" s="1"/>
      <c r="X16" s="1"/>
      <c r="Y16" s="1"/>
      <c r="Z16" s="1"/>
      <c r="AA16" s="1"/>
      <c r="AB16" s="1"/>
      <c r="AC16" s="1"/>
    </row>
    <row r="17" spans="1:29" ht="15" customHeight="1" x14ac:dyDescent="0.25">
      <c r="A17" s="20">
        <v>17</v>
      </c>
      <c r="B17" s="27" t="s">
        <v>336</v>
      </c>
      <c r="C17" s="194" t="s">
        <v>310</v>
      </c>
      <c r="D17" s="194" t="s">
        <v>345</v>
      </c>
      <c r="E17" s="80"/>
      <c r="F17" s="80"/>
      <c r="G17" s="80"/>
      <c r="H17" s="80"/>
      <c r="I17" s="80"/>
      <c r="J17" s="87"/>
      <c r="K17" s="21" t="str">
        <f t="shared" si="0"/>
        <v/>
      </c>
      <c r="L17" s="1"/>
      <c r="M17" s="237"/>
      <c r="N17" s="232"/>
      <c r="O17" s="232"/>
      <c r="P17" s="232"/>
      <c r="Q17" s="233"/>
      <c r="R17" s="17"/>
      <c r="S17" s="21"/>
      <c r="T17" s="1"/>
      <c r="U17" s="1"/>
      <c r="V17" s="1"/>
      <c r="W17" s="1"/>
      <c r="X17" s="1"/>
      <c r="Y17" s="1"/>
      <c r="Z17" s="1"/>
      <c r="AA17" s="1"/>
      <c r="AB17" s="1"/>
      <c r="AC17" s="1"/>
    </row>
    <row r="18" spans="1:29" ht="15.75" customHeight="1" x14ac:dyDescent="0.25">
      <c r="A18" s="20">
        <v>18</v>
      </c>
      <c r="B18" s="27" t="s">
        <v>336</v>
      </c>
      <c r="C18" s="194" t="s">
        <v>311</v>
      </c>
      <c r="D18" s="194" t="s">
        <v>346</v>
      </c>
      <c r="E18" s="202" t="s">
        <v>380</v>
      </c>
      <c r="F18" s="80" t="s">
        <v>83</v>
      </c>
      <c r="G18" s="80" t="s">
        <v>121</v>
      </c>
      <c r="H18" s="80"/>
      <c r="I18" s="80" t="s">
        <v>291</v>
      </c>
      <c r="J18" s="87"/>
      <c r="K18" s="21" t="str">
        <f t="shared" si="0"/>
        <v>AccuracyMajor</v>
      </c>
      <c r="L18" s="1"/>
      <c r="M18" s="231" t="s">
        <v>108</v>
      </c>
      <c r="N18" s="232"/>
      <c r="O18" s="232"/>
      <c r="P18" s="232"/>
      <c r="Q18" s="233"/>
      <c r="R18" s="90"/>
      <c r="S18" s="21"/>
      <c r="T18" s="1"/>
      <c r="U18" s="1"/>
      <c r="V18" s="1"/>
      <c r="W18" s="1"/>
      <c r="X18" s="1"/>
      <c r="Y18" s="1"/>
      <c r="Z18" s="1"/>
      <c r="AA18" s="1"/>
      <c r="AB18" s="1"/>
      <c r="AC18" s="1"/>
    </row>
    <row r="19" spans="1:29" s="185" customFormat="1" ht="15.75" customHeight="1" x14ac:dyDescent="0.25">
      <c r="A19" s="20">
        <v>19</v>
      </c>
      <c r="B19" s="27" t="s">
        <v>336</v>
      </c>
      <c r="C19" s="194" t="s">
        <v>312</v>
      </c>
      <c r="D19" s="194" t="s">
        <v>347</v>
      </c>
      <c r="E19" s="202" t="s">
        <v>381</v>
      </c>
      <c r="F19" s="80" t="s">
        <v>139</v>
      </c>
      <c r="G19" s="80" t="s">
        <v>141</v>
      </c>
      <c r="H19" s="80"/>
      <c r="I19" s="80" t="s">
        <v>290</v>
      </c>
      <c r="J19" s="87"/>
      <c r="K19" s="21" t="str">
        <f t="shared" si="0"/>
        <v>FluencyCritical</v>
      </c>
      <c r="L19" s="1"/>
      <c r="M19" s="231"/>
      <c r="N19" s="232"/>
      <c r="O19" s="232"/>
      <c r="P19" s="232"/>
      <c r="Q19" s="233"/>
      <c r="R19" s="90"/>
      <c r="S19" s="21"/>
      <c r="T19" s="1"/>
      <c r="U19" s="1"/>
      <c r="V19" s="1"/>
      <c r="W19" s="1"/>
      <c r="X19" s="1"/>
      <c r="Y19" s="1"/>
      <c r="Z19" s="1"/>
      <c r="AA19" s="1"/>
      <c r="AB19" s="1"/>
      <c r="AC19" s="1"/>
    </row>
    <row r="20" spans="1:29" ht="15" customHeight="1" x14ac:dyDescent="0.25">
      <c r="A20" s="20">
        <v>1</v>
      </c>
      <c r="B20" s="27" t="s">
        <v>336</v>
      </c>
      <c r="C20" s="194" t="s">
        <v>371</v>
      </c>
      <c r="D20" s="194" t="s">
        <v>333</v>
      </c>
      <c r="E20" s="80"/>
      <c r="F20" s="80"/>
      <c r="G20" s="80"/>
      <c r="H20" s="80"/>
      <c r="I20" s="80"/>
      <c r="J20" s="87"/>
      <c r="K20" s="21" t="str">
        <f t="shared" si="0"/>
        <v/>
      </c>
      <c r="L20" s="1"/>
      <c r="M20" s="234"/>
      <c r="N20" s="235"/>
      <c r="O20" s="235"/>
      <c r="P20" s="235"/>
      <c r="Q20" s="236"/>
      <c r="R20" s="1"/>
      <c r="S20" s="1"/>
      <c r="T20" s="1"/>
      <c r="U20" s="1"/>
      <c r="V20" s="1"/>
      <c r="W20" s="1"/>
      <c r="X20" s="1"/>
      <c r="Y20" s="1"/>
      <c r="Z20" s="1"/>
      <c r="AA20" s="1"/>
      <c r="AB20" s="1"/>
      <c r="AC20" s="1"/>
    </row>
    <row r="21" spans="1:29" ht="25.5" x14ac:dyDescent="0.25">
      <c r="A21" s="20">
        <v>2</v>
      </c>
      <c r="B21" s="27" t="s">
        <v>336</v>
      </c>
      <c r="C21" s="194" t="s">
        <v>300</v>
      </c>
      <c r="D21" s="194" t="s">
        <v>348</v>
      </c>
      <c r="E21" s="202" t="s">
        <v>348</v>
      </c>
      <c r="F21" s="80" t="s">
        <v>87</v>
      </c>
      <c r="G21" s="80"/>
      <c r="H21" s="80"/>
      <c r="I21" s="80" t="s">
        <v>74</v>
      </c>
      <c r="J21" s="87" t="s">
        <v>382</v>
      </c>
      <c r="K21" s="21" t="str">
        <f t="shared" si="0"/>
        <v>OtherKudos</v>
      </c>
      <c r="L21" s="1"/>
      <c r="M21" s="1"/>
      <c r="N21" s="1"/>
      <c r="O21" s="1"/>
      <c r="P21" s="1"/>
      <c r="Q21" s="1"/>
      <c r="R21" s="1"/>
      <c r="S21" s="1"/>
      <c r="T21" s="1"/>
      <c r="U21" s="1"/>
      <c r="V21" s="1"/>
      <c r="W21" s="1"/>
      <c r="X21" s="1"/>
      <c r="Y21" s="1"/>
      <c r="Z21" s="1"/>
      <c r="AA21" s="1"/>
      <c r="AB21" s="1"/>
      <c r="AC21" s="1"/>
    </row>
    <row r="22" spans="1:29" ht="63.75" x14ac:dyDescent="0.25">
      <c r="A22" s="20">
        <v>3</v>
      </c>
      <c r="B22" s="27" t="s">
        <v>336</v>
      </c>
      <c r="C22" s="194" t="s">
        <v>301</v>
      </c>
      <c r="D22" s="194" t="s">
        <v>349</v>
      </c>
      <c r="E22" s="202" t="s">
        <v>383</v>
      </c>
      <c r="F22" s="80" t="s">
        <v>84</v>
      </c>
      <c r="G22" s="80" t="s">
        <v>156</v>
      </c>
      <c r="H22" s="80"/>
      <c r="I22" s="80" t="s">
        <v>294</v>
      </c>
      <c r="J22" s="87"/>
      <c r="K22" s="21" t="str">
        <f t="shared" si="0"/>
        <v>StyleMinor</v>
      </c>
      <c r="L22" s="1"/>
      <c r="M22" s="1"/>
      <c r="N22" s="1"/>
      <c r="O22" s="1"/>
      <c r="P22" s="1"/>
      <c r="Q22" s="1"/>
      <c r="R22" s="1"/>
      <c r="S22" s="1"/>
      <c r="T22" s="1"/>
      <c r="U22" s="1"/>
      <c r="V22" s="1"/>
      <c r="W22" s="1"/>
      <c r="X22" s="1"/>
      <c r="Y22" s="1"/>
      <c r="Z22" s="1"/>
      <c r="AA22" s="1"/>
      <c r="AB22" s="1"/>
      <c r="AC22" s="1"/>
    </row>
    <row r="23" spans="1:29" s="201" customFormat="1" ht="15.75" x14ac:dyDescent="0.25">
      <c r="A23" s="20">
        <v>3</v>
      </c>
      <c r="B23" s="27"/>
      <c r="C23" s="194"/>
      <c r="D23" s="194"/>
      <c r="E23" s="202"/>
      <c r="F23" s="80" t="s">
        <v>84</v>
      </c>
      <c r="G23" s="80" t="s">
        <v>152</v>
      </c>
      <c r="H23" s="80"/>
      <c r="I23" s="80" t="s">
        <v>294</v>
      </c>
      <c r="J23" s="87"/>
      <c r="K23" s="21" t="str">
        <f t="shared" si="0"/>
        <v>StyleMinor</v>
      </c>
      <c r="L23" s="1"/>
      <c r="M23" s="1"/>
      <c r="N23" s="1"/>
      <c r="O23" s="1"/>
      <c r="P23" s="1"/>
      <c r="Q23" s="1"/>
      <c r="R23" s="1"/>
      <c r="S23" s="1"/>
      <c r="T23" s="1"/>
      <c r="U23" s="1"/>
      <c r="V23" s="1"/>
      <c r="W23" s="1"/>
      <c r="X23" s="1"/>
      <c r="Y23" s="1"/>
      <c r="Z23" s="1"/>
      <c r="AA23" s="1"/>
      <c r="AB23" s="1"/>
      <c r="AC23" s="1"/>
    </row>
    <row r="24" spans="1:29" s="201" customFormat="1" ht="15.75" x14ac:dyDescent="0.25">
      <c r="A24" s="20">
        <v>3</v>
      </c>
      <c r="B24" s="27"/>
      <c r="C24" s="194"/>
      <c r="D24" s="194"/>
      <c r="E24" s="202"/>
      <c r="F24" s="80" t="s">
        <v>84</v>
      </c>
      <c r="G24" s="80" t="s">
        <v>156</v>
      </c>
      <c r="H24" s="80"/>
      <c r="I24" s="80" t="s">
        <v>291</v>
      </c>
      <c r="J24" s="87"/>
      <c r="K24" s="21" t="str">
        <f t="shared" si="0"/>
        <v>StyleMajor</v>
      </c>
      <c r="L24" s="1"/>
      <c r="M24" s="1"/>
      <c r="N24" s="1"/>
      <c r="O24" s="1"/>
      <c r="P24" s="1"/>
      <c r="Q24" s="1"/>
      <c r="R24" s="1"/>
      <c r="S24" s="1"/>
      <c r="T24" s="1"/>
      <c r="U24" s="1"/>
      <c r="V24" s="1"/>
      <c r="W24" s="1"/>
      <c r="X24" s="1"/>
      <c r="Y24" s="1"/>
      <c r="Z24" s="1"/>
      <c r="AA24" s="1"/>
      <c r="AB24" s="1"/>
      <c r="AC24" s="1"/>
    </row>
    <row r="25" spans="1:29" s="201" customFormat="1" ht="15.75" x14ac:dyDescent="0.25">
      <c r="A25" s="20">
        <v>3</v>
      </c>
      <c r="B25" s="27"/>
      <c r="C25" s="194"/>
      <c r="D25" s="194"/>
      <c r="E25" s="202"/>
      <c r="F25" s="80" t="s">
        <v>84</v>
      </c>
      <c r="G25" s="80" t="s">
        <v>154</v>
      </c>
      <c r="H25" s="80"/>
      <c r="I25" s="80" t="s">
        <v>291</v>
      </c>
      <c r="J25" s="87"/>
      <c r="K25" s="21" t="str">
        <f t="shared" si="0"/>
        <v>StyleMajor</v>
      </c>
      <c r="L25" s="1"/>
      <c r="M25" s="1"/>
      <c r="N25" s="1"/>
      <c r="O25" s="1"/>
      <c r="P25" s="1"/>
      <c r="Q25" s="1"/>
      <c r="R25" s="1"/>
      <c r="S25" s="1"/>
      <c r="T25" s="1"/>
      <c r="U25" s="1"/>
      <c r="V25" s="1"/>
      <c r="W25" s="1"/>
      <c r="X25" s="1"/>
      <c r="Y25" s="1"/>
      <c r="Z25" s="1"/>
      <c r="AA25" s="1"/>
      <c r="AB25" s="1"/>
      <c r="AC25" s="1"/>
    </row>
    <row r="26" spans="1:29" s="201" customFormat="1" ht="15.75" x14ac:dyDescent="0.25">
      <c r="A26" s="20">
        <v>3</v>
      </c>
      <c r="B26" s="27"/>
      <c r="C26" s="194"/>
      <c r="D26" s="194"/>
      <c r="E26" s="202"/>
      <c r="F26" s="80" t="s">
        <v>84</v>
      </c>
      <c r="G26" s="80" t="s">
        <v>154</v>
      </c>
      <c r="H26" s="80"/>
      <c r="I26" s="80" t="s">
        <v>291</v>
      </c>
      <c r="J26" s="87" t="s">
        <v>384</v>
      </c>
      <c r="K26" s="21" t="str">
        <f t="shared" si="0"/>
        <v>StyleMajor</v>
      </c>
      <c r="L26" s="1"/>
      <c r="M26" s="1"/>
      <c r="N26" s="1"/>
      <c r="O26" s="1"/>
      <c r="P26" s="1"/>
      <c r="Q26" s="1"/>
      <c r="R26" s="1"/>
      <c r="S26" s="1"/>
      <c r="T26" s="1"/>
      <c r="U26" s="1"/>
      <c r="V26" s="1"/>
      <c r="W26" s="1"/>
      <c r="X26" s="1"/>
      <c r="Y26" s="1"/>
      <c r="Z26" s="1"/>
      <c r="AA26" s="1"/>
      <c r="AB26" s="1"/>
      <c r="AC26" s="1"/>
    </row>
    <row r="27" spans="1:29" s="201" customFormat="1" ht="15.75" x14ac:dyDescent="0.25">
      <c r="A27" s="20">
        <v>3</v>
      </c>
      <c r="B27" s="27"/>
      <c r="C27" s="194"/>
      <c r="D27" s="194"/>
      <c r="E27" s="202"/>
      <c r="F27" s="80" t="s">
        <v>139</v>
      </c>
      <c r="G27" s="80" t="s">
        <v>140</v>
      </c>
      <c r="H27" s="80"/>
      <c r="I27" s="80" t="s">
        <v>294</v>
      </c>
      <c r="J27" s="87" t="s">
        <v>385</v>
      </c>
      <c r="K27" s="21" t="str">
        <f t="shared" si="0"/>
        <v>FluencyMinor</v>
      </c>
      <c r="L27" s="1"/>
      <c r="M27" s="1"/>
      <c r="N27" s="1"/>
      <c r="O27" s="1"/>
      <c r="P27" s="1"/>
      <c r="Q27" s="1"/>
      <c r="R27" s="1"/>
      <c r="S27" s="1"/>
      <c r="T27" s="1"/>
      <c r="U27" s="1"/>
      <c r="V27" s="1"/>
      <c r="W27" s="1"/>
      <c r="X27" s="1"/>
      <c r="Y27" s="1"/>
      <c r="Z27" s="1"/>
      <c r="AA27" s="1"/>
      <c r="AB27" s="1"/>
      <c r="AC27" s="1"/>
    </row>
    <row r="28" spans="1:29" s="201" customFormat="1" ht="15.75" x14ac:dyDescent="0.25">
      <c r="A28" s="20">
        <v>3</v>
      </c>
      <c r="B28" s="27"/>
      <c r="C28" s="194"/>
      <c r="D28" s="194"/>
      <c r="E28" s="202"/>
      <c r="F28" s="80" t="s">
        <v>139</v>
      </c>
      <c r="G28" s="80" t="s">
        <v>142</v>
      </c>
      <c r="H28" s="80"/>
      <c r="I28" s="80" t="s">
        <v>294</v>
      </c>
      <c r="J28" s="87"/>
      <c r="K28" s="21" t="str">
        <f t="shared" si="0"/>
        <v>FluencyMinor</v>
      </c>
      <c r="L28" s="1"/>
      <c r="M28" s="1"/>
      <c r="N28" s="1"/>
      <c r="O28" s="1"/>
      <c r="P28" s="1"/>
      <c r="Q28" s="1"/>
      <c r="R28" s="1"/>
      <c r="S28" s="1"/>
      <c r="T28" s="1"/>
      <c r="U28" s="1"/>
      <c r="V28" s="1"/>
      <c r="W28" s="1"/>
      <c r="X28" s="1"/>
      <c r="Y28" s="1"/>
      <c r="Z28" s="1"/>
      <c r="AA28" s="1"/>
      <c r="AB28" s="1"/>
      <c r="AC28" s="1"/>
    </row>
    <row r="29" spans="1:29" s="201" customFormat="1" ht="15.75" x14ac:dyDescent="0.25">
      <c r="A29" s="20">
        <v>3</v>
      </c>
      <c r="B29" s="27"/>
      <c r="C29" s="194"/>
      <c r="D29" s="194"/>
      <c r="E29" s="202"/>
      <c r="F29" s="80" t="s">
        <v>83</v>
      </c>
      <c r="G29" s="80" t="s">
        <v>120</v>
      </c>
      <c r="H29" s="80"/>
      <c r="I29" s="80" t="s">
        <v>294</v>
      </c>
      <c r="J29" s="87"/>
      <c r="K29" s="21" t="str">
        <f t="shared" si="0"/>
        <v>AccuracyMinor</v>
      </c>
      <c r="L29" s="1"/>
      <c r="M29" s="1"/>
      <c r="N29" s="1"/>
      <c r="O29" s="1"/>
      <c r="P29" s="1"/>
      <c r="Q29" s="1"/>
      <c r="R29" s="1"/>
      <c r="S29" s="1"/>
      <c r="T29" s="1"/>
      <c r="U29" s="1"/>
      <c r="V29" s="1"/>
      <c r="W29" s="1"/>
      <c r="X29" s="1"/>
      <c r="Y29" s="1"/>
      <c r="Z29" s="1"/>
      <c r="AA29" s="1"/>
      <c r="AB29" s="1"/>
      <c r="AC29" s="1"/>
    </row>
    <row r="30" spans="1:29" s="201" customFormat="1" ht="15.75" x14ac:dyDescent="0.25">
      <c r="A30" s="20">
        <v>3</v>
      </c>
      <c r="B30" s="27"/>
      <c r="C30" s="194"/>
      <c r="D30" s="194"/>
      <c r="E30" s="202"/>
      <c r="F30" s="80" t="s">
        <v>139</v>
      </c>
      <c r="G30" s="80" t="s">
        <v>142</v>
      </c>
      <c r="H30" s="80"/>
      <c r="I30" s="80" t="s">
        <v>294</v>
      </c>
      <c r="J30" s="87"/>
      <c r="K30" s="21" t="str">
        <f t="shared" si="0"/>
        <v>FluencyMinor</v>
      </c>
      <c r="L30" s="1"/>
      <c r="M30" s="1"/>
      <c r="N30" s="1"/>
      <c r="O30" s="1"/>
      <c r="P30" s="1"/>
      <c r="Q30" s="1"/>
      <c r="R30" s="1"/>
      <c r="S30" s="1"/>
      <c r="T30" s="1"/>
      <c r="U30" s="1"/>
      <c r="V30" s="1"/>
      <c r="W30" s="1"/>
      <c r="X30" s="1"/>
      <c r="Y30" s="1"/>
      <c r="Z30" s="1"/>
      <c r="AA30" s="1"/>
      <c r="AB30" s="1"/>
      <c r="AC30" s="1"/>
    </row>
    <row r="31" spans="1:29" s="201" customFormat="1" ht="15.75" x14ac:dyDescent="0.25">
      <c r="A31" s="20">
        <v>3</v>
      </c>
      <c r="B31" s="27"/>
      <c r="C31" s="194"/>
      <c r="D31" s="194"/>
      <c r="E31" s="202"/>
      <c r="F31" s="80" t="s">
        <v>83</v>
      </c>
      <c r="G31" s="80" t="s">
        <v>119</v>
      </c>
      <c r="H31" s="80"/>
      <c r="I31" s="80" t="s">
        <v>294</v>
      </c>
      <c r="J31" s="87"/>
      <c r="K31" s="21" t="str">
        <f t="shared" si="0"/>
        <v>AccuracyMinor</v>
      </c>
      <c r="L31" s="1"/>
      <c r="M31" s="1"/>
      <c r="N31" s="1"/>
      <c r="O31" s="1"/>
      <c r="P31" s="1"/>
      <c r="Q31" s="1"/>
      <c r="R31" s="1"/>
      <c r="S31" s="1"/>
      <c r="T31" s="1"/>
      <c r="U31" s="1"/>
      <c r="V31" s="1"/>
      <c r="W31" s="1"/>
      <c r="X31" s="1"/>
      <c r="Y31" s="1"/>
      <c r="Z31" s="1"/>
      <c r="AA31" s="1"/>
      <c r="AB31" s="1"/>
      <c r="AC31" s="1"/>
    </row>
    <row r="32" spans="1:29" ht="25.5" x14ac:dyDescent="0.25">
      <c r="A32" s="20">
        <v>4</v>
      </c>
      <c r="B32" s="27" t="s">
        <v>336</v>
      </c>
      <c r="C32" s="194" t="s">
        <v>302</v>
      </c>
      <c r="D32" s="194" t="s">
        <v>351</v>
      </c>
      <c r="E32" s="202" t="s">
        <v>386</v>
      </c>
      <c r="F32" s="80" t="s">
        <v>84</v>
      </c>
      <c r="G32" s="80" t="s">
        <v>152</v>
      </c>
      <c r="H32" s="80"/>
      <c r="I32" s="80" t="s">
        <v>294</v>
      </c>
      <c r="J32" s="87"/>
      <c r="K32" s="21" t="str">
        <f t="shared" si="0"/>
        <v>StyleMinor</v>
      </c>
      <c r="L32" s="1"/>
      <c r="M32" s="1"/>
      <c r="N32" s="1"/>
      <c r="O32" s="1"/>
      <c r="P32" s="1"/>
      <c r="Q32" s="1"/>
      <c r="R32" s="1"/>
      <c r="S32" s="1"/>
      <c r="T32" s="1"/>
      <c r="U32" s="1"/>
      <c r="V32" s="1"/>
      <c r="W32" s="1"/>
      <c r="X32" s="1"/>
      <c r="Y32" s="1"/>
      <c r="Z32" s="1"/>
      <c r="AA32" s="1"/>
      <c r="AB32" s="1"/>
      <c r="AC32" s="1"/>
    </row>
    <row r="33" spans="1:29" ht="15.75" x14ac:dyDescent="0.25">
      <c r="A33" s="20">
        <v>5</v>
      </c>
      <c r="B33" s="27" t="s">
        <v>336</v>
      </c>
      <c r="C33" s="194" t="s">
        <v>325</v>
      </c>
      <c r="D33" s="194" t="s">
        <v>350</v>
      </c>
      <c r="E33" s="80"/>
      <c r="F33" s="80"/>
      <c r="G33" s="80"/>
      <c r="H33" s="80"/>
      <c r="I33" s="80"/>
      <c r="J33" s="87"/>
      <c r="K33" s="21" t="str">
        <f t="shared" si="0"/>
        <v/>
      </c>
      <c r="L33" s="1"/>
      <c r="M33" s="1"/>
      <c r="N33" s="1"/>
      <c r="O33" s="1"/>
      <c r="P33" s="1"/>
      <c r="Q33" s="1"/>
      <c r="R33" s="1"/>
      <c r="S33" s="1"/>
      <c r="T33" s="1"/>
      <c r="U33" s="1"/>
      <c r="V33" s="1"/>
      <c r="W33" s="1"/>
      <c r="X33" s="1"/>
      <c r="Y33" s="1"/>
      <c r="Z33" s="1"/>
      <c r="AA33" s="1"/>
      <c r="AB33" s="1"/>
      <c r="AC33" s="1"/>
    </row>
    <row r="34" spans="1:29" ht="25.5" x14ac:dyDescent="0.25">
      <c r="A34" s="20">
        <v>6</v>
      </c>
      <c r="B34" s="27" t="s">
        <v>336</v>
      </c>
      <c r="C34" s="194" t="s">
        <v>326</v>
      </c>
      <c r="D34" s="194" t="s">
        <v>352</v>
      </c>
      <c r="E34" s="202" t="s">
        <v>387</v>
      </c>
      <c r="F34" s="80" t="s">
        <v>84</v>
      </c>
      <c r="G34" s="80" t="s">
        <v>154</v>
      </c>
      <c r="H34" s="80"/>
      <c r="I34" s="80" t="s">
        <v>293</v>
      </c>
      <c r="J34" s="87" t="s">
        <v>388</v>
      </c>
      <c r="K34" s="21" t="str">
        <f t="shared" si="0"/>
        <v>StyleNeutral</v>
      </c>
      <c r="L34" s="1"/>
      <c r="M34" s="1"/>
      <c r="N34" s="1"/>
      <c r="O34" s="1"/>
      <c r="P34" s="1"/>
      <c r="Q34" s="1"/>
      <c r="R34" s="1"/>
      <c r="S34" s="1"/>
      <c r="T34" s="1"/>
      <c r="U34" s="1"/>
      <c r="V34" s="1"/>
      <c r="W34" s="1"/>
      <c r="X34" s="1"/>
      <c r="Y34" s="1"/>
      <c r="Z34" s="1"/>
      <c r="AA34" s="1"/>
      <c r="AB34" s="1"/>
      <c r="AC34" s="1"/>
    </row>
    <row r="35" spans="1:29" s="201" customFormat="1" ht="15.75" x14ac:dyDescent="0.25">
      <c r="A35" s="20">
        <v>6</v>
      </c>
      <c r="B35" s="27"/>
      <c r="C35" s="194"/>
      <c r="D35" s="194"/>
      <c r="E35" s="202"/>
      <c r="F35" s="80" t="s">
        <v>83</v>
      </c>
      <c r="G35" s="80" t="s">
        <v>122</v>
      </c>
      <c r="H35" s="80"/>
      <c r="I35" s="80" t="s">
        <v>294</v>
      </c>
      <c r="J35" s="87"/>
      <c r="K35" s="21" t="str">
        <f t="shared" si="0"/>
        <v>AccuracyMinor</v>
      </c>
      <c r="L35" s="1"/>
      <c r="M35" s="1"/>
      <c r="N35" s="1"/>
      <c r="O35" s="1"/>
      <c r="P35" s="1"/>
      <c r="Q35" s="1"/>
      <c r="R35" s="1"/>
      <c r="S35" s="1"/>
      <c r="T35" s="1"/>
      <c r="U35" s="1"/>
      <c r="V35" s="1"/>
      <c r="W35" s="1"/>
      <c r="X35" s="1"/>
      <c r="Y35" s="1"/>
      <c r="Z35" s="1"/>
      <c r="AA35" s="1"/>
      <c r="AB35" s="1"/>
      <c r="AC35" s="1"/>
    </row>
    <row r="36" spans="1:29" s="201" customFormat="1" ht="15.75" x14ac:dyDescent="0.25">
      <c r="A36" s="20">
        <v>6</v>
      </c>
      <c r="B36" s="27"/>
      <c r="C36" s="194"/>
      <c r="D36" s="194"/>
      <c r="E36" s="202"/>
      <c r="F36" s="80" t="s">
        <v>83</v>
      </c>
      <c r="G36" s="80" t="s">
        <v>121</v>
      </c>
      <c r="H36" s="80"/>
      <c r="I36" s="80" t="s">
        <v>290</v>
      </c>
      <c r="J36" s="87"/>
      <c r="K36" s="21" t="str">
        <f t="shared" si="0"/>
        <v>AccuracyCritical</v>
      </c>
      <c r="L36" s="1"/>
      <c r="M36" s="1"/>
      <c r="N36" s="1"/>
      <c r="O36" s="1"/>
      <c r="P36" s="1"/>
      <c r="Q36" s="1"/>
      <c r="R36" s="1"/>
      <c r="S36" s="1"/>
      <c r="T36" s="1"/>
      <c r="U36" s="1"/>
      <c r="V36" s="1"/>
      <c r="W36" s="1"/>
      <c r="X36" s="1"/>
      <c r="Y36" s="1"/>
      <c r="Z36" s="1"/>
      <c r="AA36" s="1"/>
      <c r="AB36" s="1"/>
      <c r="AC36" s="1"/>
    </row>
    <row r="37" spans="1:29" s="201" customFormat="1" ht="15.75" x14ac:dyDescent="0.25">
      <c r="A37" s="20">
        <v>6</v>
      </c>
      <c r="B37" s="27"/>
      <c r="C37" s="194"/>
      <c r="D37" s="194"/>
      <c r="E37" s="202"/>
      <c r="F37" s="80" t="s">
        <v>84</v>
      </c>
      <c r="G37" s="80" t="s">
        <v>154</v>
      </c>
      <c r="H37" s="80"/>
      <c r="I37" s="80" t="s">
        <v>293</v>
      </c>
      <c r="J37" s="87" t="s">
        <v>388</v>
      </c>
      <c r="K37" s="21" t="str">
        <f t="shared" si="0"/>
        <v>StyleNeutral</v>
      </c>
      <c r="L37" s="1"/>
      <c r="M37" s="1"/>
      <c r="N37" s="1"/>
      <c r="O37" s="1"/>
      <c r="P37" s="1"/>
      <c r="Q37" s="1"/>
      <c r="R37" s="1"/>
      <c r="S37" s="1"/>
      <c r="T37" s="1"/>
      <c r="U37" s="1"/>
      <c r="V37" s="1"/>
      <c r="W37" s="1"/>
      <c r="X37" s="1"/>
      <c r="Y37" s="1"/>
      <c r="Z37" s="1"/>
      <c r="AA37" s="1"/>
      <c r="AB37" s="1"/>
      <c r="AC37" s="1"/>
    </row>
    <row r="38" spans="1:29" ht="25.5" x14ac:dyDescent="0.25">
      <c r="A38" s="20">
        <v>7</v>
      </c>
      <c r="B38" s="27" t="s">
        <v>336</v>
      </c>
      <c r="C38" s="194" t="s">
        <v>303</v>
      </c>
      <c r="D38" s="194" t="s">
        <v>353</v>
      </c>
      <c r="E38" s="202" t="s">
        <v>389</v>
      </c>
      <c r="F38" s="80" t="s">
        <v>84</v>
      </c>
      <c r="G38" s="80" t="s">
        <v>152</v>
      </c>
      <c r="H38" s="80"/>
      <c r="I38" s="80" t="s">
        <v>294</v>
      </c>
      <c r="J38" s="87"/>
      <c r="K38" s="21" t="str">
        <f t="shared" si="0"/>
        <v>StyleMinor</v>
      </c>
      <c r="L38" s="1"/>
      <c r="M38" s="1"/>
      <c r="N38" s="1"/>
      <c r="O38" s="1"/>
      <c r="P38" s="1"/>
      <c r="Q38" s="1"/>
      <c r="R38" s="1"/>
      <c r="S38" s="1"/>
      <c r="T38" s="1"/>
      <c r="U38" s="1"/>
      <c r="V38" s="1"/>
      <c r="W38" s="1"/>
      <c r="X38" s="1"/>
      <c r="Y38" s="1"/>
      <c r="Z38" s="1"/>
      <c r="AA38" s="1"/>
      <c r="AB38" s="1"/>
      <c r="AC38" s="1"/>
    </row>
    <row r="39" spans="1:29" s="201" customFormat="1" ht="15.75" x14ac:dyDescent="0.25">
      <c r="A39" s="20">
        <v>7</v>
      </c>
      <c r="B39" s="27"/>
      <c r="C39" s="194"/>
      <c r="D39" s="194"/>
      <c r="E39" s="202"/>
      <c r="F39" s="80" t="s">
        <v>84</v>
      </c>
      <c r="G39" s="80" t="s">
        <v>152</v>
      </c>
      <c r="H39" s="80"/>
      <c r="I39" s="80" t="s">
        <v>294</v>
      </c>
      <c r="J39" s="87"/>
      <c r="K39" s="21" t="str">
        <f t="shared" si="0"/>
        <v>StyleMinor</v>
      </c>
      <c r="L39" s="1"/>
      <c r="M39" s="1"/>
      <c r="N39" s="1"/>
      <c r="O39" s="1"/>
      <c r="P39" s="1"/>
      <c r="Q39" s="1"/>
      <c r="R39" s="1"/>
      <c r="S39" s="1"/>
      <c r="T39" s="1"/>
      <c r="U39" s="1"/>
      <c r="V39" s="1"/>
      <c r="W39" s="1"/>
      <c r="X39" s="1"/>
      <c r="Y39" s="1"/>
      <c r="Z39" s="1"/>
      <c r="AA39" s="1"/>
      <c r="AB39" s="1"/>
      <c r="AC39" s="1"/>
    </row>
    <row r="40" spans="1:29" ht="18" customHeight="1" x14ac:dyDescent="0.25">
      <c r="A40" s="20">
        <v>20</v>
      </c>
      <c r="B40" s="27" t="s">
        <v>336</v>
      </c>
      <c r="C40" s="194" t="s">
        <v>372</v>
      </c>
      <c r="D40" s="194" t="s">
        <v>335</v>
      </c>
      <c r="E40" s="80"/>
      <c r="F40" s="80"/>
      <c r="G40" s="80"/>
      <c r="H40" s="80"/>
      <c r="I40" s="80"/>
      <c r="J40" s="87"/>
      <c r="K40" s="21" t="str">
        <f t="shared" si="0"/>
        <v/>
      </c>
      <c r="L40" s="1"/>
      <c r="M40" s="1"/>
      <c r="N40" s="1"/>
      <c r="O40" s="1"/>
      <c r="P40" s="1"/>
      <c r="Q40" s="1"/>
      <c r="R40" s="1"/>
      <c r="S40" s="1"/>
      <c r="T40" s="1"/>
      <c r="U40" s="1"/>
      <c r="V40" s="1"/>
      <c r="W40" s="1"/>
      <c r="X40" s="1"/>
      <c r="Y40" s="1"/>
      <c r="Z40" s="1"/>
      <c r="AA40" s="1"/>
      <c r="AB40" s="1"/>
      <c r="AC40" s="1"/>
    </row>
    <row r="41" spans="1:29" ht="18" customHeight="1" x14ac:dyDescent="0.25">
      <c r="A41" s="20">
        <v>21</v>
      </c>
      <c r="B41" s="27" t="s">
        <v>336</v>
      </c>
      <c r="C41" s="194" t="s">
        <v>329</v>
      </c>
      <c r="D41" s="194" t="s">
        <v>354</v>
      </c>
      <c r="E41" s="202" t="s">
        <v>390</v>
      </c>
      <c r="F41" s="80" t="s">
        <v>84</v>
      </c>
      <c r="G41" s="80" t="s">
        <v>152</v>
      </c>
      <c r="H41" s="80"/>
      <c r="I41" s="80" t="s">
        <v>294</v>
      </c>
      <c r="J41" s="87"/>
      <c r="K41" s="21" t="str">
        <f t="shared" si="0"/>
        <v>StyleMinor</v>
      </c>
      <c r="L41" s="1"/>
      <c r="M41" s="1"/>
      <c r="N41" s="1"/>
      <c r="O41" s="1"/>
      <c r="P41" s="1"/>
      <c r="Q41" s="1"/>
      <c r="R41" s="1"/>
      <c r="S41" s="1"/>
      <c r="T41" s="1"/>
      <c r="U41" s="1"/>
      <c r="V41" s="1"/>
      <c r="W41" s="1"/>
      <c r="X41" s="1"/>
      <c r="Y41" s="1"/>
      <c r="Z41" s="1"/>
      <c r="AA41" s="1"/>
      <c r="AB41" s="1"/>
      <c r="AC41" s="1"/>
    </row>
    <row r="42" spans="1:29" s="185" customFormat="1" ht="18" customHeight="1" x14ac:dyDescent="0.25">
      <c r="A42" s="20">
        <v>22</v>
      </c>
      <c r="B42" s="27" t="s">
        <v>336</v>
      </c>
      <c r="C42" s="194" t="s">
        <v>330</v>
      </c>
      <c r="D42" s="194" t="s">
        <v>355</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23</v>
      </c>
      <c r="B43" s="27" t="s">
        <v>336</v>
      </c>
      <c r="C43" s="194" t="s">
        <v>313</v>
      </c>
      <c r="D43" s="194" t="s">
        <v>356</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ht="18" customHeight="1" x14ac:dyDescent="0.25">
      <c r="A44" s="20">
        <v>24</v>
      </c>
      <c r="B44" s="27" t="s">
        <v>336</v>
      </c>
      <c r="C44" s="194" t="s">
        <v>314</v>
      </c>
      <c r="D44" s="194" t="s">
        <v>357</v>
      </c>
      <c r="E44" s="80"/>
      <c r="F44" s="80"/>
      <c r="G44" s="80"/>
      <c r="H44" s="80"/>
      <c r="I44" s="80"/>
      <c r="J44" s="87"/>
      <c r="K44" s="21" t="str">
        <f t="shared" si="0"/>
        <v/>
      </c>
      <c r="L44" s="1"/>
      <c r="M44" s="1"/>
      <c r="N44" s="1"/>
      <c r="O44" s="1"/>
      <c r="P44" s="1"/>
      <c r="Q44" s="1"/>
      <c r="R44" s="1"/>
      <c r="S44" s="1"/>
      <c r="T44" s="1"/>
      <c r="U44" s="1"/>
      <c r="V44" s="1"/>
      <c r="W44" s="1"/>
      <c r="X44" s="1"/>
      <c r="Y44" s="1"/>
      <c r="Z44" s="1"/>
      <c r="AA44" s="1"/>
      <c r="AB44" s="1"/>
      <c r="AC44" s="1"/>
    </row>
    <row r="45" spans="1:29" ht="18" customHeight="1" x14ac:dyDescent="0.25">
      <c r="A45" s="20">
        <v>25</v>
      </c>
      <c r="B45" s="27" t="s">
        <v>336</v>
      </c>
      <c r="C45" s="194" t="s">
        <v>315</v>
      </c>
      <c r="D45" s="194" t="s">
        <v>358</v>
      </c>
      <c r="E45" s="80"/>
      <c r="F45" s="80"/>
      <c r="G45" s="80"/>
      <c r="H45" s="80"/>
      <c r="I45" s="80"/>
      <c r="J45" s="87"/>
      <c r="K45" s="21" t="str">
        <f t="shared" si="0"/>
        <v/>
      </c>
      <c r="L45" s="1"/>
      <c r="M45" s="1"/>
      <c r="N45" s="1"/>
      <c r="O45" s="1"/>
      <c r="P45" s="1"/>
      <c r="Q45" s="1"/>
      <c r="R45" s="1"/>
      <c r="S45" s="1"/>
      <c r="T45" s="1"/>
      <c r="U45" s="1"/>
      <c r="V45" s="1"/>
      <c r="W45" s="1"/>
      <c r="X45" s="1"/>
      <c r="Y45" s="1"/>
      <c r="Z45" s="1"/>
      <c r="AA45" s="1"/>
      <c r="AB45" s="1"/>
      <c r="AC45" s="1"/>
    </row>
    <row r="46" spans="1:29" ht="18" customHeight="1" x14ac:dyDescent="0.25">
      <c r="A46" s="20">
        <v>26</v>
      </c>
      <c r="B46" s="27" t="s">
        <v>336</v>
      </c>
      <c r="C46" s="194" t="s">
        <v>316</v>
      </c>
      <c r="D46" s="194" t="s">
        <v>359</v>
      </c>
      <c r="E46" s="202" t="s">
        <v>391</v>
      </c>
      <c r="F46" s="80" t="s">
        <v>139</v>
      </c>
      <c r="G46" s="80" t="s">
        <v>141</v>
      </c>
      <c r="H46" s="80"/>
      <c r="I46" s="80" t="s">
        <v>294</v>
      </c>
      <c r="J46" s="87"/>
      <c r="K46" s="21" t="str">
        <f t="shared" si="0"/>
        <v>FluencyMinor</v>
      </c>
      <c r="L46" s="1"/>
      <c r="M46" s="1"/>
      <c r="N46" s="1"/>
      <c r="O46" s="1"/>
      <c r="P46" s="1"/>
      <c r="Q46" s="1"/>
      <c r="R46" s="1"/>
      <c r="S46" s="1"/>
      <c r="T46" s="1"/>
      <c r="U46" s="1"/>
      <c r="V46" s="1"/>
      <c r="W46" s="1"/>
      <c r="X46" s="1"/>
      <c r="Y46" s="1"/>
      <c r="Z46" s="1"/>
      <c r="AA46" s="1"/>
      <c r="AB46" s="1"/>
      <c r="AC46" s="1"/>
    </row>
    <row r="47" spans="1:29" s="203" customFormat="1" ht="18" customHeight="1" x14ac:dyDescent="0.25">
      <c r="A47" s="20">
        <v>26</v>
      </c>
      <c r="B47" s="27"/>
      <c r="C47" s="194"/>
      <c r="D47" s="194"/>
      <c r="E47" s="202"/>
      <c r="F47" s="80" t="s">
        <v>139</v>
      </c>
      <c r="G47" s="80" t="s">
        <v>140</v>
      </c>
      <c r="H47" s="80"/>
      <c r="I47" s="80" t="s">
        <v>294</v>
      </c>
      <c r="J47" s="87"/>
      <c r="K47" s="21" t="str">
        <f t="shared" si="0"/>
        <v>FluencyMinor</v>
      </c>
      <c r="L47" s="1"/>
      <c r="M47" s="1"/>
      <c r="N47" s="1"/>
      <c r="O47" s="1"/>
      <c r="P47" s="1"/>
      <c r="Q47" s="1"/>
      <c r="R47" s="1"/>
      <c r="S47" s="1"/>
      <c r="T47" s="1"/>
      <c r="U47" s="1"/>
      <c r="V47" s="1"/>
      <c r="W47" s="1"/>
      <c r="X47" s="1"/>
      <c r="Y47" s="1"/>
      <c r="Z47" s="1"/>
      <c r="AA47" s="1"/>
      <c r="AB47" s="1"/>
      <c r="AC47" s="1"/>
    </row>
    <row r="48" spans="1:29" s="203" customFormat="1" ht="18" customHeight="1" x14ac:dyDescent="0.25">
      <c r="A48" s="20">
        <v>26</v>
      </c>
      <c r="B48" s="27"/>
      <c r="C48" s="194"/>
      <c r="D48" s="194"/>
      <c r="E48" s="202"/>
      <c r="F48" s="80" t="s">
        <v>83</v>
      </c>
      <c r="G48" s="80" t="s">
        <v>121</v>
      </c>
      <c r="H48" s="80"/>
      <c r="I48" s="80" t="s">
        <v>291</v>
      </c>
      <c r="J48" s="87"/>
      <c r="K48" s="21" t="str">
        <f t="shared" si="0"/>
        <v>AccuracyMajor</v>
      </c>
      <c r="L48" s="1"/>
      <c r="M48" s="1"/>
      <c r="N48" s="1"/>
      <c r="O48" s="1"/>
      <c r="P48" s="1"/>
      <c r="Q48" s="1"/>
      <c r="R48" s="1"/>
      <c r="S48" s="1"/>
      <c r="T48" s="1"/>
      <c r="U48" s="1"/>
      <c r="V48" s="1"/>
      <c r="W48" s="1"/>
      <c r="X48" s="1"/>
      <c r="Y48" s="1"/>
      <c r="Z48" s="1"/>
      <c r="AA48" s="1"/>
      <c r="AB48" s="1"/>
      <c r="AC48" s="1"/>
    </row>
    <row r="49" spans="1:29" s="184" customFormat="1" ht="15.75" customHeight="1" x14ac:dyDescent="0.25">
      <c r="A49" s="20">
        <v>27</v>
      </c>
      <c r="B49" s="27" t="s">
        <v>336</v>
      </c>
      <c r="C49" s="194" t="s">
        <v>317</v>
      </c>
      <c r="D49" s="194" t="s">
        <v>360</v>
      </c>
      <c r="E49" s="202" t="s">
        <v>392</v>
      </c>
      <c r="F49" s="80" t="s">
        <v>87</v>
      </c>
      <c r="G49" s="80"/>
      <c r="H49" s="80"/>
      <c r="I49" s="80" t="s">
        <v>74</v>
      </c>
      <c r="J49" s="87" t="s">
        <v>393</v>
      </c>
      <c r="K49" s="21" t="str">
        <f t="shared" si="0"/>
        <v>OtherKudos</v>
      </c>
      <c r="L49" s="1"/>
      <c r="M49" s="231" t="s">
        <v>95</v>
      </c>
      <c r="N49" s="232"/>
      <c r="O49" s="232"/>
      <c r="P49" s="232"/>
      <c r="Q49" s="233"/>
      <c r="R49" s="17"/>
      <c r="S49" s="18" t="s">
        <v>50</v>
      </c>
      <c r="T49" s="1"/>
      <c r="U49" s="1"/>
      <c r="V49" s="1"/>
      <c r="W49" s="1"/>
      <c r="X49" s="1"/>
      <c r="Y49" s="1"/>
      <c r="Z49" s="1"/>
      <c r="AA49" s="1"/>
      <c r="AB49" s="1"/>
      <c r="AC49" s="1"/>
    </row>
    <row r="50" spans="1:29" s="203" customFormat="1" ht="15.75" customHeight="1" x14ac:dyDescent="0.25">
      <c r="A50" s="20">
        <v>27</v>
      </c>
      <c r="B50" s="27"/>
      <c r="C50" s="194"/>
      <c r="D50" s="194"/>
      <c r="E50" s="202"/>
      <c r="F50" s="80" t="s">
        <v>83</v>
      </c>
      <c r="G50" s="80" t="s">
        <v>121</v>
      </c>
      <c r="H50" s="80"/>
      <c r="I50" s="80" t="s">
        <v>290</v>
      </c>
      <c r="J50" s="87"/>
      <c r="K50" s="21" t="str">
        <f t="shared" si="0"/>
        <v>AccuracyCritical</v>
      </c>
      <c r="L50" s="1"/>
      <c r="M50" s="204"/>
      <c r="N50" s="205"/>
      <c r="O50" s="205"/>
      <c r="P50" s="205"/>
      <c r="Q50" s="206"/>
      <c r="R50" s="17"/>
      <c r="S50" s="18"/>
      <c r="T50" s="1"/>
      <c r="U50" s="1"/>
      <c r="V50" s="1"/>
      <c r="W50" s="1"/>
      <c r="X50" s="1"/>
      <c r="Y50" s="1"/>
      <c r="Z50" s="1"/>
      <c r="AA50" s="1"/>
      <c r="AB50" s="1"/>
      <c r="AC50" s="1"/>
    </row>
    <row r="51" spans="1:29" s="184" customFormat="1" ht="15.75" customHeight="1" x14ac:dyDescent="0.25">
      <c r="A51" s="20">
        <v>28</v>
      </c>
      <c r="B51" s="27" t="s">
        <v>336</v>
      </c>
      <c r="C51" s="194" t="s">
        <v>318</v>
      </c>
      <c r="D51" s="194" t="s">
        <v>361</v>
      </c>
      <c r="E51" s="202" t="s">
        <v>394</v>
      </c>
      <c r="F51" s="80" t="s">
        <v>83</v>
      </c>
      <c r="G51" s="80" t="s">
        <v>123</v>
      </c>
      <c r="H51" s="80"/>
      <c r="I51" s="80" t="s">
        <v>294</v>
      </c>
      <c r="J51" s="87"/>
      <c r="K51" s="21" t="str">
        <f t="shared" si="0"/>
        <v>AccuracyMinor</v>
      </c>
      <c r="L51" s="1"/>
      <c r="M51" s="231" t="s">
        <v>96</v>
      </c>
      <c r="N51" s="232"/>
      <c r="O51" s="232"/>
      <c r="P51" s="232"/>
      <c r="Q51" s="233"/>
      <c r="R51" s="90"/>
      <c r="S51" s="18" t="s">
        <v>97</v>
      </c>
      <c r="T51" s="1"/>
      <c r="U51" s="1"/>
      <c r="V51" s="1"/>
      <c r="W51" s="1"/>
      <c r="X51" s="1"/>
      <c r="Y51" s="1"/>
      <c r="Z51" s="1"/>
      <c r="AA51" s="1"/>
      <c r="AB51" s="1"/>
      <c r="AC51" s="1"/>
    </row>
    <row r="52" spans="1:29" s="184" customFormat="1" ht="15.75" customHeight="1" x14ac:dyDescent="0.25">
      <c r="A52" s="20">
        <v>29</v>
      </c>
      <c r="B52" s="27" t="s">
        <v>336</v>
      </c>
      <c r="C52" s="194" t="s">
        <v>319</v>
      </c>
      <c r="D52" s="194" t="s">
        <v>362</v>
      </c>
      <c r="E52" s="202" t="s">
        <v>395</v>
      </c>
      <c r="F52" s="80" t="s">
        <v>139</v>
      </c>
      <c r="G52" s="80" t="s">
        <v>141</v>
      </c>
      <c r="H52" s="80"/>
      <c r="I52" s="80" t="s">
        <v>294</v>
      </c>
      <c r="J52" s="87"/>
      <c r="K52" s="21" t="str">
        <f t="shared" si="0"/>
        <v>FluencyMinor</v>
      </c>
      <c r="L52" s="1"/>
      <c r="M52" s="231" t="s">
        <v>99</v>
      </c>
      <c r="N52" s="232"/>
      <c r="O52" s="232"/>
      <c r="P52" s="232"/>
      <c r="Q52" s="233"/>
      <c r="R52" s="1"/>
      <c r="S52" s="168" t="s">
        <v>275</v>
      </c>
      <c r="T52" s="1"/>
      <c r="U52" s="1"/>
      <c r="V52" s="1"/>
      <c r="W52" s="1"/>
      <c r="X52" s="1"/>
      <c r="Y52" s="1"/>
      <c r="Z52" s="1"/>
      <c r="AA52" s="1"/>
      <c r="AB52" s="1"/>
      <c r="AC52" s="1"/>
    </row>
    <row r="53" spans="1:29" s="203" customFormat="1" ht="15.75" customHeight="1" x14ac:dyDescent="0.25">
      <c r="A53" s="20">
        <v>29</v>
      </c>
      <c r="B53" s="27"/>
      <c r="C53" s="194"/>
      <c r="D53" s="194"/>
      <c r="E53" s="202"/>
      <c r="F53" s="80" t="s">
        <v>139</v>
      </c>
      <c r="G53" s="80" t="s">
        <v>142</v>
      </c>
      <c r="H53" s="80"/>
      <c r="I53" s="80" t="s">
        <v>294</v>
      </c>
      <c r="J53" s="87" t="s">
        <v>396</v>
      </c>
      <c r="K53" s="21" t="str">
        <f t="shared" si="0"/>
        <v>FluencyMinor</v>
      </c>
      <c r="L53" s="1"/>
      <c r="M53" s="231"/>
      <c r="N53" s="232"/>
      <c r="O53" s="232"/>
      <c r="P53" s="232"/>
      <c r="Q53" s="233"/>
      <c r="R53" s="1"/>
      <c r="S53" s="168"/>
      <c r="T53" s="1"/>
      <c r="U53" s="1"/>
      <c r="V53" s="1"/>
      <c r="W53" s="1"/>
      <c r="X53" s="1"/>
      <c r="Y53" s="1"/>
      <c r="Z53" s="1"/>
      <c r="AA53" s="1"/>
      <c r="AB53" s="1"/>
      <c r="AC53" s="1"/>
    </row>
    <row r="54" spans="1:29" s="184" customFormat="1" ht="15.75" customHeight="1" x14ac:dyDescent="0.25">
      <c r="A54" s="20">
        <v>30</v>
      </c>
      <c r="B54" s="27" t="s">
        <v>336</v>
      </c>
      <c r="C54" s="194" t="s">
        <v>320</v>
      </c>
      <c r="D54" s="194" t="s">
        <v>363</v>
      </c>
      <c r="E54" s="202" t="s">
        <v>397</v>
      </c>
      <c r="F54" s="80" t="s">
        <v>83</v>
      </c>
      <c r="G54" s="80" t="s">
        <v>123</v>
      </c>
      <c r="H54" s="80"/>
      <c r="I54" s="80" t="s">
        <v>290</v>
      </c>
      <c r="J54" s="87"/>
      <c r="K54" s="21" t="str">
        <f t="shared" si="0"/>
        <v>AccuracyCritical</v>
      </c>
      <c r="L54" s="1"/>
      <c r="M54" s="237"/>
      <c r="N54" s="232"/>
      <c r="O54" s="232"/>
      <c r="P54" s="232"/>
      <c r="Q54" s="233"/>
      <c r="R54" s="90"/>
      <c r="S54" s="168" t="s">
        <v>276</v>
      </c>
      <c r="T54" s="1"/>
      <c r="U54" s="1"/>
      <c r="V54" s="1"/>
      <c r="W54" s="1"/>
      <c r="X54" s="1"/>
      <c r="Y54" s="1"/>
      <c r="Z54" s="1"/>
      <c r="AA54" s="1"/>
      <c r="AB54" s="1"/>
      <c r="AC54" s="1"/>
    </row>
    <row r="55" spans="1:29" s="184" customFormat="1" ht="15.75" customHeight="1" x14ac:dyDescent="0.25">
      <c r="A55" s="20">
        <v>31</v>
      </c>
      <c r="B55" s="27" t="s">
        <v>336</v>
      </c>
      <c r="C55" s="194" t="s">
        <v>321</v>
      </c>
      <c r="D55" s="194" t="s">
        <v>364</v>
      </c>
      <c r="E55" s="80"/>
      <c r="F55" s="80"/>
      <c r="G55" s="80"/>
      <c r="H55" s="80"/>
      <c r="I55" s="80"/>
      <c r="J55" s="87"/>
      <c r="K55" s="21" t="str">
        <f t="shared" si="0"/>
        <v/>
      </c>
      <c r="L55" s="1"/>
      <c r="M55" s="231" t="s">
        <v>100</v>
      </c>
      <c r="N55" s="232"/>
      <c r="O55" s="232"/>
      <c r="P55" s="232"/>
      <c r="Q55" s="233"/>
      <c r="R55" s="90"/>
      <c r="S55" s="168" t="s">
        <v>277</v>
      </c>
      <c r="T55" s="1"/>
      <c r="U55" s="1"/>
      <c r="V55" s="1"/>
      <c r="W55" s="1"/>
      <c r="X55" s="1"/>
      <c r="Y55" s="1"/>
      <c r="Z55" s="1"/>
      <c r="AA55" s="1"/>
      <c r="AB55" s="1"/>
      <c r="AC55" s="1"/>
    </row>
    <row r="56" spans="1:29" s="184" customFormat="1" ht="15.75" customHeight="1" x14ac:dyDescent="0.25">
      <c r="A56" s="20">
        <v>32</v>
      </c>
      <c r="B56" s="27" t="s">
        <v>336</v>
      </c>
      <c r="C56" s="194" t="s">
        <v>322</v>
      </c>
      <c r="D56" s="194" t="s">
        <v>365</v>
      </c>
      <c r="E56" s="202" t="s">
        <v>398</v>
      </c>
      <c r="F56" s="80" t="s">
        <v>157</v>
      </c>
      <c r="G56" s="80" t="s">
        <v>160</v>
      </c>
      <c r="H56" s="80"/>
      <c r="I56" s="80" t="s">
        <v>294</v>
      </c>
      <c r="J56" s="87"/>
      <c r="K56" s="21" t="str">
        <f t="shared" si="0"/>
        <v>DesignMinor</v>
      </c>
      <c r="L56" s="1"/>
      <c r="M56" s="237"/>
      <c r="N56" s="232"/>
      <c r="O56" s="232"/>
      <c r="P56" s="232"/>
      <c r="Q56" s="233"/>
      <c r="R56" s="1"/>
      <c r="S56" s="169" t="s">
        <v>109</v>
      </c>
      <c r="T56" s="1"/>
      <c r="U56" s="1"/>
      <c r="V56" s="1"/>
      <c r="W56" s="1"/>
      <c r="X56" s="1"/>
      <c r="Y56" s="1"/>
      <c r="Z56" s="1"/>
      <c r="AA56" s="1"/>
      <c r="AB56" s="1"/>
      <c r="AC56" s="1"/>
    </row>
    <row r="57" spans="1:29" s="203" customFormat="1" ht="15.75" customHeight="1" x14ac:dyDescent="0.25">
      <c r="A57" s="20">
        <v>32</v>
      </c>
      <c r="B57" s="27"/>
      <c r="C57" s="194"/>
      <c r="D57" s="194"/>
      <c r="E57" s="202"/>
      <c r="F57" s="80" t="s">
        <v>83</v>
      </c>
      <c r="G57" s="80" t="s">
        <v>123</v>
      </c>
      <c r="H57" s="80"/>
      <c r="I57" s="80" t="s">
        <v>294</v>
      </c>
      <c r="J57" s="87"/>
      <c r="K57" s="21" t="str">
        <f t="shared" si="0"/>
        <v>AccuracyMinor</v>
      </c>
      <c r="L57" s="1"/>
      <c r="M57" s="207"/>
      <c r="N57" s="205"/>
      <c r="O57" s="205"/>
      <c r="P57" s="205"/>
      <c r="Q57" s="206"/>
      <c r="R57" s="1"/>
      <c r="S57" s="208"/>
      <c r="T57" s="1"/>
      <c r="U57" s="1"/>
      <c r="V57" s="1"/>
      <c r="W57" s="1"/>
      <c r="X57" s="1"/>
      <c r="Y57" s="1"/>
      <c r="Z57" s="1"/>
      <c r="AA57" s="1"/>
      <c r="AB57" s="1"/>
      <c r="AC57" s="1"/>
    </row>
    <row r="58" spans="1:29" s="184" customFormat="1" ht="15.75" customHeight="1" x14ac:dyDescent="0.25">
      <c r="A58" s="20">
        <v>33</v>
      </c>
      <c r="B58" s="27" t="s">
        <v>336</v>
      </c>
      <c r="C58" s="194" t="s">
        <v>323</v>
      </c>
      <c r="D58" s="194" t="s">
        <v>366</v>
      </c>
      <c r="E58" s="202" t="s">
        <v>399</v>
      </c>
      <c r="F58" s="80" t="s">
        <v>139</v>
      </c>
      <c r="G58" s="80" t="s">
        <v>142</v>
      </c>
      <c r="H58" s="80"/>
      <c r="I58" s="80" t="s">
        <v>294</v>
      </c>
      <c r="J58" s="87"/>
      <c r="K58" s="21" t="str">
        <f t="shared" si="0"/>
        <v>FluencyMinor</v>
      </c>
      <c r="L58" s="1"/>
      <c r="M58" s="231" t="s">
        <v>104</v>
      </c>
      <c r="N58" s="232"/>
      <c r="O58" s="232"/>
      <c r="P58" s="232"/>
      <c r="Q58" s="233"/>
      <c r="R58" s="17"/>
      <c r="S58" s="21"/>
      <c r="T58" s="1"/>
      <c r="U58" s="1"/>
      <c r="V58" s="1"/>
      <c r="W58" s="1"/>
      <c r="X58" s="1"/>
      <c r="Y58" s="1"/>
      <c r="Z58" s="1"/>
      <c r="AA58" s="1"/>
      <c r="AB58" s="1"/>
      <c r="AC58" s="1"/>
    </row>
    <row r="59" spans="1:29" s="203" customFormat="1" ht="15.75" customHeight="1" x14ac:dyDescent="0.25">
      <c r="A59" s="20">
        <v>33</v>
      </c>
      <c r="B59" s="27"/>
      <c r="C59" s="194"/>
      <c r="D59" s="194"/>
      <c r="E59" s="202"/>
      <c r="F59" s="80" t="s">
        <v>84</v>
      </c>
      <c r="G59" s="80" t="s">
        <v>152</v>
      </c>
      <c r="H59" s="80"/>
      <c r="I59" s="80" t="s">
        <v>291</v>
      </c>
      <c r="J59" s="87"/>
      <c r="K59" s="21" t="str">
        <f t="shared" si="0"/>
        <v>StyleMajor</v>
      </c>
      <c r="L59" s="1"/>
      <c r="M59" s="231"/>
      <c r="N59" s="232"/>
      <c r="O59" s="232"/>
      <c r="P59" s="232"/>
      <c r="Q59" s="233"/>
      <c r="R59" s="17"/>
      <c r="S59" s="21"/>
      <c r="T59" s="1"/>
      <c r="U59" s="1"/>
      <c r="V59" s="1"/>
      <c r="W59" s="1"/>
      <c r="X59" s="1"/>
      <c r="Y59" s="1"/>
      <c r="Z59" s="1"/>
      <c r="AA59" s="1"/>
      <c r="AB59" s="1"/>
      <c r="AC59" s="1"/>
    </row>
    <row r="60" spans="1:29" s="184" customFormat="1" ht="15" customHeight="1" x14ac:dyDescent="0.25">
      <c r="A60" s="20">
        <v>34</v>
      </c>
      <c r="B60" s="27" t="s">
        <v>336</v>
      </c>
      <c r="C60" s="194" t="s">
        <v>331</v>
      </c>
      <c r="D60" s="194" t="s">
        <v>367</v>
      </c>
      <c r="E60" s="80"/>
      <c r="F60" s="80"/>
      <c r="G60" s="80"/>
      <c r="H60" s="80"/>
      <c r="I60" s="80"/>
      <c r="J60" s="87"/>
      <c r="K60" s="21" t="str">
        <f t="shared" si="0"/>
        <v/>
      </c>
      <c r="L60" s="1"/>
      <c r="M60" s="237"/>
      <c r="N60" s="232"/>
      <c r="O60" s="232"/>
      <c r="P60" s="232"/>
      <c r="Q60" s="233"/>
      <c r="R60" s="17"/>
      <c r="S60" s="21"/>
      <c r="T60" s="1"/>
      <c r="U60" s="1"/>
      <c r="V60" s="1"/>
      <c r="W60" s="1"/>
      <c r="X60" s="1"/>
      <c r="Y60" s="1"/>
      <c r="Z60" s="1"/>
      <c r="AA60" s="1"/>
      <c r="AB60" s="1"/>
      <c r="AC60" s="1"/>
    </row>
    <row r="61" spans="1:29" s="184" customFormat="1" ht="15.75" customHeight="1" x14ac:dyDescent="0.25">
      <c r="A61" s="20">
        <v>35</v>
      </c>
      <c r="B61" s="27" t="s">
        <v>336</v>
      </c>
      <c r="C61" s="195" t="s">
        <v>332</v>
      </c>
      <c r="D61" s="194" t="s">
        <v>368</v>
      </c>
      <c r="E61" s="202" t="s">
        <v>400</v>
      </c>
      <c r="F61" s="80" t="s">
        <v>139</v>
      </c>
      <c r="G61" s="80" t="s">
        <v>142</v>
      </c>
      <c r="H61" s="80"/>
      <c r="I61" s="80" t="s">
        <v>294</v>
      </c>
      <c r="J61" s="87"/>
      <c r="K61" s="21" t="str">
        <f t="shared" si="0"/>
        <v>FluencyMinor</v>
      </c>
      <c r="L61" s="1"/>
      <c r="M61" s="231" t="s">
        <v>108</v>
      </c>
      <c r="N61" s="232"/>
      <c r="O61" s="232"/>
      <c r="P61" s="232"/>
      <c r="Q61" s="233"/>
      <c r="R61" s="90"/>
      <c r="S61" s="21"/>
      <c r="T61" s="1"/>
      <c r="U61" s="1"/>
      <c r="V61" s="1"/>
      <c r="W61" s="1"/>
      <c r="X61" s="1"/>
      <c r="Y61" s="1"/>
      <c r="Z61" s="1"/>
      <c r="AA61" s="1"/>
      <c r="AB61" s="1"/>
      <c r="AC61" s="1"/>
    </row>
    <row r="62" spans="1:29" s="184" customFormat="1" ht="15" customHeight="1" x14ac:dyDescent="0.25">
      <c r="A62" s="20">
        <v>36</v>
      </c>
      <c r="B62" s="27" t="s">
        <v>336</v>
      </c>
      <c r="C62" s="194" t="s">
        <v>324</v>
      </c>
      <c r="D62" s="194" t="s">
        <v>369</v>
      </c>
      <c r="E62" s="202" t="s">
        <v>401</v>
      </c>
      <c r="F62" s="80" t="s">
        <v>84</v>
      </c>
      <c r="G62" s="80" t="s">
        <v>152</v>
      </c>
      <c r="H62" s="80"/>
      <c r="I62" s="80" t="s">
        <v>294</v>
      </c>
      <c r="J62" s="87"/>
      <c r="K62" s="21" t="str">
        <f t="shared" si="0"/>
        <v>StyleMinor</v>
      </c>
      <c r="L62" s="1"/>
      <c r="M62" s="234"/>
      <c r="N62" s="235"/>
      <c r="O62" s="235"/>
      <c r="P62" s="235"/>
      <c r="Q62" s="236"/>
      <c r="R62" s="1"/>
      <c r="S62" s="1"/>
      <c r="T62" s="1"/>
      <c r="U62" s="1"/>
      <c r="V62" s="1"/>
      <c r="W62" s="1"/>
      <c r="X62" s="1"/>
      <c r="Y62" s="1"/>
      <c r="Z62" s="1"/>
      <c r="AA62" s="1"/>
      <c r="AB62" s="1"/>
      <c r="AC62" s="1"/>
    </row>
    <row r="63" spans="1:29" s="184" customFormat="1" ht="18" customHeight="1" x14ac:dyDescent="0.25">
      <c r="A63" s="79"/>
      <c r="B63" s="79"/>
      <c r="D63" s="193"/>
      <c r="E63" s="80"/>
      <c r="F63" s="80"/>
      <c r="G63" s="80"/>
      <c r="H63" s="80"/>
      <c r="I63" s="80"/>
      <c r="J63" s="87"/>
      <c r="K63" s="21" t="str">
        <f t="shared" ref="K49:K96" si="1">CONCATENATE(F63,I63)</f>
        <v/>
      </c>
      <c r="L63" s="1"/>
      <c r="M63" s="1"/>
      <c r="N63" s="1"/>
      <c r="O63" s="1"/>
      <c r="P63" s="1"/>
      <c r="Q63" s="1"/>
      <c r="R63" s="1"/>
      <c r="S63" s="1"/>
      <c r="T63" s="1"/>
      <c r="U63" s="1"/>
      <c r="V63" s="1"/>
      <c r="W63" s="1"/>
      <c r="X63" s="1"/>
      <c r="Y63" s="1"/>
      <c r="Z63" s="1"/>
      <c r="AA63" s="1"/>
      <c r="AB63" s="1"/>
      <c r="AC63" s="1"/>
    </row>
    <row r="64" spans="1:29" s="184" customFormat="1" ht="18" customHeight="1" x14ac:dyDescent="0.25">
      <c r="A64" s="79"/>
      <c r="B64" s="79"/>
      <c r="C64" s="79"/>
      <c r="D64" s="79"/>
      <c r="E64" s="80"/>
      <c r="F64" s="80"/>
      <c r="G64" s="80"/>
      <c r="H64" s="80"/>
      <c r="I64" s="80"/>
      <c r="J64" s="87"/>
      <c r="K64" s="21" t="str">
        <f t="shared" si="1"/>
        <v/>
      </c>
      <c r="L64" s="1"/>
      <c r="M64" s="1"/>
      <c r="N64" s="1"/>
      <c r="O64" s="1"/>
      <c r="P64" s="1"/>
      <c r="Q64" s="1"/>
      <c r="R64" s="1"/>
      <c r="S64" s="1"/>
      <c r="T64" s="1"/>
      <c r="U64" s="1"/>
      <c r="V64" s="1"/>
      <c r="W64" s="1"/>
      <c r="X64" s="1"/>
      <c r="Y64" s="1"/>
      <c r="Z64" s="1"/>
      <c r="AA64" s="1"/>
      <c r="AB64" s="1"/>
      <c r="AC64" s="1"/>
    </row>
    <row r="65" spans="1:29" s="196" customFormat="1" ht="18" customHeight="1" x14ac:dyDescent="0.25">
      <c r="A65" s="79"/>
      <c r="B65" s="79"/>
      <c r="C65" s="79"/>
      <c r="D65" s="79"/>
      <c r="E65" s="80"/>
      <c r="F65" s="80"/>
      <c r="G65" s="80"/>
      <c r="H65" s="80"/>
      <c r="I65" s="80"/>
      <c r="J65" s="87"/>
      <c r="K65" s="21" t="str">
        <f t="shared" ref="K65:K89" si="2">CONCATENATE(F65,I65)</f>
        <v/>
      </c>
      <c r="L65" s="1"/>
      <c r="M65" s="1"/>
      <c r="N65" s="1"/>
      <c r="O65" s="1"/>
      <c r="P65" s="1"/>
      <c r="Q65" s="1"/>
      <c r="R65" s="1"/>
      <c r="S65" s="1"/>
      <c r="T65" s="1"/>
      <c r="U65" s="1"/>
      <c r="V65" s="1"/>
      <c r="W65" s="1"/>
      <c r="X65" s="1"/>
      <c r="Y65" s="1"/>
      <c r="Z65" s="1"/>
      <c r="AA65" s="1"/>
      <c r="AB65" s="1"/>
      <c r="AC65" s="1"/>
    </row>
    <row r="66" spans="1:29" s="196" customFormat="1" ht="18" customHeight="1" x14ac:dyDescent="0.25">
      <c r="A66" s="79"/>
      <c r="B66" s="79"/>
      <c r="C66" s="79"/>
      <c r="D66" s="79"/>
      <c r="E66" s="80"/>
      <c r="F66" s="80"/>
      <c r="G66" s="80"/>
      <c r="H66" s="80"/>
      <c r="I66" s="80"/>
      <c r="J66" s="87"/>
      <c r="K66" s="21" t="str">
        <f t="shared" si="2"/>
        <v/>
      </c>
      <c r="L66" s="1"/>
      <c r="M66" s="1"/>
      <c r="N66" s="1"/>
      <c r="O66" s="1"/>
      <c r="P66" s="1"/>
      <c r="Q66" s="1"/>
      <c r="R66" s="1"/>
      <c r="S66" s="1"/>
      <c r="T66" s="1"/>
      <c r="U66" s="1"/>
      <c r="V66" s="1"/>
      <c r="W66" s="1"/>
      <c r="X66" s="1"/>
      <c r="Y66" s="1"/>
      <c r="Z66" s="1"/>
      <c r="AA66" s="1"/>
      <c r="AB66" s="1"/>
      <c r="AC66" s="1"/>
    </row>
    <row r="67" spans="1:29" s="196" customFormat="1" ht="18" customHeight="1" x14ac:dyDescent="0.25">
      <c r="A67" s="79"/>
      <c r="B67" s="79"/>
      <c r="C67" s="79"/>
      <c r="D67" s="79"/>
      <c r="E67" s="80"/>
      <c r="F67" s="80"/>
      <c r="G67" s="80"/>
      <c r="H67" s="80"/>
      <c r="I67" s="80"/>
      <c r="J67" s="87"/>
      <c r="K67" s="21" t="str">
        <f t="shared" si="2"/>
        <v/>
      </c>
      <c r="L67" s="1"/>
      <c r="M67" s="1"/>
      <c r="N67" s="1"/>
      <c r="O67" s="1"/>
      <c r="P67" s="1"/>
      <c r="Q67" s="1"/>
      <c r="R67" s="1"/>
      <c r="S67" s="1"/>
      <c r="T67" s="1"/>
      <c r="U67" s="1"/>
      <c r="V67" s="1"/>
      <c r="W67" s="1"/>
      <c r="X67" s="1"/>
      <c r="Y67" s="1"/>
      <c r="Z67" s="1"/>
      <c r="AA67" s="1"/>
      <c r="AB67" s="1"/>
      <c r="AC67" s="1"/>
    </row>
    <row r="68" spans="1:29" s="196" customFormat="1" ht="18" customHeight="1" x14ac:dyDescent="0.25">
      <c r="A68" s="79"/>
      <c r="B68" s="79"/>
      <c r="C68" s="79"/>
      <c r="D68" s="79"/>
      <c r="E68" s="80"/>
      <c r="F68" s="80"/>
      <c r="G68" s="80"/>
      <c r="H68" s="80"/>
      <c r="I68" s="80"/>
      <c r="J68" s="87"/>
      <c r="K68" s="21" t="str">
        <f t="shared" si="2"/>
        <v/>
      </c>
      <c r="L68" s="1"/>
      <c r="M68" s="1"/>
      <c r="N68" s="1"/>
      <c r="O68" s="1"/>
      <c r="P68" s="1"/>
      <c r="Q68" s="1"/>
      <c r="R68" s="1"/>
      <c r="S68" s="1"/>
      <c r="T68" s="1"/>
      <c r="U68" s="1"/>
      <c r="V68" s="1"/>
      <c r="W68" s="1"/>
      <c r="X68" s="1"/>
      <c r="Y68" s="1"/>
      <c r="Z68" s="1"/>
      <c r="AA68" s="1"/>
      <c r="AB68" s="1"/>
      <c r="AC68" s="1"/>
    </row>
    <row r="69" spans="1:29" s="196" customFormat="1" ht="18" customHeight="1" x14ac:dyDescent="0.25">
      <c r="A69" s="79"/>
      <c r="B69" s="79"/>
      <c r="C69" s="79"/>
      <c r="D69" s="79"/>
      <c r="E69" s="80"/>
      <c r="F69" s="80"/>
      <c r="G69" s="80"/>
      <c r="H69" s="80"/>
      <c r="I69" s="80"/>
      <c r="J69" s="87"/>
      <c r="K69" s="21" t="str">
        <f t="shared" si="2"/>
        <v/>
      </c>
      <c r="L69" s="1"/>
      <c r="M69" s="1"/>
      <c r="N69" s="1"/>
      <c r="O69" s="1"/>
      <c r="P69" s="1"/>
      <c r="Q69" s="1"/>
      <c r="R69" s="1"/>
      <c r="S69" s="1"/>
      <c r="T69" s="1"/>
      <c r="U69" s="1"/>
      <c r="V69" s="1"/>
      <c r="W69" s="1"/>
      <c r="X69" s="1"/>
      <c r="Y69" s="1"/>
      <c r="Z69" s="1"/>
      <c r="AA69" s="1"/>
      <c r="AB69" s="1"/>
      <c r="AC69" s="1"/>
    </row>
    <row r="70" spans="1:29" s="196" customFormat="1" ht="18" customHeight="1" x14ac:dyDescent="0.25">
      <c r="A70" s="79"/>
      <c r="B70" s="79"/>
      <c r="C70" s="79"/>
      <c r="D70" s="79"/>
      <c r="E70" s="80"/>
      <c r="F70" s="80"/>
      <c r="G70" s="80"/>
      <c r="H70" s="80"/>
      <c r="I70" s="80"/>
      <c r="J70" s="87"/>
      <c r="K70" s="21" t="str">
        <f t="shared" si="2"/>
        <v/>
      </c>
      <c r="L70" s="1"/>
      <c r="M70" s="1"/>
      <c r="N70" s="1"/>
      <c r="O70" s="1"/>
      <c r="P70" s="1"/>
      <c r="Q70" s="1"/>
      <c r="R70" s="1"/>
      <c r="S70" s="1"/>
      <c r="T70" s="1"/>
      <c r="U70" s="1"/>
      <c r="V70" s="1"/>
      <c r="W70" s="1"/>
      <c r="X70" s="1"/>
      <c r="Y70" s="1"/>
      <c r="Z70" s="1"/>
      <c r="AA70" s="1"/>
      <c r="AB70" s="1"/>
      <c r="AC70" s="1"/>
    </row>
    <row r="71" spans="1:29" s="196" customFormat="1" ht="18" customHeight="1" x14ac:dyDescent="0.25">
      <c r="A71" s="79"/>
      <c r="B71" s="79"/>
      <c r="C71" s="79"/>
      <c r="D71" s="79"/>
      <c r="E71" s="80"/>
      <c r="F71" s="80"/>
      <c r="G71" s="80"/>
      <c r="H71" s="80"/>
      <c r="I71" s="80"/>
      <c r="J71" s="87"/>
      <c r="K71" s="21" t="str">
        <f t="shared" si="2"/>
        <v/>
      </c>
      <c r="L71" s="1"/>
      <c r="M71" s="1"/>
      <c r="N71" s="1"/>
      <c r="O71" s="1"/>
      <c r="P71" s="1"/>
      <c r="Q71" s="1"/>
      <c r="R71" s="1"/>
      <c r="S71" s="1"/>
      <c r="T71" s="1"/>
      <c r="U71" s="1"/>
      <c r="V71" s="1"/>
      <c r="W71" s="1"/>
      <c r="X71" s="1"/>
      <c r="Y71" s="1"/>
      <c r="Z71" s="1"/>
      <c r="AA71" s="1"/>
      <c r="AB71" s="1"/>
      <c r="AC71" s="1"/>
    </row>
    <row r="72" spans="1:29" s="196" customFormat="1" ht="18" customHeight="1" x14ac:dyDescent="0.25">
      <c r="A72" s="79"/>
      <c r="B72" s="79"/>
      <c r="C72" s="79"/>
      <c r="D72" s="79"/>
      <c r="E72" s="80"/>
      <c r="F72" s="80"/>
      <c r="G72" s="80"/>
      <c r="H72" s="80"/>
      <c r="I72" s="80"/>
      <c r="J72" s="87"/>
      <c r="K72" s="21" t="str">
        <f t="shared" si="2"/>
        <v/>
      </c>
      <c r="L72" s="1"/>
      <c r="M72" s="1"/>
      <c r="N72" s="1"/>
      <c r="O72" s="1"/>
      <c r="P72" s="1"/>
      <c r="Q72" s="1"/>
      <c r="R72" s="1"/>
      <c r="S72" s="1"/>
      <c r="T72" s="1"/>
      <c r="U72" s="1"/>
      <c r="V72" s="1"/>
      <c r="W72" s="1"/>
      <c r="X72" s="1"/>
      <c r="Y72" s="1"/>
      <c r="Z72" s="1"/>
      <c r="AA72" s="1"/>
      <c r="AB72" s="1"/>
      <c r="AC72" s="1"/>
    </row>
    <row r="73" spans="1:29" s="196" customFormat="1" ht="18" customHeight="1" x14ac:dyDescent="0.25">
      <c r="A73" s="79"/>
      <c r="B73" s="79"/>
      <c r="C73" s="79"/>
      <c r="D73" s="79"/>
      <c r="E73" s="80"/>
      <c r="F73" s="80"/>
      <c r="G73" s="80"/>
      <c r="H73" s="80"/>
      <c r="I73" s="80"/>
      <c r="J73" s="87"/>
      <c r="K73" s="21" t="str">
        <f t="shared" si="2"/>
        <v/>
      </c>
      <c r="L73" s="1"/>
      <c r="M73" s="1"/>
      <c r="N73" s="1"/>
      <c r="O73" s="1"/>
      <c r="P73" s="1"/>
      <c r="Q73" s="1"/>
      <c r="R73" s="1"/>
      <c r="S73" s="1"/>
      <c r="T73" s="1"/>
      <c r="U73" s="1"/>
      <c r="V73" s="1"/>
      <c r="W73" s="1"/>
      <c r="X73" s="1"/>
      <c r="Y73" s="1"/>
      <c r="Z73" s="1"/>
      <c r="AA73" s="1"/>
      <c r="AB73" s="1"/>
      <c r="AC73" s="1"/>
    </row>
    <row r="74" spans="1:29" s="196" customFormat="1" ht="18" customHeight="1" x14ac:dyDescent="0.25">
      <c r="A74" s="79"/>
      <c r="B74" s="79"/>
      <c r="C74" s="79"/>
      <c r="D74" s="79"/>
      <c r="E74" s="80"/>
      <c r="F74" s="80"/>
      <c r="G74" s="80"/>
      <c r="H74" s="80"/>
      <c r="I74" s="80"/>
      <c r="J74" s="87"/>
      <c r="K74" s="21" t="str">
        <f t="shared" si="2"/>
        <v/>
      </c>
      <c r="L74" s="1"/>
      <c r="M74" s="1"/>
      <c r="N74" s="1"/>
      <c r="O74" s="1"/>
      <c r="P74" s="1"/>
      <c r="Q74" s="1"/>
      <c r="R74" s="1"/>
      <c r="S74" s="1"/>
      <c r="T74" s="1"/>
      <c r="U74" s="1"/>
      <c r="V74" s="1"/>
      <c r="W74" s="1"/>
      <c r="X74" s="1"/>
      <c r="Y74" s="1"/>
      <c r="Z74" s="1"/>
      <c r="AA74" s="1"/>
      <c r="AB74" s="1"/>
      <c r="AC74" s="1"/>
    </row>
    <row r="75" spans="1:29" s="196" customFormat="1" ht="18" customHeight="1" x14ac:dyDescent="0.25">
      <c r="A75" s="79"/>
      <c r="B75" s="79"/>
      <c r="C75" s="79"/>
      <c r="D75" s="79"/>
      <c r="E75" s="80"/>
      <c r="F75" s="80"/>
      <c r="G75" s="80"/>
      <c r="H75" s="80"/>
      <c r="I75" s="80"/>
      <c r="J75" s="87"/>
      <c r="K75" s="21" t="str">
        <f t="shared" si="2"/>
        <v/>
      </c>
      <c r="L75" s="1"/>
      <c r="M75" s="1"/>
      <c r="N75" s="1"/>
      <c r="O75" s="1"/>
      <c r="P75" s="1"/>
      <c r="Q75" s="1"/>
      <c r="R75" s="1"/>
      <c r="S75" s="1"/>
      <c r="T75" s="1"/>
      <c r="U75" s="1"/>
      <c r="V75" s="1"/>
      <c r="W75" s="1"/>
      <c r="X75" s="1"/>
      <c r="Y75" s="1"/>
      <c r="Z75" s="1"/>
      <c r="AA75" s="1"/>
      <c r="AB75" s="1"/>
      <c r="AC75" s="1"/>
    </row>
    <row r="76" spans="1:29" s="196" customFormat="1" ht="18" customHeight="1" x14ac:dyDescent="0.25">
      <c r="A76" s="79"/>
      <c r="B76" s="79"/>
      <c r="C76" s="79"/>
      <c r="D76" s="79"/>
      <c r="E76" s="80"/>
      <c r="F76" s="80"/>
      <c r="G76" s="80"/>
      <c r="H76" s="80"/>
      <c r="I76" s="80"/>
      <c r="J76" s="87"/>
      <c r="K76" s="21" t="str">
        <f t="shared" si="2"/>
        <v/>
      </c>
      <c r="L76" s="1"/>
      <c r="M76" s="1"/>
      <c r="N76" s="1"/>
      <c r="O76" s="1"/>
      <c r="P76" s="1"/>
      <c r="Q76" s="1"/>
      <c r="R76" s="1"/>
      <c r="S76" s="1"/>
      <c r="T76" s="1"/>
      <c r="U76" s="1"/>
      <c r="V76" s="1"/>
      <c r="W76" s="1"/>
      <c r="X76" s="1"/>
      <c r="Y76" s="1"/>
      <c r="Z76" s="1"/>
      <c r="AA76" s="1"/>
      <c r="AB76" s="1"/>
      <c r="AC76" s="1"/>
    </row>
    <row r="77" spans="1:29" s="196" customFormat="1" ht="15.75" customHeight="1" x14ac:dyDescent="0.25">
      <c r="A77" s="79"/>
      <c r="B77" s="79"/>
      <c r="C77" s="79"/>
      <c r="D77" s="79"/>
      <c r="E77" s="80"/>
      <c r="F77" s="80"/>
      <c r="G77" s="80"/>
      <c r="H77" s="80"/>
      <c r="I77" s="80"/>
      <c r="J77" s="87"/>
      <c r="K77" s="21" t="str">
        <f t="shared" si="2"/>
        <v/>
      </c>
      <c r="L77" s="1"/>
      <c r="M77" s="231" t="s">
        <v>104</v>
      </c>
      <c r="N77" s="232"/>
      <c r="O77" s="232"/>
      <c r="P77" s="232"/>
      <c r="Q77" s="233"/>
      <c r="R77" s="17"/>
      <c r="S77" s="21"/>
      <c r="T77" s="1"/>
      <c r="U77" s="1"/>
      <c r="V77" s="1"/>
      <c r="W77" s="1"/>
      <c r="X77" s="1"/>
      <c r="Y77" s="1"/>
      <c r="Z77" s="1"/>
      <c r="AA77" s="1"/>
      <c r="AB77" s="1"/>
      <c r="AC77" s="1"/>
    </row>
    <row r="78" spans="1:29" s="196" customFormat="1" ht="15" customHeight="1" x14ac:dyDescent="0.25">
      <c r="A78" s="79"/>
      <c r="B78" s="79"/>
      <c r="C78" s="79"/>
      <c r="D78" s="79"/>
      <c r="E78" s="80"/>
      <c r="F78" s="80"/>
      <c r="G78" s="80"/>
      <c r="H78" s="80"/>
      <c r="I78" s="80"/>
      <c r="J78" s="87"/>
      <c r="K78" s="21" t="str">
        <f t="shared" si="2"/>
        <v/>
      </c>
      <c r="L78" s="1"/>
      <c r="M78" s="237"/>
      <c r="N78" s="232"/>
      <c r="O78" s="232"/>
      <c r="P78" s="232"/>
      <c r="Q78" s="233"/>
      <c r="R78" s="17"/>
      <c r="S78" s="21"/>
      <c r="T78" s="1"/>
      <c r="U78" s="1"/>
      <c r="V78" s="1"/>
      <c r="W78" s="1"/>
      <c r="X78" s="1"/>
      <c r="Y78" s="1"/>
      <c r="Z78" s="1"/>
      <c r="AA78" s="1"/>
      <c r="AB78" s="1"/>
      <c r="AC78" s="1"/>
    </row>
    <row r="79" spans="1:29" s="196" customFormat="1" ht="15.75" customHeight="1" x14ac:dyDescent="0.25">
      <c r="A79" s="79"/>
      <c r="B79" s="79"/>
      <c r="C79" s="79"/>
      <c r="D79" s="79"/>
      <c r="E79" s="80"/>
      <c r="F79" s="80"/>
      <c r="G79" s="80"/>
      <c r="H79" s="80"/>
      <c r="I79" s="80"/>
      <c r="J79" s="87"/>
      <c r="K79" s="21" t="str">
        <f t="shared" si="2"/>
        <v/>
      </c>
      <c r="L79" s="1"/>
      <c r="M79" s="231" t="s">
        <v>108</v>
      </c>
      <c r="N79" s="232"/>
      <c r="O79" s="232"/>
      <c r="P79" s="232"/>
      <c r="Q79" s="233"/>
      <c r="R79" s="90"/>
      <c r="S79" s="21"/>
      <c r="T79" s="1"/>
      <c r="U79" s="1"/>
      <c r="V79" s="1"/>
      <c r="W79" s="1"/>
      <c r="X79" s="1"/>
      <c r="Y79" s="1"/>
      <c r="Z79" s="1"/>
      <c r="AA79" s="1"/>
      <c r="AB79" s="1"/>
      <c r="AC79" s="1"/>
    </row>
    <row r="80" spans="1:29" s="196" customFormat="1" ht="15" customHeight="1" x14ac:dyDescent="0.25">
      <c r="A80" s="79"/>
      <c r="B80" s="79"/>
      <c r="C80" s="79"/>
      <c r="D80" s="79"/>
      <c r="E80" s="80"/>
      <c r="F80" s="80"/>
      <c r="G80" s="80"/>
      <c r="H80" s="80"/>
      <c r="I80" s="80"/>
      <c r="J80" s="87"/>
      <c r="K80" s="21" t="str">
        <f t="shared" si="2"/>
        <v/>
      </c>
      <c r="L80" s="1"/>
      <c r="M80" s="234"/>
      <c r="N80" s="235"/>
      <c r="O80" s="235"/>
      <c r="P80" s="235"/>
      <c r="Q80" s="236"/>
      <c r="R80" s="1"/>
      <c r="S80" s="1"/>
      <c r="T80" s="1"/>
      <c r="U80" s="1"/>
      <c r="V80" s="1"/>
      <c r="W80" s="1"/>
      <c r="X80" s="1"/>
      <c r="Y80" s="1"/>
      <c r="Z80" s="1"/>
      <c r="AA80" s="1"/>
      <c r="AB80" s="1"/>
      <c r="AC80" s="1"/>
    </row>
    <row r="81" spans="1:29" s="196" customFormat="1" ht="18" customHeight="1" x14ac:dyDescent="0.25">
      <c r="A81" s="79"/>
      <c r="B81" s="79"/>
      <c r="C81" s="79"/>
      <c r="D81" s="79"/>
      <c r="E81" s="80"/>
      <c r="F81" s="80"/>
      <c r="G81" s="80"/>
      <c r="H81" s="80"/>
      <c r="I81" s="80"/>
      <c r="J81" s="87"/>
      <c r="K81" s="21" t="str">
        <f t="shared" si="2"/>
        <v/>
      </c>
      <c r="L81" s="1"/>
      <c r="M81" s="1"/>
      <c r="N81" s="1"/>
      <c r="O81" s="1"/>
      <c r="P81" s="1"/>
      <c r="Q81" s="1"/>
      <c r="R81" s="1"/>
      <c r="S81" s="1"/>
      <c r="T81" s="1"/>
      <c r="U81" s="1"/>
      <c r="V81" s="1"/>
      <c r="W81" s="1"/>
      <c r="X81" s="1"/>
      <c r="Y81" s="1"/>
      <c r="Z81" s="1"/>
      <c r="AA81" s="1"/>
      <c r="AB81" s="1"/>
      <c r="AC81" s="1"/>
    </row>
    <row r="82" spans="1:29" s="196" customFormat="1" ht="18" customHeight="1" x14ac:dyDescent="0.25">
      <c r="A82" s="79"/>
      <c r="B82" s="79"/>
      <c r="C82" s="79"/>
      <c r="D82" s="79"/>
      <c r="E82" s="80"/>
      <c r="F82" s="80"/>
      <c r="G82" s="80"/>
      <c r="H82" s="80"/>
      <c r="I82" s="80"/>
      <c r="J82" s="87"/>
      <c r="K82" s="21" t="str">
        <f t="shared" si="2"/>
        <v/>
      </c>
      <c r="L82" s="1"/>
      <c r="M82" s="1"/>
      <c r="N82" s="1"/>
      <c r="O82" s="1"/>
      <c r="P82" s="1"/>
      <c r="Q82" s="1"/>
      <c r="R82" s="1"/>
      <c r="S82" s="1"/>
      <c r="T82" s="1"/>
      <c r="U82" s="1"/>
      <c r="V82" s="1"/>
      <c r="W82" s="1"/>
      <c r="X82" s="1"/>
      <c r="Y82" s="1"/>
      <c r="Z82" s="1"/>
      <c r="AA82" s="1"/>
      <c r="AB82" s="1"/>
      <c r="AC82" s="1"/>
    </row>
    <row r="83" spans="1:29" s="196" customFormat="1" ht="18" customHeight="1" x14ac:dyDescent="0.25">
      <c r="A83" s="79"/>
      <c r="B83" s="79"/>
      <c r="C83" s="79"/>
      <c r="D83" s="79"/>
      <c r="E83" s="80"/>
      <c r="F83" s="80"/>
      <c r="G83" s="80"/>
      <c r="H83" s="80"/>
      <c r="I83" s="80"/>
      <c r="J83" s="87"/>
      <c r="K83" s="21" t="str">
        <f t="shared" si="2"/>
        <v/>
      </c>
      <c r="L83" s="1"/>
      <c r="M83" s="1"/>
      <c r="N83" s="1"/>
      <c r="O83" s="1"/>
      <c r="P83" s="1"/>
      <c r="Q83" s="1"/>
      <c r="R83" s="1"/>
      <c r="S83" s="1"/>
      <c r="T83" s="1"/>
      <c r="U83" s="1"/>
      <c r="V83" s="1"/>
      <c r="W83" s="1"/>
      <c r="X83" s="1"/>
      <c r="Y83" s="1"/>
      <c r="Z83" s="1"/>
      <c r="AA83" s="1"/>
      <c r="AB83" s="1"/>
      <c r="AC83" s="1"/>
    </row>
    <row r="84" spans="1:29" s="196" customFormat="1" ht="18" customHeight="1" x14ac:dyDescent="0.25">
      <c r="A84" s="79"/>
      <c r="B84" s="79"/>
      <c r="C84" s="79"/>
      <c r="D84" s="79"/>
      <c r="E84" s="80"/>
      <c r="F84" s="80"/>
      <c r="G84" s="80"/>
      <c r="H84" s="80"/>
      <c r="I84" s="80"/>
      <c r="J84" s="87"/>
      <c r="K84" s="21" t="str">
        <f t="shared" si="2"/>
        <v/>
      </c>
      <c r="L84" s="1"/>
      <c r="M84" s="1"/>
      <c r="N84" s="1"/>
      <c r="O84" s="1"/>
      <c r="P84" s="1"/>
      <c r="Q84" s="1"/>
      <c r="R84" s="1"/>
      <c r="S84" s="1"/>
      <c r="T84" s="1"/>
      <c r="U84" s="1"/>
      <c r="V84" s="1"/>
      <c r="W84" s="1"/>
      <c r="X84" s="1"/>
      <c r="Y84" s="1"/>
      <c r="Z84" s="1"/>
      <c r="AA84" s="1"/>
      <c r="AB84" s="1"/>
      <c r="AC84" s="1"/>
    </row>
    <row r="85" spans="1:29" s="196" customFormat="1" ht="18" customHeight="1" x14ac:dyDescent="0.25">
      <c r="A85" s="79"/>
      <c r="B85" s="79"/>
      <c r="C85" s="79"/>
      <c r="D85" s="79"/>
      <c r="E85" s="80"/>
      <c r="F85" s="80"/>
      <c r="G85" s="80"/>
      <c r="H85" s="80"/>
      <c r="I85" s="80"/>
      <c r="J85" s="87"/>
      <c r="K85" s="21" t="str">
        <f t="shared" si="2"/>
        <v/>
      </c>
      <c r="L85" s="1"/>
      <c r="M85" s="1"/>
      <c r="N85" s="1"/>
      <c r="O85" s="1"/>
      <c r="P85" s="1"/>
      <c r="Q85" s="1"/>
      <c r="R85" s="1"/>
      <c r="S85" s="1"/>
      <c r="T85" s="1"/>
      <c r="U85" s="1"/>
      <c r="V85" s="1"/>
      <c r="W85" s="1"/>
      <c r="X85" s="1"/>
      <c r="Y85" s="1"/>
      <c r="Z85" s="1"/>
      <c r="AA85" s="1"/>
      <c r="AB85" s="1"/>
      <c r="AC85" s="1"/>
    </row>
    <row r="86" spans="1:29" s="196" customFormat="1" ht="18" customHeight="1" x14ac:dyDescent="0.25">
      <c r="A86" s="79"/>
      <c r="B86" s="79"/>
      <c r="C86" s="79"/>
      <c r="D86" s="79"/>
      <c r="E86" s="80"/>
      <c r="F86" s="80"/>
      <c r="G86" s="80"/>
      <c r="H86" s="80"/>
      <c r="I86" s="80"/>
      <c r="J86" s="87"/>
      <c r="K86" s="21" t="str">
        <f t="shared" si="2"/>
        <v/>
      </c>
      <c r="L86" s="1"/>
      <c r="M86" s="1"/>
      <c r="N86" s="1"/>
      <c r="O86" s="1"/>
      <c r="P86" s="1"/>
      <c r="Q86" s="1"/>
      <c r="R86" s="1"/>
      <c r="S86" s="1"/>
      <c r="T86" s="1"/>
      <c r="U86" s="1"/>
      <c r="V86" s="1"/>
      <c r="W86" s="1"/>
      <c r="X86" s="1"/>
      <c r="Y86" s="1"/>
      <c r="Z86" s="1"/>
      <c r="AA86" s="1"/>
      <c r="AB86" s="1"/>
      <c r="AC86" s="1"/>
    </row>
    <row r="87" spans="1:29" s="196" customFormat="1" ht="18" customHeight="1" x14ac:dyDescent="0.25">
      <c r="A87" s="79"/>
      <c r="B87" s="79"/>
      <c r="C87" s="79"/>
      <c r="D87" s="79"/>
      <c r="E87" s="80"/>
      <c r="F87" s="80"/>
      <c r="G87" s="80"/>
      <c r="H87" s="80"/>
      <c r="I87" s="80"/>
      <c r="J87" s="87"/>
      <c r="K87" s="21" t="str">
        <f t="shared" si="2"/>
        <v/>
      </c>
      <c r="L87" s="1"/>
      <c r="M87" s="1"/>
      <c r="N87" s="1"/>
      <c r="O87" s="1"/>
      <c r="P87" s="1"/>
      <c r="Q87" s="1"/>
      <c r="R87" s="1"/>
      <c r="S87" s="1"/>
      <c r="T87" s="1"/>
      <c r="U87" s="1"/>
      <c r="V87" s="1"/>
      <c r="W87" s="1"/>
      <c r="X87" s="1"/>
      <c r="Y87" s="1"/>
      <c r="Z87" s="1"/>
      <c r="AA87" s="1"/>
      <c r="AB87" s="1"/>
      <c r="AC87" s="1"/>
    </row>
    <row r="88" spans="1:29" s="196" customFormat="1" ht="18" customHeight="1" x14ac:dyDescent="0.25">
      <c r="A88" s="79"/>
      <c r="B88" s="79"/>
      <c r="C88" s="79"/>
      <c r="D88" s="79"/>
      <c r="E88" s="80"/>
      <c r="F88" s="80"/>
      <c r="G88" s="80"/>
      <c r="H88" s="80"/>
      <c r="I88" s="80"/>
      <c r="J88" s="87"/>
      <c r="K88" s="21" t="str">
        <f t="shared" si="2"/>
        <v/>
      </c>
      <c r="L88" s="1"/>
      <c r="M88" s="1"/>
      <c r="N88" s="1"/>
      <c r="O88" s="1"/>
      <c r="P88" s="1"/>
      <c r="Q88" s="1"/>
      <c r="R88" s="1"/>
      <c r="S88" s="1"/>
      <c r="T88" s="1"/>
      <c r="U88" s="1"/>
      <c r="V88" s="1"/>
      <c r="W88" s="1"/>
      <c r="X88" s="1"/>
      <c r="Y88" s="1"/>
      <c r="Z88" s="1"/>
      <c r="AA88" s="1"/>
      <c r="AB88" s="1"/>
      <c r="AC88" s="1"/>
    </row>
    <row r="89" spans="1:29" s="196" customFormat="1" ht="18" customHeight="1" x14ac:dyDescent="0.25">
      <c r="A89" s="79"/>
      <c r="B89" s="79"/>
      <c r="C89" s="79"/>
      <c r="D89" s="79"/>
      <c r="E89" s="80"/>
      <c r="F89" s="80"/>
      <c r="G89" s="80"/>
      <c r="H89" s="80"/>
      <c r="I89" s="80"/>
      <c r="J89" s="87"/>
      <c r="K89" s="21" t="str">
        <f t="shared" si="2"/>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5.75" customHeight="1" x14ac:dyDescent="0.25">
      <c r="A97" s="79"/>
      <c r="B97" s="79"/>
      <c r="C97" s="79"/>
      <c r="D97" s="79"/>
      <c r="E97" s="80"/>
      <c r="F97" s="80"/>
      <c r="G97" s="80"/>
      <c r="H97" s="80"/>
      <c r="I97" s="80"/>
      <c r="J97" s="87"/>
      <c r="K97" s="21" t="str">
        <f t="shared" ref="K97:K112" si="3">CONCATENATE(F97,I97)</f>
        <v/>
      </c>
      <c r="L97" s="1"/>
      <c r="M97" s="231" t="s">
        <v>104</v>
      </c>
      <c r="N97" s="232"/>
      <c r="O97" s="232"/>
      <c r="P97" s="232"/>
      <c r="Q97" s="233"/>
      <c r="R97" s="17"/>
      <c r="S97" s="21"/>
      <c r="T97" s="1"/>
      <c r="U97" s="1"/>
      <c r="V97" s="1"/>
      <c r="W97" s="1"/>
      <c r="X97" s="1"/>
      <c r="Y97" s="1"/>
      <c r="Z97" s="1"/>
      <c r="AA97" s="1"/>
      <c r="AB97" s="1"/>
      <c r="AC97" s="1"/>
    </row>
    <row r="98" spans="1:29" s="184" customFormat="1" ht="15" customHeight="1" x14ac:dyDescent="0.25">
      <c r="A98" s="79"/>
      <c r="B98" s="79"/>
      <c r="C98" s="79"/>
      <c r="D98" s="79"/>
      <c r="E98" s="80"/>
      <c r="F98" s="80"/>
      <c r="G98" s="80"/>
      <c r="H98" s="80"/>
      <c r="I98" s="80"/>
      <c r="J98" s="87"/>
      <c r="K98" s="21" t="str">
        <f t="shared" si="3"/>
        <v/>
      </c>
      <c r="L98" s="1"/>
      <c r="M98" s="237"/>
      <c r="N98" s="232"/>
      <c r="O98" s="232"/>
      <c r="P98" s="232"/>
      <c r="Q98" s="233"/>
      <c r="R98" s="17"/>
      <c r="S98" s="21"/>
      <c r="T98" s="1"/>
      <c r="U98" s="1"/>
      <c r="V98" s="1"/>
      <c r="W98" s="1"/>
      <c r="X98" s="1"/>
      <c r="Y98" s="1"/>
      <c r="Z98" s="1"/>
      <c r="AA98" s="1"/>
      <c r="AB98" s="1"/>
      <c r="AC98" s="1"/>
    </row>
    <row r="99" spans="1:29" s="184" customFormat="1" ht="15.75" customHeight="1" x14ac:dyDescent="0.25">
      <c r="A99" s="79"/>
      <c r="B99" s="79"/>
      <c r="C99" s="79"/>
      <c r="D99" s="79"/>
      <c r="E99" s="80"/>
      <c r="F99" s="80"/>
      <c r="G99" s="80"/>
      <c r="H99" s="80"/>
      <c r="I99" s="80"/>
      <c r="J99" s="87"/>
      <c r="K99" s="21" t="str">
        <f t="shared" si="3"/>
        <v/>
      </c>
      <c r="L99" s="1"/>
      <c r="M99" s="231" t="s">
        <v>108</v>
      </c>
      <c r="N99" s="232"/>
      <c r="O99" s="232"/>
      <c r="P99" s="232"/>
      <c r="Q99" s="233"/>
      <c r="R99" s="90"/>
      <c r="S99" s="21"/>
      <c r="T99" s="1"/>
      <c r="U99" s="1"/>
      <c r="V99" s="1"/>
      <c r="W99" s="1"/>
      <c r="X99" s="1"/>
      <c r="Y99" s="1"/>
      <c r="Z99" s="1"/>
      <c r="AA99" s="1"/>
      <c r="AB99" s="1"/>
      <c r="AC99" s="1"/>
    </row>
    <row r="100" spans="1:29" s="184" customFormat="1" ht="15" customHeight="1" x14ac:dyDescent="0.25">
      <c r="A100" s="79"/>
      <c r="B100" s="79"/>
      <c r="C100" s="79"/>
      <c r="D100" s="79"/>
      <c r="E100" s="80"/>
      <c r="F100" s="80"/>
      <c r="G100" s="80"/>
      <c r="H100" s="80"/>
      <c r="I100" s="80"/>
      <c r="J100" s="87"/>
      <c r="K100" s="21" t="str">
        <f t="shared" si="3"/>
        <v/>
      </c>
      <c r="L100" s="1"/>
      <c r="M100" s="234"/>
      <c r="N100" s="235"/>
      <c r="O100" s="235"/>
      <c r="P100" s="235"/>
      <c r="Q100" s="236"/>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3"/>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3"/>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3"/>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3"/>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3"/>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3"/>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3"/>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3"/>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3"/>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191"/>
      <c r="E110" s="80"/>
      <c r="F110" s="80"/>
      <c r="G110" s="80"/>
      <c r="H110" s="80"/>
      <c r="I110" s="80"/>
      <c r="J110" s="87"/>
      <c r="K110" s="21" t="str">
        <f t="shared" si="3"/>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192"/>
      <c r="E111" s="80"/>
      <c r="F111" s="80"/>
      <c r="G111" s="80"/>
      <c r="H111" s="80"/>
      <c r="I111" s="80"/>
      <c r="J111" s="87"/>
      <c r="K111" s="21" t="str">
        <f t="shared" si="3"/>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3"/>
        <v/>
      </c>
      <c r="L112" s="1"/>
      <c r="M112" s="1"/>
      <c r="N112" s="1"/>
      <c r="O112" s="1"/>
      <c r="P112" s="1"/>
      <c r="Q112" s="1"/>
      <c r="R112" s="1"/>
      <c r="S112" s="1"/>
      <c r="T112" s="1"/>
      <c r="U112" s="1"/>
      <c r="V112" s="1"/>
      <c r="W112" s="1"/>
      <c r="X112" s="1"/>
      <c r="Y112" s="1"/>
      <c r="Z112" s="1"/>
      <c r="AA112" s="1"/>
      <c r="AB112" s="1"/>
      <c r="AC112" s="1"/>
    </row>
    <row r="113" spans="1:29" s="184" customFormat="1" ht="15.75" customHeight="1" x14ac:dyDescent="0.25">
      <c r="A113" s="79"/>
      <c r="B113" s="79"/>
      <c r="C113" s="79"/>
      <c r="D113" s="191"/>
      <c r="E113" s="80"/>
      <c r="F113" s="80"/>
      <c r="G113" s="80"/>
      <c r="H113" s="80"/>
      <c r="I113" s="80"/>
      <c r="J113" s="87"/>
      <c r="K113" s="21" t="str">
        <f t="shared" ref="K113:K128" si="4">CONCATENATE(F113,I113)</f>
        <v/>
      </c>
      <c r="L113" s="1"/>
      <c r="M113" s="231" t="s">
        <v>104</v>
      </c>
      <c r="N113" s="232"/>
      <c r="O113" s="232"/>
      <c r="P113" s="232"/>
      <c r="Q113" s="233"/>
      <c r="R113" s="17"/>
      <c r="S113" s="21"/>
      <c r="T113" s="1"/>
      <c r="U113" s="1"/>
      <c r="V113" s="1"/>
      <c r="W113" s="1"/>
      <c r="X113" s="1"/>
      <c r="Y113" s="1"/>
      <c r="Z113" s="1"/>
      <c r="AA113" s="1"/>
      <c r="AB113" s="1"/>
      <c r="AC113" s="1"/>
    </row>
    <row r="114" spans="1:29" s="184" customFormat="1" ht="15" customHeight="1" x14ac:dyDescent="0.25">
      <c r="A114" s="79"/>
      <c r="B114" s="79"/>
      <c r="C114" s="79"/>
      <c r="D114" s="191"/>
      <c r="E114" s="80"/>
      <c r="F114" s="80"/>
      <c r="G114" s="80"/>
      <c r="H114" s="80"/>
      <c r="I114" s="80"/>
      <c r="J114" s="87"/>
      <c r="K114" s="21" t="str">
        <f t="shared" si="4"/>
        <v/>
      </c>
      <c r="L114" s="1"/>
      <c r="M114" s="237"/>
      <c r="N114" s="232"/>
      <c r="O114" s="232"/>
      <c r="P114" s="232"/>
      <c r="Q114" s="233"/>
      <c r="R114" s="17"/>
      <c r="S114" s="21"/>
      <c r="T114" s="1"/>
      <c r="U114" s="1"/>
      <c r="V114" s="1"/>
      <c r="W114" s="1"/>
      <c r="X114" s="1"/>
      <c r="Y114" s="1"/>
      <c r="Z114" s="1"/>
      <c r="AA114" s="1"/>
      <c r="AB114" s="1"/>
      <c r="AC114" s="1"/>
    </row>
    <row r="115" spans="1:29" s="184" customFormat="1" ht="15.75" customHeight="1" x14ac:dyDescent="0.25">
      <c r="A115" s="79"/>
      <c r="B115" s="79"/>
      <c r="C115" s="79"/>
      <c r="D115" s="79"/>
      <c r="E115" s="80"/>
      <c r="F115" s="80"/>
      <c r="G115" s="80"/>
      <c r="H115" s="80"/>
      <c r="I115" s="80"/>
      <c r="J115" s="87"/>
      <c r="K115" s="21" t="str">
        <f t="shared" si="4"/>
        <v/>
      </c>
      <c r="L115" s="1"/>
      <c r="M115" s="231" t="s">
        <v>108</v>
      </c>
      <c r="N115" s="232"/>
      <c r="O115" s="232"/>
      <c r="P115" s="232"/>
      <c r="Q115" s="233"/>
      <c r="R115" s="90"/>
      <c r="S115" s="21"/>
      <c r="T115" s="1"/>
      <c r="U115" s="1"/>
      <c r="V115" s="1"/>
      <c r="W115" s="1"/>
      <c r="X115" s="1"/>
      <c r="Y115" s="1"/>
      <c r="Z115" s="1"/>
      <c r="AA115" s="1"/>
      <c r="AB115" s="1"/>
      <c r="AC115" s="1"/>
    </row>
    <row r="116" spans="1:29" s="184" customFormat="1" ht="15" customHeight="1" x14ac:dyDescent="0.25">
      <c r="A116" s="79"/>
      <c r="B116" s="79"/>
      <c r="C116" s="79"/>
      <c r="D116" s="79"/>
      <c r="E116" s="80"/>
      <c r="F116" s="80"/>
      <c r="G116" s="80"/>
      <c r="H116" s="80"/>
      <c r="I116" s="80"/>
      <c r="J116" s="87"/>
      <c r="K116" s="21" t="str">
        <f t="shared" si="4"/>
        <v/>
      </c>
      <c r="L116" s="1"/>
      <c r="M116" s="234"/>
      <c r="N116" s="235"/>
      <c r="O116" s="235"/>
      <c r="P116" s="235"/>
      <c r="Q116" s="236"/>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4"/>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79"/>
      <c r="E118" s="80"/>
      <c r="F118" s="80"/>
      <c r="G118" s="80"/>
      <c r="H118" s="80"/>
      <c r="I118" s="80"/>
      <c r="J118" s="87"/>
      <c r="K118" s="21" t="str">
        <f t="shared" si="4"/>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4"/>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4"/>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4"/>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4"/>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4"/>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4"/>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4"/>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192"/>
      <c r="E126" s="80"/>
      <c r="F126" s="80"/>
      <c r="G126" s="80"/>
      <c r="H126" s="80"/>
      <c r="I126" s="80"/>
      <c r="J126" s="87"/>
      <c r="K126" s="21" t="str">
        <f t="shared" si="4"/>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4"/>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4"/>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ref="K129:K192" si="5">CONCATENATE(F129,I129)</f>
        <v/>
      </c>
      <c r="L129" s="1"/>
      <c r="M129" s="1"/>
      <c r="N129" s="1"/>
      <c r="O129" s="1"/>
      <c r="P129" s="1"/>
      <c r="Q129" s="1"/>
      <c r="R129" s="1"/>
      <c r="S129" s="1"/>
      <c r="T129" s="1"/>
      <c r="U129" s="1"/>
      <c r="V129" s="1"/>
      <c r="W129" s="1"/>
      <c r="X129" s="1"/>
      <c r="Y129" s="1"/>
      <c r="Z129" s="1"/>
      <c r="AA129" s="1"/>
      <c r="AB129" s="1"/>
      <c r="AC129" s="1"/>
    </row>
    <row r="130" spans="1:29" ht="15" customHeight="1" x14ac:dyDescent="0.25">
      <c r="A130" s="79"/>
      <c r="B130" s="79"/>
      <c r="C130" s="79"/>
      <c r="D130" s="191"/>
      <c r="E130" s="80"/>
      <c r="F130" s="80"/>
      <c r="G130" s="80"/>
      <c r="H130" s="80"/>
      <c r="I130" s="80"/>
      <c r="J130" s="87"/>
      <c r="K130" s="21" t="str">
        <f t="shared" si="5"/>
        <v/>
      </c>
    </row>
    <row r="131" spans="1:29" ht="15" customHeight="1" x14ac:dyDescent="0.25">
      <c r="A131" s="79"/>
      <c r="B131" s="79"/>
      <c r="C131" s="79"/>
      <c r="D131" s="79"/>
      <c r="E131" s="80"/>
      <c r="F131" s="80"/>
      <c r="G131" s="80"/>
      <c r="H131" s="80"/>
      <c r="I131" s="80"/>
      <c r="J131" s="87"/>
      <c r="K131" s="21" t="str">
        <f t="shared" si="5"/>
        <v/>
      </c>
    </row>
    <row r="132" spans="1:29" ht="15" customHeight="1" x14ac:dyDescent="0.25">
      <c r="A132" s="79"/>
      <c r="B132" s="79"/>
      <c r="C132" s="79"/>
      <c r="D132" s="79"/>
      <c r="E132" s="80"/>
      <c r="F132" s="80"/>
      <c r="G132" s="80"/>
      <c r="H132" s="80"/>
      <c r="I132" s="80"/>
      <c r="J132" s="87"/>
      <c r="K132" s="21" t="str">
        <f t="shared" si="5"/>
        <v/>
      </c>
    </row>
    <row r="133" spans="1:29" ht="15" customHeight="1" x14ac:dyDescent="0.25">
      <c r="A133" s="79"/>
      <c r="B133" s="79"/>
      <c r="C133" s="79"/>
      <c r="D133" s="191"/>
      <c r="E133" s="80"/>
      <c r="F133" s="80"/>
      <c r="G133" s="80"/>
      <c r="H133" s="80"/>
      <c r="I133" s="80"/>
      <c r="J133" s="87"/>
      <c r="K133" s="21" t="str">
        <f t="shared" si="5"/>
        <v/>
      </c>
    </row>
    <row r="134" spans="1:29" ht="15" customHeight="1" x14ac:dyDescent="0.25">
      <c r="A134" s="79"/>
      <c r="B134" s="79"/>
      <c r="C134" s="79"/>
      <c r="D134" s="191"/>
      <c r="E134" s="80"/>
      <c r="F134" s="80"/>
      <c r="G134" s="80"/>
      <c r="H134" s="80"/>
      <c r="I134" s="80"/>
      <c r="J134" s="87"/>
      <c r="K134" s="21" t="str">
        <f t="shared" si="5"/>
        <v/>
      </c>
    </row>
    <row r="135" spans="1:29" ht="15" customHeight="1" x14ac:dyDescent="0.25">
      <c r="A135" s="79"/>
      <c r="B135" s="79"/>
      <c r="C135" s="79"/>
      <c r="D135" s="79"/>
      <c r="E135" s="80"/>
      <c r="F135" s="80"/>
      <c r="G135" s="80"/>
      <c r="H135" s="80"/>
      <c r="I135" s="80"/>
      <c r="J135" s="87"/>
      <c r="K135" s="21" t="str">
        <f t="shared" si="5"/>
        <v/>
      </c>
    </row>
    <row r="136" spans="1:29" ht="15" customHeight="1" x14ac:dyDescent="0.25">
      <c r="A136" s="79"/>
      <c r="B136" s="79"/>
      <c r="C136" s="79"/>
      <c r="D136" s="79"/>
      <c r="E136" s="80"/>
      <c r="F136" s="80"/>
      <c r="G136" s="80"/>
      <c r="H136" s="80"/>
      <c r="I136" s="80"/>
      <c r="J136" s="87"/>
      <c r="K136" s="21" t="str">
        <f t="shared" si="5"/>
        <v/>
      </c>
    </row>
    <row r="137" spans="1:29" ht="15" customHeight="1" x14ac:dyDescent="0.25">
      <c r="A137" s="79"/>
      <c r="B137" s="79"/>
      <c r="C137" s="79"/>
      <c r="D137" s="79"/>
      <c r="E137" s="80"/>
      <c r="F137" s="80"/>
      <c r="G137" s="80"/>
      <c r="H137" s="80"/>
      <c r="I137" s="80"/>
      <c r="J137" s="87"/>
      <c r="K137" s="21" t="str">
        <f t="shared" si="5"/>
        <v/>
      </c>
    </row>
    <row r="138" spans="1:29" ht="15" customHeight="1" x14ac:dyDescent="0.25">
      <c r="A138" s="79"/>
      <c r="B138" s="79"/>
      <c r="C138" s="79"/>
      <c r="D138" s="79"/>
      <c r="E138" s="80"/>
      <c r="F138" s="80"/>
      <c r="G138" s="80"/>
      <c r="H138" s="80"/>
      <c r="I138" s="80"/>
      <c r="J138" s="87"/>
      <c r="K138" s="21" t="str">
        <f t="shared" si="5"/>
        <v/>
      </c>
    </row>
    <row r="139" spans="1:29" ht="15" customHeight="1" x14ac:dyDescent="0.25">
      <c r="A139" s="79"/>
      <c r="B139" s="79"/>
      <c r="C139" s="79"/>
      <c r="D139" s="79"/>
      <c r="E139" s="80"/>
      <c r="F139" s="80"/>
      <c r="G139" s="80"/>
      <c r="H139" s="80"/>
      <c r="I139" s="80"/>
      <c r="J139" s="87"/>
      <c r="K139" s="21" t="str">
        <f t="shared" si="5"/>
        <v/>
      </c>
    </row>
    <row r="140" spans="1:29" ht="15" customHeight="1" x14ac:dyDescent="0.25">
      <c r="A140" s="79"/>
      <c r="B140" s="79"/>
      <c r="C140" s="79"/>
      <c r="D140" s="79"/>
      <c r="E140" s="80"/>
      <c r="F140" s="80"/>
      <c r="G140" s="80"/>
      <c r="H140" s="80"/>
      <c r="I140" s="80"/>
      <c r="J140" s="87"/>
      <c r="K140" s="21" t="str">
        <f t="shared" si="5"/>
        <v/>
      </c>
    </row>
    <row r="141" spans="1:29" ht="15" customHeight="1" x14ac:dyDescent="0.25">
      <c r="A141" s="79"/>
      <c r="B141" s="79"/>
      <c r="C141" s="79"/>
      <c r="D141" s="79"/>
      <c r="E141" s="80"/>
      <c r="F141" s="80"/>
      <c r="G141" s="80"/>
      <c r="H141" s="80"/>
      <c r="I141" s="80"/>
      <c r="J141" s="87"/>
      <c r="K141" s="21" t="str">
        <f t="shared" si="5"/>
        <v/>
      </c>
    </row>
    <row r="142" spans="1:29" ht="15" customHeight="1" x14ac:dyDescent="0.25">
      <c r="A142" s="79"/>
      <c r="B142" s="79"/>
      <c r="C142" s="79"/>
      <c r="D142" s="79"/>
      <c r="E142" s="80"/>
      <c r="F142" s="80"/>
      <c r="G142" s="80"/>
      <c r="H142" s="80"/>
      <c r="I142" s="80"/>
      <c r="J142" s="87"/>
      <c r="K142" s="21" t="str">
        <f t="shared" si="5"/>
        <v/>
      </c>
    </row>
    <row r="143" spans="1:29" ht="15" customHeight="1" x14ac:dyDescent="0.25">
      <c r="A143" s="79"/>
      <c r="B143" s="79"/>
      <c r="C143" s="79"/>
      <c r="D143" s="191"/>
      <c r="E143" s="80"/>
      <c r="F143" s="80"/>
      <c r="G143" s="80"/>
      <c r="H143" s="80"/>
      <c r="I143" s="80"/>
      <c r="J143" s="87"/>
      <c r="K143" s="21" t="str">
        <f t="shared" si="5"/>
        <v/>
      </c>
    </row>
    <row r="144" spans="1:29" ht="15" customHeight="1" x14ac:dyDescent="0.25">
      <c r="A144" s="79"/>
      <c r="B144" s="79"/>
      <c r="C144" s="79"/>
      <c r="D144" s="79"/>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191"/>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79"/>
      <c r="E149" s="80"/>
      <c r="F149" s="80"/>
      <c r="G149" s="80"/>
      <c r="H149" s="80"/>
      <c r="I149" s="80"/>
      <c r="J149" s="87"/>
      <c r="K149" s="21" t="str">
        <f t="shared" si="5"/>
        <v/>
      </c>
    </row>
    <row r="150" spans="1:11" ht="15" customHeight="1" x14ac:dyDescent="0.25">
      <c r="A150" s="79"/>
      <c r="B150" s="79"/>
      <c r="C150" s="79"/>
      <c r="D150" s="79"/>
      <c r="E150" s="80"/>
      <c r="F150" s="80"/>
      <c r="G150" s="80"/>
      <c r="H150" s="80"/>
      <c r="I150" s="80"/>
      <c r="J150" s="87"/>
      <c r="K150" s="21" t="str">
        <f t="shared" si="5"/>
        <v/>
      </c>
    </row>
    <row r="151" spans="1:11" ht="15" customHeight="1" x14ac:dyDescent="0.25">
      <c r="A151" s="79"/>
      <c r="B151" s="79"/>
      <c r="C151" s="79"/>
      <c r="D151" s="79"/>
      <c r="E151" s="80"/>
      <c r="F151" s="80"/>
      <c r="G151" s="80"/>
      <c r="H151" s="80"/>
      <c r="I151" s="80"/>
      <c r="J151" s="87"/>
      <c r="K151" s="21" t="str">
        <f t="shared" si="5"/>
        <v/>
      </c>
    </row>
    <row r="152" spans="1:11" ht="15" customHeight="1" x14ac:dyDescent="0.25">
      <c r="A152" s="79"/>
      <c r="B152" s="79"/>
      <c r="C152" s="79"/>
      <c r="D152" s="79"/>
      <c r="E152" s="80"/>
      <c r="F152" s="80"/>
      <c r="G152" s="80"/>
      <c r="H152" s="80"/>
      <c r="I152" s="80"/>
      <c r="J152" s="87"/>
      <c r="K152" s="21" t="str">
        <f t="shared" si="5"/>
        <v/>
      </c>
    </row>
    <row r="153" spans="1:11" ht="15" customHeight="1" x14ac:dyDescent="0.25">
      <c r="A153" s="79"/>
      <c r="B153" s="79"/>
      <c r="C153" s="79"/>
      <c r="D153" s="79"/>
      <c r="E153" s="80"/>
      <c r="F153" s="80"/>
      <c r="G153" s="80"/>
      <c r="H153" s="80"/>
      <c r="I153" s="80"/>
      <c r="J153" s="87"/>
      <c r="K153" s="21" t="str">
        <f t="shared" si="5"/>
        <v/>
      </c>
    </row>
    <row r="154" spans="1:11" ht="15" customHeight="1" x14ac:dyDescent="0.25">
      <c r="A154" s="79"/>
      <c r="B154" s="79"/>
      <c r="C154" s="79"/>
      <c r="D154" s="79"/>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79"/>
      <c r="E157" s="80"/>
      <c r="F157" s="80"/>
      <c r="G157" s="80"/>
      <c r="H157" s="80"/>
      <c r="I157" s="80"/>
      <c r="J157" s="87"/>
      <c r="K157" s="21" t="str">
        <f t="shared" si="5"/>
        <v/>
      </c>
    </row>
    <row r="158" spans="1:11" ht="15" customHeight="1" x14ac:dyDescent="0.25">
      <c r="A158" s="79"/>
      <c r="B158" s="79"/>
      <c r="C158" s="79"/>
      <c r="D158" s="79"/>
      <c r="E158" s="80"/>
      <c r="F158" s="80"/>
      <c r="G158" s="80"/>
      <c r="H158" s="80"/>
      <c r="I158" s="80"/>
      <c r="J158" s="87"/>
      <c r="K158" s="21" t="str">
        <f t="shared" si="5"/>
        <v/>
      </c>
    </row>
    <row r="159" spans="1:11" ht="15" customHeight="1" x14ac:dyDescent="0.25">
      <c r="A159" s="79"/>
      <c r="B159" s="79"/>
      <c r="C159" s="79"/>
      <c r="D159" s="191"/>
      <c r="E159" s="80"/>
      <c r="F159" s="80"/>
      <c r="G159" s="80"/>
      <c r="H159" s="80"/>
      <c r="I159" s="80"/>
      <c r="J159" s="87"/>
      <c r="K159" s="21" t="str">
        <f t="shared" si="5"/>
        <v/>
      </c>
    </row>
    <row r="160" spans="1:11" ht="15" customHeight="1" x14ac:dyDescent="0.25">
      <c r="A160" s="79"/>
      <c r="B160" s="79"/>
      <c r="C160" s="79"/>
      <c r="D160" s="191"/>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79"/>
      <c r="E162" s="80"/>
      <c r="F162" s="80"/>
      <c r="G162" s="80"/>
      <c r="H162" s="80"/>
      <c r="I162" s="80"/>
      <c r="J162" s="87"/>
      <c r="K162" s="21" t="str">
        <f t="shared" si="5"/>
        <v/>
      </c>
    </row>
    <row r="163" spans="1:11" ht="15" customHeight="1" x14ac:dyDescent="0.25">
      <c r="A163" s="79"/>
      <c r="B163" s="79"/>
      <c r="C163" s="79"/>
      <c r="D163" s="79"/>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79"/>
      <c r="E166" s="80"/>
      <c r="F166" s="80"/>
      <c r="G166" s="80"/>
      <c r="H166" s="80"/>
      <c r="I166" s="80"/>
      <c r="J166" s="87"/>
      <c r="K166" s="21" t="str">
        <f t="shared" si="5"/>
        <v/>
      </c>
    </row>
    <row r="167" spans="1:11" ht="15" customHeight="1" x14ac:dyDescent="0.25">
      <c r="A167" s="79"/>
      <c r="B167" s="79"/>
      <c r="C167" s="79"/>
      <c r="D167" s="79"/>
      <c r="E167" s="80"/>
      <c r="F167" s="80"/>
      <c r="G167" s="80"/>
      <c r="H167" s="80"/>
      <c r="I167" s="80"/>
      <c r="J167" s="87"/>
      <c r="K167" s="21" t="str">
        <f t="shared" si="5"/>
        <v/>
      </c>
    </row>
    <row r="168" spans="1:11" ht="15" customHeight="1" x14ac:dyDescent="0.25">
      <c r="A168" s="79"/>
      <c r="B168" s="79"/>
      <c r="C168" s="79"/>
      <c r="D168" s="191"/>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79"/>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79"/>
      <c r="E175" s="80"/>
      <c r="F175" s="80"/>
      <c r="G175" s="80"/>
      <c r="H175" s="80"/>
      <c r="I175" s="80"/>
      <c r="J175" s="87"/>
      <c r="K175" s="21" t="str">
        <f t="shared" si="5"/>
        <v/>
      </c>
    </row>
    <row r="176" spans="1:11" ht="15" customHeight="1" x14ac:dyDescent="0.25">
      <c r="A176" s="79"/>
      <c r="B176" s="79"/>
      <c r="C176" s="79"/>
      <c r="D176" s="79"/>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79"/>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191"/>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si="5"/>
        <v/>
      </c>
    </row>
    <row r="186" spans="1:11" ht="15" customHeight="1" x14ac:dyDescent="0.25">
      <c r="A186" s="79"/>
      <c r="B186" s="79"/>
      <c r="C186" s="79"/>
      <c r="D186" s="79"/>
      <c r="E186" s="80"/>
      <c r="F186" s="80"/>
      <c r="G186" s="80"/>
      <c r="H186" s="80"/>
      <c r="I186" s="80"/>
      <c r="J186" s="87"/>
      <c r="K186" s="21" t="str">
        <f t="shared" si="5"/>
        <v/>
      </c>
    </row>
    <row r="187" spans="1:11" ht="15" customHeight="1" x14ac:dyDescent="0.25">
      <c r="A187" s="79"/>
      <c r="B187" s="79"/>
      <c r="C187" s="79"/>
      <c r="D187" s="79"/>
      <c r="E187" s="80"/>
      <c r="F187" s="80"/>
      <c r="G187" s="80"/>
      <c r="H187" s="80"/>
      <c r="I187" s="80"/>
      <c r="J187" s="87"/>
      <c r="K187" s="21" t="str">
        <f t="shared" si="5"/>
        <v/>
      </c>
    </row>
    <row r="188" spans="1:11" ht="15" customHeight="1" x14ac:dyDescent="0.25">
      <c r="A188" s="79"/>
      <c r="B188" s="79"/>
      <c r="C188" s="79"/>
      <c r="D188" s="79"/>
      <c r="E188" s="80"/>
      <c r="F188" s="80"/>
      <c r="G188" s="80"/>
      <c r="H188" s="80"/>
      <c r="I188" s="80"/>
      <c r="J188" s="87"/>
      <c r="K188" s="21" t="str">
        <f t="shared" si="5"/>
        <v/>
      </c>
    </row>
    <row r="189" spans="1:11" ht="15" customHeight="1" x14ac:dyDescent="0.25">
      <c r="A189" s="79"/>
      <c r="B189" s="79"/>
      <c r="C189" s="79"/>
      <c r="D189" s="79"/>
      <c r="E189" s="80"/>
      <c r="F189" s="80"/>
      <c r="G189" s="80"/>
      <c r="H189" s="80"/>
      <c r="I189" s="80"/>
      <c r="J189" s="87"/>
      <c r="K189" s="21" t="str">
        <f t="shared" si="5"/>
        <v/>
      </c>
    </row>
    <row r="190" spans="1:11" ht="15" customHeight="1" x14ac:dyDescent="0.25">
      <c r="A190" s="79"/>
      <c r="B190" s="79"/>
      <c r="C190" s="79"/>
      <c r="D190" s="79"/>
      <c r="E190" s="80"/>
      <c r="F190" s="80"/>
      <c r="G190" s="80"/>
      <c r="H190" s="80"/>
      <c r="I190" s="80"/>
      <c r="J190" s="87"/>
      <c r="K190" s="21" t="str">
        <f t="shared" si="5"/>
        <v/>
      </c>
    </row>
    <row r="191" spans="1:11" ht="15" customHeight="1" x14ac:dyDescent="0.25">
      <c r="A191" s="79"/>
      <c r="B191" s="79"/>
      <c r="C191" s="79"/>
      <c r="D191" s="79"/>
      <c r="E191" s="80"/>
      <c r="F191" s="80"/>
      <c r="G191" s="80"/>
      <c r="H191" s="80"/>
      <c r="I191" s="80"/>
      <c r="J191" s="87"/>
      <c r="K191" s="21" t="str">
        <f t="shared" si="5"/>
        <v/>
      </c>
    </row>
    <row r="192" spans="1:11" ht="15" customHeight="1" x14ac:dyDescent="0.25">
      <c r="A192" s="79"/>
      <c r="B192" s="79"/>
      <c r="C192" s="79"/>
      <c r="D192" s="79"/>
      <c r="E192" s="80"/>
      <c r="F192" s="80"/>
      <c r="G192" s="80"/>
      <c r="H192" s="80"/>
      <c r="I192" s="80"/>
      <c r="J192" s="87"/>
      <c r="K192" s="21" t="str">
        <f t="shared" si="5"/>
        <v/>
      </c>
    </row>
    <row r="193" spans="1:11" ht="15" customHeight="1" x14ac:dyDescent="0.25">
      <c r="A193" s="79"/>
      <c r="B193" s="79"/>
      <c r="C193" s="79"/>
      <c r="D193" s="79"/>
      <c r="E193" s="80"/>
      <c r="F193" s="80"/>
      <c r="G193" s="80"/>
      <c r="H193" s="80"/>
      <c r="I193" s="80"/>
      <c r="J193" s="87"/>
      <c r="K193" s="21" t="str">
        <f t="shared" ref="K193:K256" si="6">CONCATENATE(F193,I193)</f>
        <v/>
      </c>
    </row>
    <row r="194" spans="1:11" ht="15" customHeight="1" x14ac:dyDescent="0.25">
      <c r="A194" s="79"/>
      <c r="B194" s="79"/>
      <c r="C194" s="79"/>
      <c r="D194" s="79"/>
      <c r="E194" s="80"/>
      <c r="F194" s="80"/>
      <c r="G194" s="80"/>
      <c r="H194" s="80"/>
      <c r="I194" s="80"/>
      <c r="J194" s="87"/>
      <c r="K194" s="21" t="str">
        <f t="shared" si="6"/>
        <v/>
      </c>
    </row>
    <row r="195" spans="1:11" ht="15" customHeight="1" x14ac:dyDescent="0.25">
      <c r="A195" s="79"/>
      <c r="B195" s="79"/>
      <c r="C195" s="79"/>
      <c r="D195" s="79"/>
      <c r="E195" s="80"/>
      <c r="F195" s="80"/>
      <c r="G195" s="80"/>
      <c r="H195" s="80"/>
      <c r="I195" s="80"/>
      <c r="J195" s="87"/>
      <c r="K195" s="21" t="str">
        <f t="shared" si="6"/>
        <v/>
      </c>
    </row>
    <row r="196" spans="1:11" ht="15" customHeight="1" x14ac:dyDescent="0.25">
      <c r="A196" s="79"/>
      <c r="B196" s="79"/>
      <c r="C196" s="79"/>
      <c r="D196" s="79"/>
      <c r="E196" s="80"/>
      <c r="F196" s="80"/>
      <c r="G196" s="80"/>
      <c r="H196" s="80"/>
      <c r="I196" s="80"/>
      <c r="J196" s="87"/>
      <c r="K196" s="21" t="str">
        <f t="shared" si="6"/>
        <v/>
      </c>
    </row>
    <row r="197" spans="1:11" ht="15" customHeight="1" x14ac:dyDescent="0.25">
      <c r="A197" s="79"/>
      <c r="B197" s="79"/>
      <c r="C197" s="79"/>
      <c r="D197" s="79"/>
      <c r="E197" s="80"/>
      <c r="F197" s="80"/>
      <c r="G197" s="80"/>
      <c r="H197" s="80"/>
      <c r="I197" s="80"/>
      <c r="J197" s="87"/>
      <c r="K197" s="21" t="str">
        <f t="shared" si="6"/>
        <v/>
      </c>
    </row>
    <row r="198" spans="1:11" ht="15" customHeight="1" x14ac:dyDescent="0.25">
      <c r="A198" s="79"/>
      <c r="B198" s="79"/>
      <c r="C198" s="79"/>
      <c r="D198" s="79"/>
      <c r="E198" s="80"/>
      <c r="F198" s="80"/>
      <c r="G198" s="80"/>
      <c r="H198" s="80"/>
      <c r="I198" s="80"/>
      <c r="J198" s="87"/>
      <c r="K198" s="21" t="str">
        <f t="shared" si="6"/>
        <v/>
      </c>
    </row>
    <row r="199" spans="1:11" ht="15" customHeight="1" x14ac:dyDescent="0.25">
      <c r="A199" s="79"/>
      <c r="B199" s="79"/>
      <c r="C199" s="79"/>
      <c r="D199" s="79"/>
      <c r="E199" s="80"/>
      <c r="F199" s="80"/>
      <c r="G199" s="80"/>
      <c r="H199" s="80"/>
      <c r="I199" s="80"/>
      <c r="J199" s="87"/>
      <c r="K199" s="21" t="str">
        <f t="shared" si="6"/>
        <v/>
      </c>
    </row>
    <row r="200" spans="1:11" ht="15" customHeight="1" x14ac:dyDescent="0.25">
      <c r="A200" s="79"/>
      <c r="B200" s="79"/>
      <c r="C200" s="79"/>
      <c r="D200" s="79"/>
      <c r="E200" s="80"/>
      <c r="F200" s="80"/>
      <c r="G200" s="80"/>
      <c r="H200" s="80"/>
      <c r="I200" s="80"/>
      <c r="J200" s="87"/>
      <c r="K200" s="21" t="str">
        <f t="shared" si="6"/>
        <v/>
      </c>
    </row>
    <row r="201" spans="1:11" ht="15" customHeight="1" x14ac:dyDescent="0.25">
      <c r="A201" s="79"/>
      <c r="B201" s="79"/>
      <c r="C201" s="79"/>
      <c r="D201" s="191"/>
      <c r="E201" s="80"/>
      <c r="F201" s="80"/>
      <c r="G201" s="80"/>
      <c r="H201" s="80"/>
      <c r="I201" s="80"/>
      <c r="J201" s="87"/>
      <c r="K201" s="21" t="str">
        <f t="shared" si="6"/>
        <v/>
      </c>
    </row>
    <row r="202" spans="1:11" ht="15" customHeight="1" x14ac:dyDescent="0.25">
      <c r="A202" s="79"/>
      <c r="B202" s="79"/>
      <c r="C202" s="79"/>
      <c r="D202" s="191"/>
      <c r="E202" s="80"/>
      <c r="F202" s="80"/>
      <c r="G202" s="80"/>
      <c r="H202" s="80"/>
      <c r="I202" s="80"/>
      <c r="J202" s="87"/>
      <c r="K202" s="21" t="str">
        <f t="shared" si="6"/>
        <v/>
      </c>
    </row>
    <row r="203" spans="1:11" ht="15" customHeight="1" x14ac:dyDescent="0.25">
      <c r="A203" s="79"/>
      <c r="B203" s="79"/>
      <c r="C203" s="79"/>
      <c r="D203" s="79"/>
      <c r="E203" s="80"/>
      <c r="F203" s="80"/>
      <c r="G203" s="80"/>
      <c r="H203" s="80"/>
      <c r="I203" s="80"/>
      <c r="J203" s="87"/>
      <c r="K203" s="21" t="str">
        <f t="shared" si="6"/>
        <v/>
      </c>
    </row>
    <row r="204" spans="1:11" ht="15" customHeight="1" x14ac:dyDescent="0.25">
      <c r="A204" s="79"/>
      <c r="B204" s="79"/>
      <c r="C204" s="79"/>
      <c r="D204" s="79"/>
      <c r="E204" s="80"/>
      <c r="F204" s="80"/>
      <c r="G204" s="80"/>
      <c r="H204" s="80"/>
      <c r="I204" s="80"/>
      <c r="J204" s="87"/>
      <c r="K204" s="21" t="str">
        <f t="shared" si="6"/>
        <v/>
      </c>
    </row>
    <row r="205" spans="1:11" ht="15" customHeight="1" x14ac:dyDescent="0.25">
      <c r="A205" s="79"/>
      <c r="B205" s="79"/>
      <c r="C205" s="79"/>
      <c r="D205" s="191"/>
      <c r="E205" s="80"/>
      <c r="F205" s="80"/>
      <c r="G205" s="80"/>
      <c r="H205" s="80"/>
      <c r="I205" s="80"/>
      <c r="J205" s="87"/>
      <c r="K205" s="21" t="str">
        <f t="shared" si="6"/>
        <v/>
      </c>
    </row>
    <row r="206" spans="1:11" ht="15" customHeight="1" x14ac:dyDescent="0.25">
      <c r="A206" s="79"/>
      <c r="B206" s="79"/>
      <c r="C206" s="79"/>
      <c r="D206" s="191"/>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191"/>
      <c r="E208" s="80"/>
      <c r="F208" s="80"/>
      <c r="G208" s="80"/>
      <c r="H208" s="80"/>
      <c r="I208" s="80"/>
      <c r="J208" s="87"/>
      <c r="K208" s="21" t="str">
        <f t="shared" si="6"/>
        <v/>
      </c>
    </row>
    <row r="209" spans="1:11" ht="15" customHeight="1" x14ac:dyDescent="0.25">
      <c r="A209" s="79"/>
      <c r="B209" s="79"/>
      <c r="C209" s="79"/>
      <c r="D209" s="79"/>
      <c r="E209" s="80"/>
      <c r="F209" s="80"/>
      <c r="G209" s="80"/>
      <c r="H209" s="80"/>
      <c r="I209" s="80"/>
      <c r="J209" s="87"/>
      <c r="K209" s="21" t="str">
        <f t="shared" si="6"/>
        <v/>
      </c>
    </row>
    <row r="210" spans="1:11" ht="15" customHeight="1" x14ac:dyDescent="0.25">
      <c r="A210" s="79"/>
      <c r="B210" s="79"/>
      <c r="C210" s="79"/>
      <c r="D210" s="79"/>
      <c r="E210" s="80"/>
      <c r="F210" s="80"/>
      <c r="G210" s="80"/>
      <c r="H210" s="80"/>
      <c r="I210" s="80"/>
      <c r="J210" s="87"/>
      <c r="K210" s="21" t="str">
        <f t="shared" si="6"/>
        <v/>
      </c>
    </row>
    <row r="211" spans="1:11" ht="15" customHeight="1" x14ac:dyDescent="0.25">
      <c r="A211" s="79"/>
      <c r="B211" s="79"/>
      <c r="C211" s="79"/>
      <c r="D211" s="79"/>
      <c r="E211" s="80"/>
      <c r="F211" s="80"/>
      <c r="G211" s="80"/>
      <c r="H211" s="80"/>
      <c r="I211" s="80"/>
      <c r="J211" s="87"/>
      <c r="K211" s="21" t="str">
        <f t="shared" si="6"/>
        <v/>
      </c>
    </row>
    <row r="212" spans="1:11" ht="15" customHeight="1" x14ac:dyDescent="0.25">
      <c r="A212" s="79"/>
      <c r="B212" s="79"/>
      <c r="C212" s="79"/>
      <c r="D212" s="79"/>
      <c r="E212" s="80"/>
      <c r="F212" s="80"/>
      <c r="G212" s="80"/>
      <c r="H212" s="80"/>
      <c r="I212" s="80"/>
      <c r="J212" s="87"/>
      <c r="K212" s="21" t="str">
        <f t="shared" si="6"/>
        <v/>
      </c>
    </row>
    <row r="213" spans="1:11" ht="15" customHeight="1" x14ac:dyDescent="0.25">
      <c r="A213" s="79"/>
      <c r="B213" s="79"/>
      <c r="C213" s="79"/>
      <c r="D213" s="79"/>
      <c r="E213" s="80"/>
      <c r="F213" s="80"/>
      <c r="G213" s="80"/>
      <c r="H213" s="80"/>
      <c r="I213" s="80"/>
      <c r="J213" s="87"/>
      <c r="K213" s="21" t="str">
        <f t="shared" si="6"/>
        <v/>
      </c>
    </row>
    <row r="214" spans="1:11" ht="15" customHeight="1" x14ac:dyDescent="0.25">
      <c r="A214" s="79"/>
      <c r="B214" s="79"/>
      <c r="C214" s="79"/>
      <c r="D214" s="79"/>
      <c r="E214" s="80"/>
      <c r="F214" s="80"/>
      <c r="G214" s="80"/>
      <c r="H214" s="80"/>
      <c r="I214" s="80"/>
      <c r="J214" s="87"/>
      <c r="K214" s="21" t="str">
        <f t="shared" si="6"/>
        <v/>
      </c>
    </row>
    <row r="215" spans="1:11" ht="15" customHeight="1" x14ac:dyDescent="0.25">
      <c r="A215" s="79"/>
      <c r="B215" s="79"/>
      <c r="C215" s="79"/>
      <c r="D215" s="79"/>
      <c r="E215" s="80"/>
      <c r="F215" s="80"/>
      <c r="G215" s="80"/>
      <c r="H215" s="80"/>
      <c r="I215" s="80"/>
      <c r="J215" s="87"/>
      <c r="K215" s="21" t="str">
        <f t="shared" si="6"/>
        <v/>
      </c>
    </row>
    <row r="216" spans="1:11" ht="15" customHeight="1" x14ac:dyDescent="0.25">
      <c r="A216" s="79"/>
      <c r="B216" s="79"/>
      <c r="C216" s="79"/>
      <c r="D216" s="79"/>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79"/>
      <c r="E219" s="80"/>
      <c r="F219" s="80"/>
      <c r="G219" s="80"/>
      <c r="H219" s="80"/>
      <c r="I219" s="80"/>
      <c r="J219" s="87"/>
      <c r="K219" s="21" t="str">
        <f t="shared" si="6"/>
        <v/>
      </c>
    </row>
    <row r="220" spans="1:11" ht="15" customHeight="1" x14ac:dyDescent="0.25">
      <c r="A220" s="79"/>
      <c r="B220" s="79"/>
      <c r="C220" s="79"/>
      <c r="D220" s="79"/>
      <c r="E220" s="80"/>
      <c r="F220" s="80"/>
      <c r="G220" s="80"/>
      <c r="H220" s="80"/>
      <c r="I220" s="80"/>
      <c r="J220" s="87"/>
      <c r="K220" s="21" t="str">
        <f t="shared" si="6"/>
        <v/>
      </c>
    </row>
    <row r="221" spans="1:11" ht="15" customHeight="1" x14ac:dyDescent="0.25">
      <c r="A221" s="79"/>
      <c r="B221" s="79"/>
      <c r="C221" s="79"/>
      <c r="D221" s="191"/>
      <c r="E221" s="80"/>
      <c r="F221" s="80"/>
      <c r="G221" s="80"/>
      <c r="H221" s="80"/>
      <c r="I221" s="80"/>
      <c r="J221" s="87"/>
      <c r="K221" s="21" t="str">
        <f t="shared" si="6"/>
        <v/>
      </c>
    </row>
    <row r="222" spans="1:11" ht="15" customHeight="1" x14ac:dyDescent="0.25">
      <c r="A222" s="79"/>
      <c r="B222" s="79"/>
      <c r="C222" s="79"/>
      <c r="D222" s="191"/>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79"/>
      <c r="E224" s="80"/>
      <c r="F224" s="80"/>
      <c r="G224" s="80"/>
      <c r="H224" s="80"/>
      <c r="I224" s="80"/>
      <c r="J224" s="87"/>
      <c r="K224" s="21" t="str">
        <f t="shared" si="6"/>
        <v/>
      </c>
    </row>
    <row r="225" spans="1:11" ht="15" customHeight="1" x14ac:dyDescent="0.25">
      <c r="A225" s="79"/>
      <c r="B225" s="79"/>
      <c r="C225" s="79"/>
      <c r="D225" s="79"/>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79"/>
      <c r="E228" s="80"/>
      <c r="F228" s="80"/>
      <c r="G228" s="80"/>
      <c r="H228" s="80"/>
      <c r="I228" s="80"/>
      <c r="J228" s="87"/>
      <c r="K228" s="21" t="str">
        <f t="shared" si="6"/>
        <v/>
      </c>
    </row>
    <row r="229" spans="1:11" ht="15" customHeight="1" x14ac:dyDescent="0.25">
      <c r="A229" s="79"/>
      <c r="B229" s="79"/>
      <c r="C229" s="79"/>
      <c r="D229" s="79"/>
      <c r="E229" s="80"/>
      <c r="F229" s="80"/>
      <c r="G229" s="80"/>
      <c r="H229" s="80"/>
      <c r="I229" s="80"/>
      <c r="J229" s="87"/>
      <c r="K229" s="21" t="str">
        <f t="shared" si="6"/>
        <v/>
      </c>
    </row>
    <row r="230" spans="1:11" ht="15" customHeight="1" x14ac:dyDescent="0.25">
      <c r="A230" s="79"/>
      <c r="B230" s="79"/>
      <c r="C230" s="79"/>
      <c r="D230" s="79"/>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si="6"/>
        <v/>
      </c>
    </row>
    <row r="250" spans="1:11" ht="15" customHeight="1" x14ac:dyDescent="0.25">
      <c r="A250" s="79"/>
      <c r="B250" s="79"/>
      <c r="C250" s="79"/>
      <c r="D250" s="79"/>
      <c r="E250" s="80"/>
      <c r="F250" s="80"/>
      <c r="G250" s="80"/>
      <c r="H250" s="80"/>
      <c r="I250" s="80"/>
      <c r="J250" s="87"/>
      <c r="K250" s="21" t="str">
        <f t="shared" si="6"/>
        <v/>
      </c>
    </row>
    <row r="251" spans="1:11" ht="15" customHeight="1" x14ac:dyDescent="0.25">
      <c r="A251" s="79"/>
      <c r="B251" s="79"/>
      <c r="C251" s="79"/>
      <c r="D251" s="79"/>
      <c r="E251" s="80"/>
      <c r="F251" s="80"/>
      <c r="G251" s="80"/>
      <c r="H251" s="80"/>
      <c r="I251" s="80"/>
      <c r="J251" s="87"/>
      <c r="K251" s="21" t="str">
        <f t="shared" si="6"/>
        <v/>
      </c>
    </row>
    <row r="252" spans="1:11" ht="15" customHeight="1" x14ac:dyDescent="0.25">
      <c r="A252" s="79"/>
      <c r="B252" s="79"/>
      <c r="C252" s="79"/>
      <c r="D252" s="79"/>
      <c r="E252" s="80"/>
      <c r="F252" s="80"/>
      <c r="G252" s="80"/>
      <c r="H252" s="80"/>
      <c r="I252" s="80"/>
      <c r="J252" s="87"/>
      <c r="K252" s="21" t="str">
        <f t="shared" si="6"/>
        <v/>
      </c>
    </row>
    <row r="253" spans="1:11" ht="15" customHeight="1" x14ac:dyDescent="0.25">
      <c r="A253" s="79"/>
      <c r="B253" s="79"/>
      <c r="C253" s="79"/>
      <c r="D253" s="79"/>
      <c r="E253" s="80"/>
      <c r="F253" s="80"/>
      <c r="G253" s="80"/>
      <c r="H253" s="80"/>
      <c r="I253" s="80"/>
      <c r="J253" s="87"/>
      <c r="K253" s="21" t="str">
        <f t="shared" si="6"/>
        <v/>
      </c>
    </row>
    <row r="254" spans="1:11" ht="15" customHeight="1" x14ac:dyDescent="0.25">
      <c r="A254" s="79"/>
      <c r="B254" s="79"/>
      <c r="C254" s="79"/>
      <c r="D254" s="79"/>
      <c r="E254" s="80"/>
      <c r="F254" s="80"/>
      <c r="G254" s="80"/>
      <c r="H254" s="80"/>
      <c r="I254" s="80"/>
      <c r="J254" s="87"/>
      <c r="K254" s="21" t="str">
        <f t="shared" si="6"/>
        <v/>
      </c>
    </row>
    <row r="255" spans="1:11" ht="15" customHeight="1" x14ac:dyDescent="0.25">
      <c r="A255" s="79"/>
      <c r="B255" s="79"/>
      <c r="C255" s="79"/>
      <c r="D255" s="79"/>
      <c r="E255" s="80"/>
      <c r="F255" s="80"/>
      <c r="G255" s="80"/>
      <c r="H255" s="80"/>
      <c r="I255" s="80"/>
      <c r="J255" s="87"/>
      <c r="K255" s="21" t="str">
        <f t="shared" si="6"/>
        <v/>
      </c>
    </row>
    <row r="256" spans="1:11" ht="15" customHeight="1" x14ac:dyDescent="0.25">
      <c r="A256" s="79"/>
      <c r="B256" s="79"/>
      <c r="C256" s="79"/>
      <c r="D256" s="79"/>
      <c r="E256" s="80"/>
      <c r="F256" s="80"/>
      <c r="G256" s="80"/>
      <c r="H256" s="80"/>
      <c r="I256" s="80"/>
      <c r="J256" s="87"/>
      <c r="K256" s="21" t="str">
        <f t="shared" si="6"/>
        <v/>
      </c>
    </row>
    <row r="257" spans="1:11" ht="15" customHeight="1" x14ac:dyDescent="0.25">
      <c r="A257" s="79"/>
      <c r="B257" s="79"/>
      <c r="C257" s="79"/>
      <c r="D257" s="79"/>
      <c r="E257" s="80"/>
      <c r="F257" s="80"/>
      <c r="G257" s="80"/>
      <c r="H257" s="80"/>
      <c r="I257" s="80"/>
      <c r="J257" s="87"/>
      <c r="K257" s="21" t="str">
        <f t="shared" ref="K257:K263" si="7">CONCATENATE(F257,I257)</f>
        <v/>
      </c>
    </row>
    <row r="258" spans="1:11" ht="15" customHeight="1" x14ac:dyDescent="0.25">
      <c r="A258" s="79"/>
      <c r="B258" s="79"/>
      <c r="C258" s="79"/>
      <c r="D258" s="79"/>
      <c r="E258" s="80"/>
      <c r="F258" s="80"/>
      <c r="G258" s="80"/>
      <c r="H258" s="80"/>
      <c r="I258" s="80"/>
      <c r="J258" s="87"/>
      <c r="K258" s="21" t="str">
        <f t="shared" si="7"/>
        <v/>
      </c>
    </row>
    <row r="259" spans="1:11" ht="15" customHeight="1" x14ac:dyDescent="0.25">
      <c r="A259" s="79"/>
      <c r="B259" s="79"/>
      <c r="C259" s="79"/>
      <c r="D259" s="79"/>
      <c r="E259" s="80"/>
      <c r="F259" s="80"/>
      <c r="G259" s="80"/>
      <c r="H259" s="80"/>
      <c r="I259" s="80"/>
      <c r="J259" s="87"/>
      <c r="K259" s="21" t="str">
        <f t="shared" si="7"/>
        <v/>
      </c>
    </row>
    <row r="260" spans="1:11" ht="15" customHeight="1" x14ac:dyDescent="0.25">
      <c r="A260" s="79"/>
      <c r="B260" s="79"/>
      <c r="C260" s="79"/>
      <c r="D260" s="79"/>
      <c r="E260" s="80"/>
      <c r="F260" s="80"/>
      <c r="G260" s="80"/>
      <c r="H260" s="80"/>
      <c r="I260" s="80"/>
      <c r="J260" s="87"/>
      <c r="K260" s="21" t="str">
        <f t="shared" si="7"/>
        <v/>
      </c>
    </row>
    <row r="261" spans="1:11" ht="15" customHeight="1" x14ac:dyDescent="0.25">
      <c r="A261" s="79"/>
      <c r="B261" s="79"/>
      <c r="C261" s="79"/>
      <c r="D261" s="79"/>
      <c r="E261" s="80"/>
      <c r="F261" s="80"/>
      <c r="G261" s="80"/>
      <c r="H261" s="80"/>
      <c r="I261" s="80"/>
      <c r="J261" s="87"/>
      <c r="K261" s="21" t="str">
        <f t="shared" si="7"/>
        <v/>
      </c>
    </row>
    <row r="262" spans="1:11" ht="15" customHeight="1" x14ac:dyDescent="0.25">
      <c r="A262" s="79"/>
      <c r="B262" s="79"/>
      <c r="C262" s="79"/>
      <c r="D262" s="79"/>
      <c r="E262" s="80"/>
      <c r="F262" s="80"/>
      <c r="G262" s="80"/>
      <c r="H262" s="80"/>
      <c r="I262" s="80"/>
      <c r="J262" s="87"/>
      <c r="K262" s="21" t="str">
        <f t="shared" si="7"/>
        <v/>
      </c>
    </row>
    <row r="263" spans="1:11" ht="15" customHeight="1" x14ac:dyDescent="0.25">
      <c r="A263" s="79"/>
      <c r="B263" s="79"/>
      <c r="C263" s="79"/>
      <c r="D263" s="79"/>
      <c r="E263" s="80"/>
      <c r="F263" s="80"/>
      <c r="G263" s="80"/>
      <c r="H263" s="80"/>
      <c r="I263" s="80"/>
      <c r="J263" s="87"/>
      <c r="K263" s="21" t="str">
        <f t="shared" si="7"/>
        <v/>
      </c>
    </row>
    <row r="264" spans="1:11" ht="15" customHeight="1" x14ac:dyDescent="0.25">
      <c r="A264" s="79"/>
      <c r="B264" s="79"/>
    </row>
    <row r="265" spans="1:11" ht="15" customHeight="1" x14ac:dyDescent="0.25">
      <c r="A265" s="79"/>
      <c r="B265" s="79"/>
    </row>
    <row r="266" spans="1:11" ht="15" customHeight="1" x14ac:dyDescent="0.25">
      <c r="A266" s="79"/>
      <c r="B266" s="79"/>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sheetData>
  <mergeCells count="20">
    <mergeCell ref="M3:Q3"/>
    <mergeCell ref="M2:Q2"/>
    <mergeCell ref="M18:Q20"/>
    <mergeCell ref="M16:Q17"/>
    <mergeCell ref="M14:Q15"/>
    <mergeCell ref="M8:Q12"/>
    <mergeCell ref="M7:Q7"/>
    <mergeCell ref="M4:Q4"/>
    <mergeCell ref="M49:Q49"/>
    <mergeCell ref="M51:Q51"/>
    <mergeCell ref="M52:Q54"/>
    <mergeCell ref="M55:Q56"/>
    <mergeCell ref="M58:Q60"/>
    <mergeCell ref="M61:Q62"/>
    <mergeCell ref="M77:Q78"/>
    <mergeCell ref="M79:Q80"/>
    <mergeCell ref="M113:Q114"/>
    <mergeCell ref="M115:Q116"/>
    <mergeCell ref="M97:Q98"/>
    <mergeCell ref="M99:Q100"/>
  </mergeCells>
  <dataValidations xWindow="1164" yWindow="337" count="3">
    <dataValidation type="list" allowBlank="1" showInputMessage="1" showErrorMessage="1" prompt=" - " sqref="I3:I263" xr:uid="{00000000-0002-0000-0300-000000000000}">
      <formula1>severityLevel</formula1>
    </dataValidation>
    <dataValidation type="list" showInputMessage="1" prompt=" - " sqref="F3:F263" xr:uid="{00000000-0002-0000-0300-000001000000}">
      <formula1>errorCriteria</formula1>
    </dataValidation>
    <dataValidation type="list" allowBlank="1" showInputMessage="1" showErrorMessage="1" sqref="G3:G263"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ReviewEnvironment!K3:K263,"accuracyNeutral")+COUNTIFS( ReviewEnvironment!K3:K263,"accuracyMinor")+COUNTIFS( ReviewEnvironment!K3:K263,"accuracyMajor")+COUNTIFS( ReviewEnvironment!K3:K263,"accuracyCritical")</f>
        <v>13</v>
      </c>
      <c r="E12" s="63">
        <f>COUNTIFS(ReviewEnvironment!$K$3:$K$263,"accuracyNeutral")</f>
        <v>0</v>
      </c>
      <c r="F12" s="63">
        <f>COUNTIFS(ReviewEnvironment!$K$3:$K$263,"accuracyMinor")</f>
        <v>8</v>
      </c>
      <c r="G12" s="63">
        <f>COUNTIFS(ReviewEnvironment!$K$3:$K$263,"accuracyMajor")</f>
        <v>2</v>
      </c>
      <c r="H12" s="86">
        <f>COUNTIFS(ReviewEnvironment!$K$3:$K$263,"accuracyCritical")</f>
        <v>3</v>
      </c>
      <c r="I12" s="86">
        <f>E12*PenaltiesThresholds!B4+F12*PenaltiesThresholds!B5+G12*PenaltiesThresholds!B6+H12*PenaltiesThresholds!B7</f>
        <v>48</v>
      </c>
      <c r="J12" s="86">
        <f>COUNTIFS(ReviewEnvironment!$K$3:$K$263,"accuracyKudos")</f>
        <v>0</v>
      </c>
      <c r="K12" s="57"/>
      <c r="L12" s="1"/>
      <c r="M12" s="1"/>
      <c r="N12" s="1"/>
      <c r="O12" s="1"/>
      <c r="P12" s="1"/>
      <c r="Q12" s="1"/>
      <c r="R12" s="1"/>
      <c r="S12" s="1"/>
    </row>
    <row r="13" spans="1:19" ht="18" customHeight="1" x14ac:dyDescent="0.25">
      <c r="A13" s="1"/>
      <c r="B13" s="14"/>
      <c r="C13" s="183" t="s">
        <v>139</v>
      </c>
      <c r="D13" s="78">
        <f>COUNTIFS( ReviewEnvironment!K3:K263,"fluencyNeutral")+COUNTIFS( ReviewEnvironment!K3:K263,"fluencyMinor")+COUNTIFS( ReviewEnvironment!K3:K263,"fluencyMajor")+COUNTIFS( ReviewEnvironment!K3:K263,"fluencyCritical")</f>
        <v>13</v>
      </c>
      <c r="E13" s="63">
        <f>COUNTIFS(ReviewEnvironment!$K$3:$K$263,"fluencyNeutral")</f>
        <v>0</v>
      </c>
      <c r="F13" s="63">
        <f>COUNTIFS(ReviewEnvironment!$K$3:$K$263,"fluencyMinor")</f>
        <v>9</v>
      </c>
      <c r="G13" s="63">
        <f>COUNTIFS(ReviewEnvironment!$K$3:$K$263,"fluencyMajor")</f>
        <v>3</v>
      </c>
      <c r="H13" s="86">
        <f>COUNTIFS(ReviewEnvironment!$K$3:$K$263,"fluencyCritical")</f>
        <v>1</v>
      </c>
      <c r="I13" s="86">
        <f>E13*PenaltiesThresholds!B4+F13*PenaltiesThresholds!B5+G13*PenaltiesThresholds!B6+H13*PenaltiesThresholds!B7</f>
        <v>34</v>
      </c>
      <c r="J13" s="86">
        <f>COUNTIFS(ReviewEnvironment!$K$3:$K$263,"fluencyKudos")</f>
        <v>0</v>
      </c>
      <c r="K13" s="57"/>
      <c r="L13" s="1"/>
      <c r="M13" s="1"/>
      <c r="N13" s="1"/>
      <c r="O13" s="1"/>
      <c r="P13" s="1"/>
      <c r="Q13" s="1"/>
      <c r="R13" s="1"/>
      <c r="S13" s="1"/>
    </row>
    <row r="14" spans="1:19" ht="18" customHeight="1" x14ac:dyDescent="0.25">
      <c r="A14" s="1"/>
      <c r="B14" s="14"/>
      <c r="C14" s="42" t="s">
        <v>82</v>
      </c>
      <c r="D14" s="78">
        <f>COUNTIFS( ReviewEnvironment!K3:K263,"terminologyNeutral")+COUNTIFS( ReviewEnvironment!K3:K263,"terminologyMinor")+COUNTIFS( ReviewEnvironment!K3:K263,"terminologyMajor")+COUNTIFS( ReviewEnvironment!K3:K263,"terminologyCritical")</f>
        <v>0</v>
      </c>
      <c r="E14" s="63">
        <f>COUNTIFS(ReviewEnvironment!$K$3:$K$263,"terminologyNeutral")</f>
        <v>0</v>
      </c>
      <c r="F14" s="63">
        <f>COUNTIFS(ReviewEnvironment!$K$3:$K$263,"terminologyMinor")</f>
        <v>0</v>
      </c>
      <c r="G14" s="63">
        <f>COUNTIFS(ReviewEnvironment!$K$3:$K$263,"terminologyMajor")</f>
        <v>0</v>
      </c>
      <c r="H14" s="86">
        <f>COUNTIFS(ReviewEnvironment!$K$3:$K$263,"terminologyCritical")</f>
        <v>0</v>
      </c>
      <c r="I14" s="86">
        <f>E14*PenaltiesThresholds!B4+F14*PenaltiesThresholds!B5+G14*PenaltiesThresholds!B6+H14*PenaltiesThresholds!B7</f>
        <v>0</v>
      </c>
      <c r="J14" s="86">
        <f>COUNTIFS(ReviewEnvironment!$K$3:$K$263,"terminologyKudos")</f>
        <v>0</v>
      </c>
      <c r="K14" s="57"/>
      <c r="L14" s="1"/>
      <c r="M14" s="1"/>
      <c r="N14" s="1"/>
      <c r="O14" s="1"/>
      <c r="P14" s="1"/>
      <c r="Q14" s="1"/>
      <c r="R14" s="1"/>
      <c r="S14" s="1"/>
    </row>
    <row r="15" spans="1:19" ht="18" customHeight="1" x14ac:dyDescent="0.25">
      <c r="A15" s="1"/>
      <c r="B15" s="14"/>
      <c r="C15" s="42" t="s">
        <v>84</v>
      </c>
      <c r="D15" s="78">
        <f>COUNTIFS( ReviewEnvironment!K3:K263,"styleNeutral")+COUNTIFS( ReviewEnvironment!K3:K263,"styleMinor")+COUNTIFS( ReviewEnvironment!K3:K263,"styleMajor")+COUNTIFS( ReviewEnvironment!K3:K263,"styleCritical")</f>
        <v>16</v>
      </c>
      <c r="E15" s="63">
        <f>COUNTIFS(ReviewEnvironment!$K$3:$K$263,"styleNeutral")</f>
        <v>3</v>
      </c>
      <c r="F15" s="63">
        <f>COUNTIFS(ReviewEnvironment!$K$3:$K$263,"styleMinor")</f>
        <v>8</v>
      </c>
      <c r="G15" s="63">
        <f>COUNTIFS(ReviewEnvironment!$K$3:$K$263,"styleMajor")</f>
        <v>5</v>
      </c>
      <c r="H15" s="86">
        <f>COUNTIFS(ReviewEnvironment!$K$3:$K$263,"styleCritical")</f>
        <v>0</v>
      </c>
      <c r="I15" s="86">
        <f>E15*PenaltiesThresholds!B4+F15*PenaltiesThresholds!B5+G15*PenaltiesThresholds!B6+H15*PenaltiesThresholds!B7</f>
        <v>33</v>
      </c>
      <c r="J15" s="86">
        <f>COUNTIFS(ReviewEnvironment!$K$3:$K$263,"styleKudos")</f>
        <v>0</v>
      </c>
      <c r="K15" s="57"/>
      <c r="L15" s="1"/>
      <c r="M15" s="1"/>
      <c r="N15" s="1"/>
      <c r="O15" s="1"/>
      <c r="P15" s="1"/>
      <c r="Q15" s="1"/>
      <c r="R15" s="1"/>
      <c r="S15" s="1"/>
    </row>
    <row r="16" spans="1:19" ht="18" customHeight="1" x14ac:dyDescent="0.25">
      <c r="A16" s="1"/>
      <c r="B16" s="14"/>
      <c r="C16" s="183" t="s">
        <v>157</v>
      </c>
      <c r="D16" s="78">
        <f>COUNTIFS( ReviewEnvironment!K3:K263,"designNeutral")+COUNTIFS( ReviewEnvironment!K3:K263,"designMinor")+COUNTIFS( ReviewEnvironment!K3:K263,"designMajor")+COUNTIFS( ReviewEnvironment!K3:K263,"designCritical")</f>
        <v>1</v>
      </c>
      <c r="E16" s="63">
        <f>COUNTIFS(ReviewEnvironment!$K$3:$K$263,"designNeutral")</f>
        <v>0</v>
      </c>
      <c r="F16" s="63">
        <f>COUNTIFS(ReviewEnvironment!$K$3:$K$263,"designMinor")</f>
        <v>1</v>
      </c>
      <c r="G16" s="63">
        <f>COUNTIFS(ReviewEnvironment!$K$3:$K$263,"designMajor")</f>
        <v>0</v>
      </c>
      <c r="H16" s="86">
        <f>COUNTIFS(ReviewEnvironment!$K$3:$K$263,"designCritical")</f>
        <v>0</v>
      </c>
      <c r="I16" s="86">
        <f>E16*PenaltiesThresholds!B4+F16*PenaltiesThresholds!B5+G16*PenaltiesThresholds!B6+H16*PenaltiesThresholds!B7</f>
        <v>1</v>
      </c>
      <c r="J16" s="86">
        <f>COUNTIFS(ReviewEnvironment!$K$3:$K$263,"designKudos")</f>
        <v>0</v>
      </c>
      <c r="K16" s="57"/>
      <c r="L16" s="1"/>
      <c r="M16" s="1"/>
      <c r="N16" s="1"/>
      <c r="O16" s="1"/>
      <c r="P16" s="1"/>
      <c r="Q16" s="1"/>
      <c r="R16" s="1"/>
      <c r="S16" s="1"/>
    </row>
    <row r="17" spans="1:19" ht="18" customHeight="1" x14ac:dyDescent="0.25">
      <c r="A17" s="1"/>
      <c r="B17" s="14"/>
      <c r="C17" s="183" t="s">
        <v>164</v>
      </c>
      <c r="D17" s="78">
        <f>COUNTIFS( ReviewEnvironment!K3:K263,"locale conventionNeutral")+COUNTIFS( ReviewEnvironment!K3:K263,"locale conventionMinor")+COUNTIFS( ReviewEnvironment!K3:K263,"locale conventionMajor")+COUNTIFS( ReviewEnvironment!K3:K263,"locale conventionCritical")</f>
        <v>0</v>
      </c>
      <c r="E17" s="63">
        <f>COUNTIFS(ReviewEnvironment!$K$3:$K$263,"locale conventionNeutral")</f>
        <v>0</v>
      </c>
      <c r="F17" s="63">
        <f>COUNTIFS(ReviewEnvironment!$K$3:$K$263,"locale conventionMinor")</f>
        <v>0</v>
      </c>
      <c r="G17" s="63">
        <f>COUNTIFS(ReviewEnvironment!$K$3:$K$263,"locale conventionMajor")</f>
        <v>0</v>
      </c>
      <c r="H17" s="86">
        <f>COUNTIFS(ReviewEnvironment!$K$3:$K$263,"locale conventionCritical")</f>
        <v>0</v>
      </c>
      <c r="I17" s="86">
        <f>E17*PenaltiesThresholds!B4+F17*PenaltiesThresholds!B5+G17*PenaltiesThresholds!B6+H17*PenaltiesThresholds!B7</f>
        <v>0</v>
      </c>
      <c r="J17" s="86">
        <f>COUNTIFS(ReviewEnvironment!$K$3:$K$263,"locale conventionKudos")</f>
        <v>0</v>
      </c>
      <c r="K17" s="57"/>
      <c r="L17" s="1"/>
      <c r="M17" s="1"/>
      <c r="N17" s="1"/>
      <c r="O17" s="1"/>
      <c r="P17" s="1"/>
      <c r="Q17" s="1"/>
      <c r="R17" s="1"/>
      <c r="S17" s="1"/>
    </row>
    <row r="18" spans="1:19" ht="18" customHeight="1" x14ac:dyDescent="0.25">
      <c r="A18" s="1"/>
      <c r="B18" s="14"/>
      <c r="C18" s="183" t="s">
        <v>172</v>
      </c>
      <c r="D18" s="78">
        <f>COUNTIFS( ReviewEnvironment!K3:K263,"verityNeutral")+COUNTIFS( ReviewEnvironment!K3:K263,"verityMinor")+COUNTIFS( ReviewEnvironment!K3:K263,"verityMajor")+COUNTIFS( ReviewEnvironment!K3:K263,"verityCritical")</f>
        <v>1</v>
      </c>
      <c r="E18" s="63">
        <f>COUNTIFS(ReviewEnvironment!$K$3:$K$263,"verityNeutral")</f>
        <v>0</v>
      </c>
      <c r="F18" s="63">
        <f>COUNTIFS(ReviewEnvironment!$K$3:$K$263,"verityMinor")</f>
        <v>1</v>
      </c>
      <c r="G18" s="63">
        <f>COUNTIFS(ReviewEnvironment!$K$3:$K$263,"verityMajor")</f>
        <v>0</v>
      </c>
      <c r="H18" s="86">
        <f>COUNTIFS(ReviewEnvironment!$K$3:$K$263,"verityCritical")</f>
        <v>0</v>
      </c>
      <c r="I18" s="86">
        <f>E18*PenaltiesThresholds!B4+F18*PenaltiesThresholds!B5+G18*PenaltiesThresholds!B6+H18*PenaltiesThresholds!B7</f>
        <v>1</v>
      </c>
      <c r="J18" s="86">
        <f>COUNTIFS(ReviewEnvironment!$K$3:$K$263,"verityKudos")</f>
        <v>0</v>
      </c>
      <c r="K18" s="57"/>
      <c r="L18" s="1"/>
      <c r="M18" s="1"/>
      <c r="N18" s="1"/>
      <c r="O18" s="1"/>
      <c r="P18" s="1"/>
      <c r="Q18" s="1"/>
      <c r="R18" s="1"/>
      <c r="S18" s="1"/>
    </row>
    <row r="19" spans="1:19" ht="18" customHeight="1" x14ac:dyDescent="0.25">
      <c r="A19" s="1"/>
      <c r="B19" s="14"/>
      <c r="C19" s="183" t="s">
        <v>87</v>
      </c>
      <c r="D19" s="78">
        <f>COUNTIFS( ReviewEnvironment!K3:K263,"otherNeutral")+COUNTIFS( ReviewEnvironment!K3:K263,"otherMinor")+COUNTIFS( ReviewEnvironment!K3:K263,"otherMajor")+COUNTIFS( ReviewEnvironment!K3:K263,"styleCritical")</f>
        <v>0</v>
      </c>
      <c r="E19" s="63">
        <f>COUNTIFS(ReviewEnvironment!$K$3:$K$263,"otherNeutral")</f>
        <v>0</v>
      </c>
      <c r="F19" s="63">
        <f>COUNTIFS(ReviewEnvironment!$K$3:$K$263,"otherMinor")</f>
        <v>0</v>
      </c>
      <c r="G19" s="63">
        <f>COUNTIFS(ReviewEnvironment!$K$3:$K$263,"otherMajor")</f>
        <v>0</v>
      </c>
      <c r="H19" s="86">
        <f>COUNTIFS(ReviewEnvironment!$K$3:$K$263,"otherCritical")</f>
        <v>0</v>
      </c>
      <c r="I19" s="86">
        <f>E19*PenaltiesThresholds!B4+F19*PenaltiesThresholds!B5+G19*PenaltiesThresholds!B6+H19*PenaltiesThresholds!B7</f>
        <v>0</v>
      </c>
      <c r="J19" s="86">
        <f>COUNTIFS(ReviewEnvironment!$K$3:$K$263,"otherKudos")</f>
        <v>2</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44</v>
      </c>
      <c r="E22" s="109">
        <f t="shared" si="0"/>
        <v>3</v>
      </c>
      <c r="F22" s="109">
        <f t="shared" si="0"/>
        <v>27</v>
      </c>
      <c r="G22" s="109">
        <f t="shared" si="0"/>
        <v>10</v>
      </c>
      <c r="H22" s="110">
        <f t="shared" si="0"/>
        <v>4</v>
      </c>
      <c r="I22" s="110">
        <f t="shared" si="0"/>
        <v>117</v>
      </c>
      <c r="J22" s="110">
        <f t="shared" si="0"/>
        <v>2</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6" t="s">
        <v>47</v>
      </c>
      <c r="B1" s="210"/>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0"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1"/>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1"/>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1"/>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1"/>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1"/>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1"/>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2"/>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1"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8"/>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8"/>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8"/>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8"/>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8"/>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8"/>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49"/>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7"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8"/>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49"/>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7"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8"/>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8"/>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8"/>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8"/>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49"/>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1"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2"/>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2"/>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2"/>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2"/>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3"/>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4"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2"/>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2"/>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2"/>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2"/>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2"/>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5"/>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4"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5"/>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6" t="s">
        <v>52</v>
      </c>
      <c r="B1" s="210"/>
      <c r="C1" s="210"/>
      <c r="D1" s="210"/>
      <c r="E1" s="210"/>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1" t="s">
        <v>289</v>
      </c>
      <c r="H5" s="262"/>
      <c r="I5" s="262"/>
      <c r="J5" s="263"/>
      <c r="K5" s="64"/>
      <c r="L5" s="5"/>
      <c r="M5" s="5"/>
      <c r="N5" s="5"/>
      <c r="O5" s="1"/>
      <c r="T5" s="1"/>
      <c r="U5" s="1"/>
      <c r="V5" s="1"/>
      <c r="W5" s="1"/>
      <c r="X5" s="1"/>
      <c r="Y5" s="1"/>
      <c r="Z5" s="1"/>
    </row>
    <row r="6" spans="1:26" ht="18" customHeight="1" thickBot="1" x14ac:dyDescent="0.35">
      <c r="A6" s="12" t="s">
        <v>287</v>
      </c>
      <c r="B6" s="62">
        <v>5</v>
      </c>
      <c r="C6" s="64" t="s">
        <v>80</v>
      </c>
      <c r="E6" s="12"/>
      <c r="F6" s="12"/>
      <c r="G6" s="257"/>
      <c r="H6" s="255"/>
      <c r="I6" s="255"/>
      <c r="J6" s="256"/>
      <c r="K6" s="64"/>
      <c r="L6" s="5"/>
      <c r="M6" s="5"/>
      <c r="N6" s="5"/>
      <c r="O6" s="1"/>
      <c r="T6" s="1"/>
      <c r="U6" s="1"/>
      <c r="V6" s="1"/>
      <c r="W6" s="1"/>
      <c r="X6" s="1"/>
      <c r="Y6" s="1"/>
      <c r="Z6" s="1"/>
    </row>
    <row r="7" spans="1:26" ht="18" customHeight="1" thickBot="1" x14ac:dyDescent="0.35">
      <c r="A7" s="12" t="s">
        <v>288</v>
      </c>
      <c r="B7" s="62">
        <v>10</v>
      </c>
      <c r="C7" s="64" t="s">
        <v>81</v>
      </c>
      <c r="E7" s="12"/>
      <c r="F7" s="12"/>
      <c r="G7" s="257"/>
      <c r="H7" s="255"/>
      <c r="I7" s="255"/>
      <c r="J7" s="256"/>
      <c r="K7" s="64"/>
      <c r="L7" s="5"/>
      <c r="M7" s="5"/>
      <c r="N7" s="5"/>
      <c r="O7" s="1"/>
      <c r="T7" s="1"/>
      <c r="U7" s="1"/>
      <c r="V7" s="1"/>
      <c r="W7" s="1"/>
      <c r="X7" s="1"/>
      <c r="Y7" s="1"/>
      <c r="Z7" s="1"/>
    </row>
    <row r="8" spans="1:26" ht="18" customHeight="1" x14ac:dyDescent="0.3">
      <c r="A8" s="12"/>
      <c r="B8" s="12"/>
      <c r="C8" s="63"/>
      <c r="D8" s="64"/>
      <c r="E8" s="12"/>
      <c r="F8" s="12"/>
      <c r="G8" s="257"/>
      <c r="H8" s="255"/>
      <c r="I8" s="255"/>
      <c r="J8" s="256"/>
      <c r="K8" s="12"/>
      <c r="L8" s="5"/>
      <c r="M8" s="5"/>
      <c r="N8" s="5"/>
      <c r="O8" s="1"/>
      <c r="T8" s="1"/>
      <c r="U8" s="1"/>
      <c r="V8" s="1"/>
      <c r="W8" s="1"/>
      <c r="X8" s="1"/>
      <c r="Y8" s="1"/>
      <c r="Z8" s="1"/>
    </row>
    <row r="9" spans="1:26" ht="18" customHeight="1" x14ac:dyDescent="0.3">
      <c r="A9" s="12"/>
      <c r="B9" s="12"/>
      <c r="C9" s="12"/>
      <c r="D9" s="64"/>
      <c r="E9" s="12"/>
      <c r="F9" s="12"/>
      <c r="G9" s="254" t="s">
        <v>78</v>
      </c>
      <c r="H9" s="255"/>
      <c r="I9" s="255"/>
      <c r="J9" s="256"/>
      <c r="K9" s="64"/>
      <c r="L9" s="5"/>
      <c r="M9" s="5"/>
      <c r="N9" s="5"/>
      <c r="O9" s="1"/>
      <c r="T9" s="1"/>
      <c r="U9" s="1"/>
      <c r="V9" s="1"/>
      <c r="W9" s="1"/>
      <c r="X9" s="1"/>
      <c r="Y9" s="1"/>
      <c r="Z9" s="1"/>
    </row>
    <row r="10" spans="1:26" ht="18" customHeight="1" x14ac:dyDescent="0.3">
      <c r="D10" s="64"/>
      <c r="E10" s="12"/>
      <c r="F10" s="12"/>
      <c r="G10" s="257"/>
      <c r="H10" s="255"/>
      <c r="I10" s="255"/>
      <c r="J10" s="256"/>
      <c r="K10" s="64"/>
      <c r="L10" s="5"/>
      <c r="M10" s="5"/>
      <c r="N10" s="5"/>
      <c r="O10" s="1"/>
      <c r="P10" s="70"/>
      <c r="Q10" s="70"/>
      <c r="R10" s="70"/>
      <c r="S10" s="70"/>
      <c r="T10" s="1"/>
      <c r="U10" s="1"/>
      <c r="V10" s="1"/>
      <c r="W10" s="1"/>
      <c r="X10" s="1"/>
      <c r="Y10" s="1"/>
      <c r="Z10" s="1"/>
    </row>
    <row r="11" spans="1:26" ht="18" customHeight="1" thickBot="1" x14ac:dyDescent="0.35">
      <c r="A11" s="253" t="s">
        <v>85</v>
      </c>
      <c r="B11" s="210"/>
      <c r="C11" s="210"/>
      <c r="D11" s="64"/>
      <c r="E11" s="12"/>
      <c r="F11" s="12"/>
      <c r="G11" s="258"/>
      <c r="H11" s="259"/>
      <c r="I11" s="259"/>
      <c r="J11" s="260"/>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2022-10-20T15:13:21Z</dcterms:modified>
</cp:coreProperties>
</file>