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akelynasiliceocuevas/Documents/Data analytics Bootcamp/"/>
    </mc:Choice>
  </mc:AlternateContent>
  <xr:revisionPtr revIDLastSave="0" documentId="13_ncr:1_{D8A86637-CAF4-3943-A876-7DE6E6A70836}" xr6:coauthVersionLast="38" xr6:coauthVersionMax="38" xr10:uidLastSave="{00000000-0000-0000-0000-000000000000}"/>
  <bookViews>
    <workbookView xWindow="25940" yWindow="960" windowWidth="25420" windowHeight="13500" activeTab="6" xr2:uid="{00000000-000D-0000-FFFF-FFFF00000000}"/>
  </bookViews>
  <sheets>
    <sheet name="Hoja2" sheetId="3" r:id="rId1"/>
    <sheet name="Hoja3" sheetId="4" r:id="rId2"/>
    <sheet name="Hoja5" sheetId="6" r:id="rId3"/>
    <sheet name="Hoja4" sheetId="5" r:id="rId4"/>
    <sheet name="Sheet1" sheetId="1" r:id="rId5"/>
    <sheet name="Hoja6" sheetId="7" r:id="rId6"/>
    <sheet name="Hoja7" sheetId="8" r:id="rId7"/>
  </sheets>
  <definedNames>
    <definedName name="_xlnm._FilterDatabase" localSheetId="4" hidden="1">Sheet1!$A$1:$T$4115</definedName>
  </definedNames>
  <calcPr calcId="179021"/>
  <pivotCaches>
    <pivotCache cacheId="57" r:id="rId8"/>
    <pivotCache cacheId="74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8" i="8" l="1"/>
  <c r="J7" i="8"/>
  <c r="J6" i="8"/>
  <c r="J5" i="8"/>
  <c r="J4" i="8"/>
  <c r="J3" i="8"/>
  <c r="G8" i="8"/>
  <c r="G7" i="8"/>
  <c r="G6" i="8"/>
  <c r="G4" i="8"/>
  <c r="G5" i="8"/>
  <c r="G3" i="8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7" l="1"/>
  <c r="H5" i="7"/>
  <c r="E2" i="7"/>
  <c r="H2" i="7" s="1"/>
  <c r="E10" i="7"/>
  <c r="G10" i="7" s="1"/>
  <c r="E6" i="7"/>
  <c r="H6" i="7" s="1"/>
  <c r="E13" i="7"/>
  <c r="G13" i="7" s="1"/>
  <c r="E9" i="7"/>
  <c r="F9" i="7" s="1"/>
  <c r="E5" i="7"/>
  <c r="G5" i="7" s="1"/>
  <c r="E12" i="7"/>
  <c r="H12" i="7" s="1"/>
  <c r="E8" i="7"/>
  <c r="H8" i="7" s="1"/>
  <c r="E4" i="7"/>
  <c r="G4" i="7" s="1"/>
  <c r="E11" i="7"/>
  <c r="G11" i="7" s="1"/>
  <c r="E7" i="7"/>
  <c r="H7" i="7" s="1"/>
  <c r="E3" i="7"/>
  <c r="G3" i="7" s="1"/>
  <c r="F4" i="7" l="1"/>
  <c r="H9" i="7"/>
  <c r="F10" i="7"/>
  <c r="F12" i="7"/>
  <c r="H4" i="7"/>
  <c r="F5" i="7"/>
  <c r="G12" i="7"/>
  <c r="G9" i="7"/>
  <c r="F11" i="7"/>
  <c r="H13" i="7"/>
  <c r="H11" i="7"/>
  <c r="H3" i="7"/>
  <c r="G8" i="7"/>
  <c r="G7" i="7"/>
  <c r="F8" i="7"/>
  <c r="G6" i="7"/>
  <c r="F6" i="7"/>
  <c r="F7" i="7"/>
  <c r="F3" i="7"/>
  <c r="F13" i="7"/>
  <c r="G2" i="7"/>
  <c r="H10" i="7"/>
</calcChain>
</file>

<file path=xl/sharedStrings.xml><?xml version="1.0" encoding="utf-8"?>
<sst xmlns="http://schemas.openxmlformats.org/spreadsheetml/2006/main" count="28549" uniqueCount="8404">
  <si>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</si>
  <si>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</si>
  <si>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</si>
  <si>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</si>
  <si>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</si>
  <si>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</si>
  <si>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</si>
  <si>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</si>
  <si>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</si>
  <si>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</si>
  <si>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</si>
  <si>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</si>
  <si>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</si>
  <si>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</si>
  <si>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</si>
  <si>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</si>
  <si>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</si>
  <si>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</si>
  <si>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</si>
  <si>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</si>
  <si>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</si>
  <si>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</si>
  <si>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</si>
  <si>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</si>
  <si>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</si>
  <si>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</si>
  <si>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</si>
  <si>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</si>
  <si>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</si>
  <si>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</si>
  <si>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</si>
  <si>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</si>
  <si>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</si>
  <si>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</si>
  <si>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</si>
  <si>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</si>
  <si>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</si>
  <si>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</si>
  <si>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</si>
  <si>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</si>
  <si>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</si>
  <si>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</si>
  <si>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</si>
  <si>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</si>
  <si>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</si>
  <si>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</si>
  <si>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</si>
  <si>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</si>
  <si>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</si>
  <si>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</si>
  <si>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</si>
  <si>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</si>
  <si>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</si>
  <si>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</si>
  <si>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</si>
  <si>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</si>
  <si>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</si>
  <si>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</si>
  <si>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</si>
  <si>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</si>
  <si>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</si>
  <si>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</si>
  <si>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</si>
  <si>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</si>
  <si>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</si>
  <si>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</si>
  <si>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</si>
  <si>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</si>
  <si>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</si>
  <si>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</si>
  <si>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</si>
  <si>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</si>
  <si>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</si>
  <si>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</si>
  <si>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</si>
  <si>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</si>
  <si>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</si>
  <si>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</si>
  <si>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</si>
  <si>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</si>
  <si>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</si>
  <si>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</si>
  <si>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</si>
  <si>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</si>
  <si>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</si>
  <si>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</si>
  <si>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</si>
  <si>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</si>
  <si>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</si>
  <si>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</si>
  <si>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</si>
  <si>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</si>
  <si>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</si>
  <si>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</si>
  <si>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</si>
  <si>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</si>
  <si>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</si>
  <si>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</si>
  <si>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</si>
  <si>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</si>
  <si>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</si>
  <si>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</si>
  <si>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</si>
  <si>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</si>
  <si>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</si>
  <si>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</si>
  <si>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</si>
  <si>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</si>
  <si>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</si>
  <si>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</si>
  <si>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</si>
  <si>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</si>
  <si>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</si>
  <si>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</si>
  <si>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</si>
  <si>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</si>
  <si>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</si>
  <si>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</si>
  <si>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</si>
  <si>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</si>
  <si>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</si>
  <si>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</si>
  <si>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</si>
  <si>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</si>
  <si>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</si>
  <si>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</si>
  <si>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</si>
  <si>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</si>
  <si>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</si>
  <si>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</si>
  <si>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</si>
  <si>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</si>
  <si>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</si>
  <si>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</si>
  <si>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</si>
  <si>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</si>
  <si>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</si>
  <si>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</si>
  <si>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</si>
  <si>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</si>
  <si>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</si>
  <si>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</si>
  <si>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</si>
  <si>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</si>
  <si>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</si>
  <si>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</si>
  <si>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</si>
  <si>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</si>
  <si>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</si>
  <si>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</si>
  <si>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</si>
  <si>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</si>
  <si>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</si>
  <si>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</si>
  <si>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</si>
  <si>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</si>
  <si>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</si>
  <si>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</si>
  <si>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</si>
  <si>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</si>
  <si>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</si>
  <si>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</si>
  <si>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</si>
  <si>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</si>
  <si>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</si>
  <si>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</si>
  <si>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</si>
  <si>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</si>
  <si>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</si>
  <si>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</si>
  <si>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</si>
  <si>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</si>
  <si>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</si>
  <si>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</si>
  <si>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</si>
  <si>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</si>
  <si>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</si>
  <si>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</si>
  <si>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</si>
  <si>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</si>
  <si>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</si>
  <si>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</si>
  <si>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</si>
  <si>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</si>
  <si>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</si>
  <si>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</si>
  <si>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</si>
  <si>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</si>
  <si>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</si>
  <si>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</si>
  <si>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</si>
  <si>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</si>
  <si>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</si>
  <si>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</si>
  <si>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</si>
  <si>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</si>
  <si>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</si>
  <si>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</si>
  <si>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</si>
  <si>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</si>
  <si>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</si>
  <si>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</si>
  <si>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</si>
  <si>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</si>
  <si>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</si>
  <si>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</si>
  <si>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</si>
  <si>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</si>
  <si>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</si>
  <si>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</si>
  <si>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</si>
  <si>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</si>
  <si>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</si>
  <si>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</si>
  <si>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</si>
  <si>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</si>
  <si>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</si>
  <si>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</si>
  <si>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</si>
  <si>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</si>
  <si>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</si>
  <si>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</si>
  <si>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</si>
  <si>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</si>
  <si>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</si>
  <si>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</si>
  <si>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</si>
  <si>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</si>
  <si>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</si>
  <si>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</si>
  <si>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</si>
  <si>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</si>
  <si>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</si>
  <si>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</si>
  <si>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</si>
  <si>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</si>
  <si>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</si>
  <si>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</si>
  <si>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</si>
  <si>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</si>
  <si>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</si>
  <si>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</si>
  <si>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</si>
  <si>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</si>
  <si>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</si>
  <si>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</si>
  <si>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</si>
  <si>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</si>
  <si>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</si>
  <si>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</si>
  <si>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</si>
  <si>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</si>
  <si>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</si>
  <si>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</si>
  <si>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</si>
  <si>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</si>
  <si>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</si>
  <si>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</si>
  <si>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</si>
  <si>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</si>
  <si>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</si>
  <si>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</si>
  <si>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</si>
  <si>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</si>
  <si>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</si>
  <si>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</si>
  <si>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</si>
  <si>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</si>
  <si>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</si>
  <si>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</si>
  <si>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</si>
  <si>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</si>
  <si>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</si>
  <si>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</si>
  <si>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</si>
  <si>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</si>
  <si>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</si>
  <si>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</si>
  <si>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</si>
  <si>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</si>
  <si>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</si>
  <si>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</si>
  <si>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</si>
  <si>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</si>
  <si>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</si>
  <si>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</si>
  <si>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</si>
  <si>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</si>
  <si>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</si>
  <si>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</si>
  <si>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</si>
  <si>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</si>
  <si>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</si>
  <si>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</si>
  <si>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</si>
  <si>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</si>
  <si>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</si>
  <si>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</si>
  <si>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</si>
  <si>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</si>
  <si>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</si>
  <si>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</si>
  <si>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</si>
  <si>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</si>
  <si>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</si>
  <si>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</si>
  <si>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</si>
  <si>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</si>
  <si>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</si>
  <si>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</si>
  <si>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</si>
  <si>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</si>
  <si>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</si>
  <si>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</si>
  <si>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</si>
  <si>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</si>
  <si>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</si>
  <si>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</si>
  <si>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</si>
  <si>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</si>
  <si>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</si>
  <si>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</si>
  <si>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</si>
  <si>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</si>
  <si>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</si>
  <si>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</si>
  <si>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</si>
  <si>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</si>
  <si>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</si>
  <si>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</si>
  <si>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</si>
  <si>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</si>
  <si>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</si>
  <si>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</si>
  <si>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</si>
  <si>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</si>
  <si>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</si>
  <si>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</si>
  <si>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</si>
  <si>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</si>
  <si>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</si>
  <si>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</si>
  <si>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</si>
  <si>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</si>
  <si>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</si>
  <si>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</si>
  <si>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</si>
  <si>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</si>
  <si>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</si>
  <si>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</si>
  <si>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</si>
  <si>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</si>
  <si>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</si>
  <si>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</si>
  <si>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</si>
  <si>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</si>
  <si>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</si>
  <si>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</si>
  <si>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</si>
  <si>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</si>
  <si>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</si>
  <si>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</si>
  <si>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</si>
  <si>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</si>
  <si>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</si>
  <si>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</si>
  <si>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</si>
  <si>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</si>
  <si>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</si>
  <si>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</si>
  <si>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</si>
  <si>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</si>
  <si>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</si>
  <si>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</si>
  <si>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</si>
  <si>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</si>
  <si>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</si>
  <si>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</si>
  <si>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</si>
  <si>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</si>
  <si>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</si>
  <si>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</si>
  <si>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</si>
  <si>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</si>
  <si>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</si>
  <si>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</si>
  <si>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</si>
  <si>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</si>
  <si>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</si>
  <si>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</si>
  <si>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</si>
  <si>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</si>
  <si>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</si>
  <si>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</si>
  <si>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</si>
  <si>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</si>
  <si>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</si>
  <si>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</si>
  <si>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</si>
  <si>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</si>
  <si>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</si>
  <si>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</si>
  <si>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</si>
  <si>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</si>
  <si>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</si>
  <si>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</si>
  <si>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</si>
  <si>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</si>
  <si>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</si>
  <si>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</si>
  <si>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</si>
  <si>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</si>
  <si>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</si>
  <si>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</si>
  <si>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</si>
  <si>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</si>
  <si>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</si>
  <si>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</si>
  <si>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</si>
  <si>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</si>
  <si>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</si>
  <si>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</si>
  <si>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</si>
  <si>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</si>
  <si>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</si>
  <si>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</si>
  <si>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</si>
  <si>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</si>
  <si>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</si>
  <si>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</si>
  <si>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</si>
  <si>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</si>
  <si>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</si>
  <si>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</si>
  <si>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</si>
  <si>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</si>
  <si>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</si>
  <si>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</si>
  <si>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</si>
  <si>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</si>
  <si>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</si>
  <si>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</si>
  <si>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</si>
  <si>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</si>
  <si>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</si>
  <si>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</si>
  <si>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</si>
  <si>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</si>
  <si>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</si>
  <si>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</si>
  <si>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</si>
  <si>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</si>
  <si>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</si>
  <si>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</si>
  <si>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</si>
  <si>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</si>
  <si>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</si>
  <si>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</si>
  <si>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</si>
  <si>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</si>
  <si>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</si>
  <si>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</si>
  <si>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</si>
  <si>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</si>
  <si>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</si>
  <si>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</si>
  <si>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</si>
  <si>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</si>
  <si>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</si>
  <si>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</si>
  <si>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</si>
  <si>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</si>
  <si>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</si>
  <si>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</si>
  <si>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</si>
  <si>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</si>
  <si>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</si>
  <si>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</si>
  <si>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</si>
  <si>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</si>
  <si>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</si>
  <si>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</si>
  <si>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</si>
  <si>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</si>
  <si>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</si>
  <si>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</si>
  <si>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</si>
  <si>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</si>
  <si>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</si>
  <si>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</si>
  <si>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</si>
  <si>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</si>
  <si>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</si>
  <si>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</si>
  <si>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</si>
  <si>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</si>
  <si>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</si>
  <si>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</si>
  <si>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</si>
  <si>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</si>
  <si>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</si>
  <si>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</si>
  <si>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</si>
  <si>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</si>
  <si>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</si>
  <si>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</si>
  <si>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</si>
  <si>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</si>
  <si>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</si>
  <si>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</si>
  <si>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</si>
  <si>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</si>
  <si>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</si>
  <si>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</si>
  <si>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</si>
  <si>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</si>
  <si>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</si>
  <si>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</si>
  <si>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</si>
  <si>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</si>
  <si>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</si>
  <si>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</si>
  <si>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</si>
  <si>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</si>
  <si>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</si>
  <si>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</si>
  <si>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</si>
  <si>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</si>
  <si>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</si>
  <si>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</si>
  <si>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</si>
  <si>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</si>
  <si>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</si>
  <si>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</si>
  <si>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</si>
  <si>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</si>
  <si>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</si>
  <si>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</si>
  <si>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</si>
  <si>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</si>
  <si>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</si>
  <si>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</si>
  <si>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</si>
  <si>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</si>
  <si>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</si>
  <si>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</si>
  <si>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</si>
  <si>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</si>
  <si>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</si>
  <si>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</si>
  <si>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</si>
  <si>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</si>
  <si>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</si>
  <si>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</si>
  <si>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</si>
  <si>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</si>
  <si>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</si>
  <si>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</si>
  <si>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</si>
  <si>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</si>
  <si>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</si>
  <si>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</si>
  <si>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</si>
  <si>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</si>
  <si>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</si>
  <si>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</si>
  <si>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</si>
  <si>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</si>
  <si>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</si>
  <si>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</si>
  <si>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</si>
  <si>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</si>
  <si>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</si>
  <si>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</si>
  <si>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</si>
  <si>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</si>
  <si>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</si>
  <si>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</si>
  <si>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</si>
  <si>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</si>
  <si>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</si>
  <si>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</si>
  <si>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</si>
  <si>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</si>
  <si>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</si>
  <si>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</si>
  <si>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</si>
  <si>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</si>
  <si>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</si>
  <si>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</si>
  <si>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</si>
  <si>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</si>
  <si>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</si>
  <si>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</si>
  <si>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</si>
  <si>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</si>
  <si>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</si>
  <si>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</si>
  <si>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</si>
  <si>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</si>
  <si>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</si>
  <si>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</si>
  <si>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</si>
  <si>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</si>
  <si>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</si>
  <si>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</si>
  <si>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</si>
  <si>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</si>
  <si>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</si>
  <si>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</si>
  <si>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</si>
  <si>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</si>
  <si>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</si>
  <si>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</si>
  <si>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</si>
  <si>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</si>
  <si>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</si>
  <si>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</si>
  <si>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</si>
  <si>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</si>
  <si>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</si>
  <si>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</si>
  <si>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</si>
  <si>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</si>
  <si>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</si>
  <si>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</si>
  <si>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</si>
  <si>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</si>
  <si>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</si>
  <si>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</si>
  <si>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</si>
  <si>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</si>
  <si>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</si>
  <si>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</si>
  <si>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</si>
  <si>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</si>
  <si>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</si>
  <si>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</si>
  <si>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</si>
  <si>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</si>
  <si>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</si>
  <si>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</si>
  <si>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</si>
  <si>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</si>
  <si>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</si>
  <si>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</si>
  <si>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</si>
  <si>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</si>
  <si>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</si>
  <si>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</si>
  <si>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</si>
  <si>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</si>
  <si>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</si>
  <si>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</si>
  <si>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</si>
  <si>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</si>
  <si>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</si>
  <si>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</si>
  <si>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</si>
  <si>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</si>
  <si>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</si>
  <si>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</si>
  <si>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</si>
  <si>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</si>
  <si>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</si>
  <si>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</si>
  <si>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</si>
  <si>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</si>
  <si>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</si>
  <si>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</si>
  <si>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</si>
  <si>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</si>
  <si>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</si>
  <si>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</si>
  <si>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</si>
  <si>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</si>
  <si>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</si>
  <si>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</si>
  <si>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</si>
  <si>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</si>
  <si>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</si>
  <si>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</si>
  <si>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</si>
  <si>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</si>
  <si>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</si>
  <si>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</si>
  <si>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</si>
  <si>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</si>
  <si>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</si>
  <si>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</si>
  <si>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</si>
  <si>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</si>
  <si>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</si>
  <si>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</si>
  <si>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</si>
  <si>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</si>
  <si>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</si>
  <si>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</si>
  <si>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</si>
  <si>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</si>
  <si>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</si>
  <si>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</si>
  <si>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</si>
  <si>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</si>
  <si>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</si>
  <si>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</si>
  <si>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</si>
  <si>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</si>
  <si>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</si>
  <si>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</si>
  <si>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</si>
  <si>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</si>
  <si>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</si>
  <si>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</si>
  <si>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</si>
  <si>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</si>
  <si>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</si>
  <si>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</si>
  <si>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</si>
  <si>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</si>
  <si>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</si>
  <si>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</si>
  <si>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</si>
  <si>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</si>
  <si>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</si>
  <si>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</si>
  <si>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</si>
  <si>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</si>
  <si>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</si>
  <si>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</si>
  <si>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</si>
  <si>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</si>
  <si>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</si>
  <si>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</si>
  <si>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</si>
  <si>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</si>
  <si>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</si>
  <si>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</si>
  <si>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</si>
  <si>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</si>
  <si>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</si>
  <si>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</si>
  <si>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</si>
  <si>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</si>
  <si>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</si>
  <si>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</si>
  <si>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</si>
  <si>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</si>
  <si>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</si>
  <si>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</si>
  <si>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</si>
  <si>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</si>
  <si>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</si>
  <si>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</si>
  <si>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</si>
  <si>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</si>
  <si>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</si>
  <si>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</si>
  <si>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</si>
  <si>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</si>
  <si>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</si>
  <si>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</si>
  <si>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</si>
  <si>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</si>
  <si>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</si>
  <si>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</si>
  <si>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</si>
  <si>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</si>
  <si>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</si>
  <si>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</si>
  <si>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</si>
  <si>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</si>
  <si>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</si>
  <si>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</si>
  <si>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</si>
  <si>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</si>
  <si>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</si>
  <si>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</si>
  <si>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</si>
  <si>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</si>
  <si>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</si>
  <si>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</si>
  <si>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</si>
  <si>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</si>
  <si>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</si>
  <si>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</si>
  <si>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</si>
  <si>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</si>
  <si>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</si>
  <si>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</si>
  <si>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</si>
  <si>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</si>
  <si>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</si>
  <si>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</si>
  <si>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</si>
  <si>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</si>
  <si>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</si>
  <si>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</si>
  <si>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</si>
  <si>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</si>
  <si>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</si>
  <si>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</si>
  <si>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</si>
  <si>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</si>
  <si>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</si>
  <si>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</si>
  <si>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</si>
  <si>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</si>
  <si>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</si>
  <si>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</si>
  <si>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</si>
  <si>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</si>
  <si>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</si>
  <si>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</si>
  <si>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</si>
  <si>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</si>
  <si>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</si>
  <si>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</si>
  <si>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</si>
  <si>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</si>
  <si>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</si>
  <si>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</si>
  <si>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</si>
  <si>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</si>
  <si>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</si>
  <si>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</si>
  <si>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</si>
  <si>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</si>
  <si>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</si>
  <si>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</si>
  <si>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</si>
  <si>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</si>
  <si>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</si>
  <si>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</si>
  <si>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</si>
  <si>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</si>
  <si>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</si>
  <si>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</si>
  <si>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</si>
  <si>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</si>
  <si>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</si>
  <si>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</si>
  <si>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</si>
  <si>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</si>
  <si>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</si>
  <si>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</si>
  <si>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</si>
  <si>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</si>
  <si>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</si>
  <si>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</si>
  <si>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</si>
  <si>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</si>
  <si>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</si>
  <si>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</si>
  <si>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</si>
  <si>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</si>
  <si>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</si>
  <si>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</si>
  <si>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</si>
  <si>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</si>
  <si>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</si>
  <si>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</si>
  <si>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</si>
  <si>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</si>
  <si>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</si>
  <si>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</si>
  <si>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</si>
  <si>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</si>
  <si>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</si>
  <si>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</si>
  <si>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</si>
  <si>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</si>
  <si>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</si>
  <si>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</si>
  <si>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</si>
  <si>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</si>
  <si>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</si>
  <si>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</si>
  <si>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</si>
  <si>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</si>
  <si>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</si>
  <si>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</si>
  <si>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</si>
  <si>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</si>
  <si>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</si>
  <si>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</si>
  <si>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</si>
  <si>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</si>
  <si>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</si>
  <si>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</si>
  <si>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</si>
  <si>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</si>
  <si>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</si>
  <si>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</si>
  <si>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</si>
  <si>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</si>
  <si>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</si>
  <si>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</si>
  <si>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</si>
  <si>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</si>
  <si>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</si>
  <si>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</si>
  <si>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</si>
  <si>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</si>
  <si>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</si>
  <si>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</si>
  <si>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</si>
  <si>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</si>
  <si>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</si>
  <si>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</si>
  <si>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</si>
  <si>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</si>
  <si>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</si>
  <si>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</si>
  <si>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</si>
  <si>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</si>
  <si>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</si>
  <si>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</si>
  <si>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</si>
  <si>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</si>
  <si>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</si>
  <si>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</si>
  <si>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</si>
  <si>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</si>
  <si>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</si>
  <si>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</si>
  <si>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</si>
  <si>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</si>
  <si>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</si>
  <si>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</si>
  <si>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</si>
  <si>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</si>
  <si>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</si>
  <si>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</si>
  <si>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</si>
  <si>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</si>
  <si>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</si>
  <si>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</si>
  <si>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</si>
  <si>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</si>
  <si>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</si>
  <si>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</si>
  <si>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</si>
  <si>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</si>
  <si>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</si>
  <si>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</si>
  <si>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</si>
  <si>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</si>
  <si>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</si>
  <si>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</si>
  <si>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</si>
  <si>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</si>
  <si>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</si>
  <si>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</si>
  <si>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</si>
  <si>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</si>
  <si>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</si>
  <si>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</si>
  <si>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</si>
  <si>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</si>
  <si>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</si>
  <si>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</si>
  <si>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</si>
  <si>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</si>
  <si>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</si>
  <si>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</si>
  <si>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</si>
  <si>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</si>
  <si>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</si>
  <si>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</si>
  <si>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</si>
  <si>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</si>
  <si>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</si>
  <si>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</si>
  <si>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</si>
  <si>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</si>
  <si>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</si>
  <si>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</si>
  <si>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</si>
  <si>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</si>
  <si>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</si>
  <si>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</si>
  <si>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</si>
  <si>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</si>
  <si>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</si>
  <si>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</si>
  <si>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</si>
  <si>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</si>
  <si>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</si>
  <si>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</si>
  <si>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</si>
  <si>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</si>
  <si>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</si>
  <si>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</si>
  <si>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</si>
  <si>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</si>
  <si>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</si>
  <si>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</si>
  <si>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</si>
  <si>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</si>
  <si>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</si>
  <si>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</si>
  <si>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</si>
  <si>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</si>
  <si>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</si>
  <si>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</si>
  <si>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</si>
  <si>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</si>
  <si>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</si>
  <si>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</si>
  <si>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</si>
  <si>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</si>
  <si>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</si>
  <si>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</si>
  <si>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</si>
  <si>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</si>
  <si>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</si>
  <si>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</si>
  <si>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</si>
  <si>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</si>
  <si>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</si>
  <si>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</si>
  <si>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</si>
  <si>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</si>
  <si>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</si>
  <si>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</si>
  <si>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</si>
  <si>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</si>
  <si>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</si>
  <si>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</si>
  <si>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</si>
  <si>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</si>
  <si>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</si>
  <si>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</si>
  <si>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</si>
  <si>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</si>
  <si>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</si>
  <si>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</si>
  <si>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</si>
  <si>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</si>
  <si>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</si>
  <si>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</si>
  <si>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</si>
  <si>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</si>
  <si>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</si>
  <si>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</si>
  <si>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</si>
  <si>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</si>
  <si>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</si>
  <si>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</si>
  <si>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</si>
  <si>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</si>
  <si>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</si>
  <si>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</si>
  <si>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</si>
  <si>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</si>
  <si>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</si>
  <si>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</si>
  <si>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</si>
  <si>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</si>
  <si>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</si>
  <si>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</si>
  <si>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</si>
  <si>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</si>
  <si>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</si>
  <si>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</si>
  <si>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</si>
  <si>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</si>
  <si>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</si>
  <si>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</si>
  <si>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</si>
  <si>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</si>
  <si>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</si>
  <si>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</si>
  <si>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</si>
  <si>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</si>
  <si>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</si>
  <si>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</si>
  <si>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</si>
  <si>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</si>
  <si>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</si>
  <si>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</si>
  <si>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</si>
  <si>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</si>
  <si>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</si>
  <si>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</si>
  <si>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</si>
  <si>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</si>
  <si>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</si>
  <si>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</si>
  <si>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</si>
  <si>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</si>
  <si>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</si>
  <si>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</si>
  <si>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</si>
  <si>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</si>
  <si>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</si>
  <si>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</si>
  <si>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</si>
  <si>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</si>
  <si>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</si>
  <si>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</si>
  <si>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</si>
  <si>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</si>
  <si>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</si>
  <si>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</si>
  <si>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</si>
  <si>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</si>
  <si>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</si>
  <si>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</si>
  <si>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</si>
  <si>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</si>
  <si>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</si>
  <si>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</si>
  <si>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</si>
  <si>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</si>
  <si>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</si>
  <si>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</si>
  <si>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</si>
  <si>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</si>
  <si>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</si>
  <si>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</si>
  <si>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</si>
  <si>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</si>
  <si>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</si>
  <si>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</si>
  <si>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</si>
  <si>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</si>
  <si>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</si>
  <si>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</si>
  <si>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</si>
  <si>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</si>
  <si>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</si>
  <si>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</si>
  <si>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</si>
  <si>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</si>
  <si>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</si>
  <si>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</si>
  <si>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</si>
  <si>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</si>
  <si>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</si>
  <si>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</si>
  <si>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</si>
  <si>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</si>
  <si>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</si>
  <si>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</si>
  <si>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</si>
  <si>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</si>
  <si>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</si>
  <si>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</si>
  <si>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</si>
  <si>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</si>
  <si>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</si>
  <si>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</si>
  <si>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</si>
  <si>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</si>
  <si>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</si>
  <si>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</si>
  <si>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</si>
  <si>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</si>
  <si>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</si>
  <si>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</si>
  <si>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</si>
  <si>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</si>
  <si>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</si>
  <si>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</si>
  <si>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</si>
  <si>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</si>
  <si>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</si>
  <si>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</si>
  <si>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</si>
  <si>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</si>
  <si>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</si>
  <si>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</si>
  <si>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</si>
  <si>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</si>
  <si>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</si>
  <si>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</si>
  <si>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</si>
  <si>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</si>
  <si>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</si>
  <si>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</si>
  <si>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</si>
  <si>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</si>
  <si>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</si>
  <si>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</si>
  <si>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</si>
  <si>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</si>
  <si>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</si>
  <si>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</si>
  <si>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</si>
  <si>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</si>
  <si>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</si>
  <si>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</si>
  <si>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</si>
  <si>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</si>
  <si>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</si>
  <si>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</si>
  <si>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</si>
  <si>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</si>
  <si>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</si>
  <si>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</si>
  <si>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</si>
  <si>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</si>
  <si>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</si>
  <si>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</si>
  <si>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</si>
  <si>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</si>
  <si>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</si>
  <si>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</si>
  <si>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</si>
  <si>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</si>
  <si>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</si>
  <si>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</si>
  <si>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</si>
  <si>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</si>
  <si>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</si>
  <si>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</si>
  <si>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</si>
  <si>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</si>
  <si>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</si>
  <si>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</si>
  <si>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</si>
  <si>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</si>
  <si>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</si>
  <si>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</si>
  <si>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</si>
  <si>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</si>
  <si>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</si>
  <si>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</si>
  <si>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</si>
  <si>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</si>
  <si>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</si>
  <si>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</si>
  <si>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</si>
  <si>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</si>
  <si>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</si>
  <si>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</si>
  <si>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</si>
  <si>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</si>
  <si>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</si>
  <si>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</si>
  <si>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</si>
  <si>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</si>
  <si>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</si>
  <si>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</si>
  <si>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</si>
  <si>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</si>
  <si>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</si>
  <si>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</si>
  <si>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</si>
  <si>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</si>
  <si>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</si>
  <si>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</si>
  <si>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</si>
  <si>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</si>
  <si>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</si>
  <si>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</si>
  <si>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</si>
  <si>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</si>
  <si>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</si>
  <si>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</si>
  <si>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</si>
  <si>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</si>
  <si>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</si>
  <si>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</si>
  <si>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</si>
  <si>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</si>
  <si>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</si>
  <si>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</si>
  <si>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</si>
  <si>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</si>
  <si>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</si>
  <si>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</si>
  <si>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</si>
  <si>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</si>
  <si>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</si>
  <si>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</si>
  <si>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</si>
  <si>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</si>
  <si>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</si>
  <si>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</si>
  <si>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</si>
  <si>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</si>
  <si>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</si>
  <si>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</si>
  <si>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</si>
  <si>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</si>
  <si>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</si>
  <si>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</si>
  <si>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</si>
  <si>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</si>
  <si>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</si>
  <si>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</si>
  <si>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</si>
  <si>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</si>
  <si>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</si>
  <si>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</si>
  <si>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</si>
  <si>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</si>
  <si>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</si>
  <si>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</si>
  <si>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</si>
  <si>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</si>
  <si>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</si>
  <si>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</si>
  <si>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</si>
  <si>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</si>
  <si>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</si>
  <si>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</si>
  <si>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</si>
  <si>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</si>
  <si>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</si>
  <si>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</si>
  <si>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</si>
  <si>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</si>
  <si>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</si>
  <si>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</si>
  <si>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</si>
  <si>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</si>
  <si>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</si>
  <si>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</si>
  <si>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</si>
  <si>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</si>
  <si>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</si>
  <si>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</si>
  <si>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</si>
  <si>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</si>
  <si>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</si>
  <si>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</si>
  <si>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</si>
  <si>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</si>
  <si>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</si>
  <si>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</si>
  <si>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</si>
  <si>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</si>
  <si>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</si>
  <si>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</si>
  <si>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</si>
  <si>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</si>
  <si>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</si>
  <si>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</si>
  <si>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</si>
  <si>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</si>
  <si>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</si>
  <si>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</si>
  <si>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</si>
  <si>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</si>
  <si>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</si>
  <si>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</si>
  <si>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</si>
  <si>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</si>
  <si>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</si>
  <si>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</si>
  <si>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</si>
  <si>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</si>
  <si>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</si>
  <si>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</si>
  <si>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</si>
  <si>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</si>
  <si>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</si>
  <si>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</si>
  <si>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</si>
  <si>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</si>
  <si>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</si>
  <si>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</si>
  <si>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</si>
  <si>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</si>
  <si>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</si>
  <si>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</si>
  <si>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</si>
  <si>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</si>
  <si>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</si>
  <si>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</si>
  <si>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</si>
  <si>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</si>
  <si>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</si>
  <si>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</si>
  <si>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</si>
  <si>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</si>
  <si>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</si>
  <si>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</si>
  <si>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</si>
  <si>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</si>
  <si>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</si>
  <si>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</si>
  <si>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</si>
  <si>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</si>
  <si>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</si>
  <si>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</si>
  <si>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</si>
  <si>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</si>
  <si>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</si>
  <si>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</si>
  <si>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</si>
  <si>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</si>
  <si>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</si>
  <si>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</si>
  <si>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</si>
  <si>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</si>
  <si>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</si>
  <si>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</si>
  <si>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</si>
  <si>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</si>
  <si>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</si>
  <si>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</si>
  <si>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</si>
  <si>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</si>
  <si>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</si>
  <si>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</si>
  <si>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</si>
  <si>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</si>
  <si>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</si>
  <si>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</si>
  <si>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</si>
  <si>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</si>
  <si>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</si>
  <si>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</si>
  <si>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</si>
  <si>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</si>
  <si>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</si>
  <si>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</si>
  <si>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</si>
  <si>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</si>
  <si>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</si>
  <si>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</si>
  <si>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</si>
  <si>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</si>
  <si>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</si>
  <si>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</si>
  <si>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</si>
  <si>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</si>
  <si>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</si>
  <si>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</si>
  <si>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</si>
  <si>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</si>
  <si>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</si>
  <si>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</si>
  <si>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</si>
  <si>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</si>
  <si>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</si>
  <si>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</si>
  <si>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</si>
  <si>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</si>
  <si>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</si>
  <si>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</si>
  <si>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</si>
  <si>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</si>
  <si>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</si>
  <si>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</si>
  <si>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</si>
  <si>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</si>
  <si>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</si>
  <si>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</si>
  <si>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</si>
  <si>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</si>
  <si>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</si>
  <si>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</si>
  <si>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</si>
  <si>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</si>
  <si>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</si>
  <si>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</si>
  <si>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</si>
  <si>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</si>
  <si>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</si>
  <si>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</si>
  <si>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</si>
  <si>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</si>
  <si>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</si>
  <si>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</si>
  <si>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</si>
  <si>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</si>
  <si>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</si>
  <si>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</si>
  <si>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</si>
  <si>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</si>
  <si>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</si>
  <si>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</si>
  <si>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</si>
  <si>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</si>
  <si>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</si>
  <si>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</si>
  <si>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</si>
  <si>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</si>
  <si>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</si>
  <si>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</si>
  <si>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</si>
  <si>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</si>
  <si>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</si>
  <si>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</si>
  <si>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</si>
  <si>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</si>
  <si>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</si>
  <si>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</si>
  <si>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</si>
  <si>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</si>
  <si>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</si>
  <si>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</si>
  <si>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</si>
  <si>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</si>
  <si>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</si>
  <si>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</si>
  <si>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</si>
  <si>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</si>
  <si>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</si>
  <si>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</si>
  <si>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</si>
  <si>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</si>
  <si>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</si>
  <si>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</si>
  <si>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</si>
  <si>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</si>
  <si>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</si>
  <si>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</si>
  <si>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</si>
  <si>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</si>
  <si>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</si>
  <si>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</si>
  <si>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</si>
  <si>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</si>
  <si>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</si>
  <si>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</si>
  <si>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</si>
  <si>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</si>
  <si>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</si>
  <si>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</si>
  <si>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</si>
  <si>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</si>
  <si>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</si>
  <si>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</si>
  <si>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</si>
  <si>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</si>
  <si>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</si>
  <si>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</si>
  <si>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</si>
  <si>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</si>
  <si>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</si>
  <si>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</si>
  <si>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</si>
  <si>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</si>
  <si>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</si>
  <si>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</si>
  <si>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</si>
  <si>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</si>
  <si>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</si>
  <si>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</si>
  <si>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</si>
  <si>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</si>
  <si>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</si>
  <si>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</si>
  <si>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</si>
  <si>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</si>
  <si>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</si>
  <si>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</si>
  <si>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</si>
  <si>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</si>
  <si>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</si>
  <si>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</si>
  <si>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</si>
  <si>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</si>
  <si>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</si>
  <si>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</si>
  <si>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</si>
  <si>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</si>
  <si>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</si>
  <si>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</si>
  <si>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</si>
  <si>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</si>
  <si>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</si>
  <si>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</si>
  <si>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</si>
  <si>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</si>
  <si>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</si>
  <si>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</si>
  <si>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</si>
  <si>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</si>
  <si>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</si>
  <si>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</si>
  <si>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</si>
  <si>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</si>
  <si>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</si>
  <si>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</si>
  <si>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</si>
  <si>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</si>
  <si>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</si>
  <si>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</si>
  <si>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</si>
  <si>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</si>
  <si>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</si>
  <si>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</si>
  <si>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</si>
  <si>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</si>
  <si>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</si>
  <si>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</si>
  <si>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</si>
  <si>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</si>
  <si>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</si>
  <si>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</si>
  <si>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</si>
  <si>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</si>
  <si>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</si>
  <si>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</si>
  <si>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</si>
  <si>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</si>
  <si>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</si>
  <si>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</si>
  <si>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</si>
  <si>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</si>
  <si>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</si>
  <si>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</si>
  <si>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</si>
  <si>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</si>
  <si>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</si>
  <si>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</si>
  <si>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</si>
  <si>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</si>
  <si>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</si>
  <si>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</si>
  <si>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</si>
  <si>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</si>
  <si>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</si>
  <si>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</si>
  <si>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</si>
  <si>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</si>
  <si>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</si>
  <si>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</si>
  <si>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</si>
  <si>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</si>
  <si>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</si>
  <si>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</si>
  <si>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</si>
  <si>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</si>
  <si>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</si>
  <si>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</si>
  <si>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</si>
  <si>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</si>
  <si>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</si>
  <si>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</si>
  <si>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</si>
  <si>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</si>
  <si>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</si>
  <si>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</si>
  <si>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</si>
  <si>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</si>
  <si>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</si>
  <si>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</si>
  <si>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</si>
  <si>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</si>
  <si>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</si>
  <si>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</si>
  <si>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</si>
  <si>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</si>
  <si>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</si>
  <si>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</si>
  <si>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</si>
  <si>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</si>
  <si>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</si>
  <si>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</si>
  <si>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</si>
  <si>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</si>
  <si>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</si>
  <si>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</si>
  <si>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</si>
  <si>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</si>
  <si>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</si>
  <si>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</si>
  <si>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</si>
  <si>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</si>
  <si>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</si>
  <si>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</si>
  <si>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</si>
  <si>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</si>
  <si>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</si>
  <si>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</si>
  <si>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</si>
  <si>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</si>
  <si>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</si>
  <si>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</si>
  <si>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</si>
  <si>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</si>
  <si>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</si>
  <si>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</si>
  <si>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</si>
  <si>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</si>
  <si>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</si>
  <si>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</si>
  <si>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</si>
  <si>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</si>
  <si>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</si>
  <si>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</si>
  <si>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</si>
  <si>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</si>
  <si>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</si>
  <si>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</si>
  <si>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</si>
  <si>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</si>
  <si>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</si>
  <si>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</si>
  <si>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</si>
  <si>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</si>
  <si>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</si>
  <si>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</si>
  <si>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</si>
  <si>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</si>
  <si>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</si>
  <si>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</si>
  <si>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</si>
  <si>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</si>
  <si>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</si>
  <si>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</si>
  <si>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</si>
  <si>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</si>
  <si>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</si>
  <si>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</si>
  <si>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</si>
  <si>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</si>
  <si>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</si>
  <si>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</si>
  <si>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</si>
  <si>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</si>
  <si>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</si>
  <si>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</si>
  <si>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</si>
  <si>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</si>
  <si>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</si>
  <si>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</si>
  <si>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</si>
  <si>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</si>
  <si>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</si>
  <si>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</si>
  <si>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</si>
  <si>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</si>
  <si>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</si>
  <si>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</si>
  <si>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</si>
  <si>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</si>
  <si>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</si>
  <si>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</si>
  <si>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</si>
  <si>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</si>
  <si>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</si>
  <si>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</si>
  <si>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</si>
  <si>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</si>
  <si>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</si>
  <si>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</si>
  <si>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</si>
  <si>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</si>
  <si>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</si>
  <si>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</si>
  <si>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</si>
  <si>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</si>
  <si>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</si>
  <si>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</si>
  <si>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</si>
  <si>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</si>
  <si>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</si>
  <si>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</si>
  <si>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</si>
  <si>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</si>
  <si>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</si>
  <si>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</si>
  <si>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</si>
  <si>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</si>
  <si>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</si>
  <si>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</si>
  <si>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</si>
  <si>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</si>
  <si>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</si>
  <si>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</si>
  <si>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</si>
  <si>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</si>
  <si>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</si>
  <si>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</si>
  <si>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</si>
  <si>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</si>
  <si>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</si>
  <si>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</si>
  <si>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</si>
  <si>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</si>
  <si>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</si>
  <si>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</si>
  <si>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</si>
  <si>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</si>
  <si>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</si>
  <si>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</si>
  <si>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</si>
  <si>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</si>
  <si>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</si>
  <si>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</si>
  <si>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</si>
  <si>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</si>
  <si>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</si>
  <si>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</si>
  <si>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</si>
  <si>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</si>
  <si>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</si>
  <si>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</si>
  <si>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</si>
  <si>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</si>
  <si>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</si>
  <si>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</si>
  <si>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</si>
  <si>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</si>
  <si>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</si>
  <si>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</si>
  <si>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</si>
  <si>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</si>
  <si>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</si>
  <si>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</si>
  <si>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</si>
  <si>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</si>
  <si>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</si>
  <si>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</si>
  <si>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</si>
  <si>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</si>
  <si>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</si>
  <si>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</si>
  <si>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</si>
  <si>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</si>
  <si>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</si>
  <si>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</si>
  <si>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</si>
  <si>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</si>
  <si>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</si>
  <si>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</si>
  <si>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</si>
  <si>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</si>
  <si>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</si>
  <si>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</si>
  <si>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</si>
  <si>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</si>
  <si>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</si>
  <si>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</si>
  <si>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</si>
  <si>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</si>
  <si>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</si>
  <si>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</si>
  <si>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</si>
  <si>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</si>
  <si>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</si>
  <si>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</si>
  <si>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</si>
  <si>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</si>
  <si>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</si>
  <si>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</si>
  <si>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</si>
  <si>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</si>
  <si>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</si>
  <si>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</si>
  <si>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</si>
  <si>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</si>
  <si>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</si>
  <si>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</si>
  <si>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</si>
  <si>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</si>
  <si>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</si>
  <si>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</si>
  <si>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</si>
  <si>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</si>
  <si>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</si>
  <si>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</si>
  <si>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</si>
  <si>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</si>
  <si>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</si>
  <si>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</si>
  <si>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</si>
  <si>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</si>
  <si>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</si>
  <si>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</si>
  <si>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</si>
  <si>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</si>
  <si>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</si>
  <si>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</si>
  <si>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</si>
  <si>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</si>
  <si>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</si>
  <si>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</si>
  <si>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</si>
  <si>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</si>
  <si>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</si>
  <si>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</si>
  <si>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</si>
  <si>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</si>
  <si>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</si>
  <si>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</si>
  <si>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</si>
  <si>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</si>
  <si>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</si>
  <si>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</si>
  <si>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</si>
  <si>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</si>
  <si>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</si>
  <si>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</si>
  <si>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</si>
  <si>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</si>
  <si>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</si>
  <si>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</si>
  <si>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</si>
  <si>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</si>
  <si>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</si>
  <si>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</si>
  <si>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</si>
  <si>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</si>
  <si>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</si>
  <si>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</si>
  <si>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</si>
  <si>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</si>
  <si>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</si>
  <si>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</si>
  <si>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</si>
  <si>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</si>
  <si>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</si>
  <si>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</si>
  <si>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</si>
  <si>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</si>
  <si>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</si>
  <si>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</si>
  <si>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</si>
  <si>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</si>
  <si>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</si>
  <si>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</si>
  <si>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</si>
  <si>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</si>
  <si>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</si>
  <si>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</si>
  <si>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</si>
  <si>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</si>
  <si>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</si>
  <si>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</si>
  <si>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</si>
  <si>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</si>
  <si>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</si>
  <si>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</si>
  <si>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</si>
  <si>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</si>
  <si>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</si>
  <si>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</si>
  <si>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</si>
  <si>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</si>
  <si>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</si>
  <si>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</si>
  <si>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</si>
  <si>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</si>
  <si>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</si>
  <si>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</si>
  <si>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</si>
  <si>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</si>
  <si>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</si>
  <si>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</si>
  <si>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</si>
  <si>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</si>
  <si>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</si>
  <si>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</si>
  <si>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</si>
  <si>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</si>
  <si>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</si>
  <si>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</si>
  <si>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</si>
  <si>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</si>
  <si>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</si>
  <si>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</si>
  <si>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</si>
  <si>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</si>
  <si>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</si>
  <si>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</si>
  <si>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</si>
  <si>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</si>
  <si>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</si>
  <si>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</si>
  <si>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</si>
  <si>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</si>
  <si>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</si>
  <si>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</si>
  <si>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</si>
  <si>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</si>
  <si>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</si>
  <si>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</si>
  <si>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</si>
  <si>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</si>
  <si>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</si>
  <si>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</si>
  <si>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</si>
  <si>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</si>
  <si>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</si>
  <si>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</si>
  <si>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</si>
  <si>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</si>
  <si>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</si>
  <si>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</si>
  <si>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</si>
  <si>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</si>
  <si>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</si>
  <si>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</si>
  <si>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</si>
  <si>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</si>
  <si>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</si>
  <si>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</si>
  <si>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</si>
  <si>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</si>
  <si>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</si>
  <si>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</si>
  <si>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</si>
  <si>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</si>
  <si>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</si>
  <si>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</si>
  <si>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</si>
  <si>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</si>
  <si>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</si>
  <si>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</si>
  <si>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</si>
  <si>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</si>
  <si>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</si>
  <si>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</si>
  <si>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</si>
  <si>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</si>
  <si>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</si>
  <si>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</si>
  <si>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</si>
  <si>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</si>
  <si>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</si>
  <si>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</si>
  <si>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</si>
  <si>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</si>
  <si>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</si>
  <si>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</si>
  <si>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</si>
  <si>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</si>
  <si>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</si>
  <si>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</si>
  <si>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</si>
  <si>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</si>
  <si>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</si>
  <si>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</si>
  <si>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</si>
  <si>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</si>
  <si>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</si>
  <si>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</si>
  <si>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</si>
  <si>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</si>
  <si>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</si>
  <si>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</si>
  <si>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</si>
  <si>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</si>
  <si>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</si>
  <si>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</si>
  <si>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</si>
  <si>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</si>
  <si>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</si>
  <si>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</si>
  <si>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</si>
  <si>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</si>
  <si>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</si>
  <si>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</si>
  <si>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</si>
  <si>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</si>
  <si>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</si>
  <si>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</si>
  <si>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</si>
  <si>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</si>
  <si>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</si>
  <si>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</si>
  <si>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</si>
  <si>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</si>
  <si>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</si>
  <si>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</si>
  <si>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</si>
  <si>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</si>
  <si>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</si>
  <si>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</si>
  <si>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</si>
  <si>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</si>
  <si>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</si>
  <si>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</si>
  <si>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</si>
  <si>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</si>
  <si>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</si>
  <si>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</si>
  <si>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</si>
  <si>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</si>
  <si>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</si>
  <si>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</si>
  <si>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</si>
  <si>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</si>
  <si>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</si>
  <si>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</si>
  <si>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</si>
  <si>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</si>
  <si>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</si>
  <si>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</si>
  <si>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</si>
  <si>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</si>
  <si>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</si>
  <si>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</si>
  <si>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</si>
  <si>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</si>
  <si>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</si>
  <si>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</si>
  <si>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</si>
  <si>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</si>
  <si>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</si>
  <si>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</si>
  <si>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</si>
  <si>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</si>
  <si>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</si>
  <si>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</si>
  <si>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</si>
  <si>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</si>
  <si>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</si>
  <si>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</si>
  <si>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</si>
  <si>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</si>
  <si>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</si>
  <si>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</si>
  <si>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</si>
  <si>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</si>
  <si>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</si>
  <si>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</si>
  <si>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</si>
  <si>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</si>
  <si>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</si>
  <si>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</si>
  <si>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</si>
  <si>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</si>
  <si>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</si>
  <si>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</si>
  <si>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</si>
  <si>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</si>
  <si>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</si>
  <si>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</si>
  <si>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</si>
  <si>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</si>
  <si>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</si>
  <si>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</si>
  <si>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</si>
  <si>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</si>
  <si>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</si>
  <si>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</si>
  <si>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</si>
  <si>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</si>
  <si>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</si>
  <si>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</si>
  <si>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</si>
  <si>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</si>
  <si>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</si>
  <si>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</si>
  <si>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</si>
  <si>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</si>
  <si>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</si>
  <si>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</si>
  <si>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</si>
  <si>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</si>
  <si>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</si>
  <si>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</si>
  <si>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</si>
  <si>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</si>
  <si>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</si>
  <si>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</si>
  <si>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</si>
  <si>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</si>
  <si>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</si>
  <si>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</si>
  <si>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</si>
  <si>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</si>
  <si>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</si>
  <si>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</si>
  <si>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</si>
  <si>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</si>
  <si>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</si>
  <si>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</si>
  <si>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</si>
  <si>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</si>
  <si>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</si>
  <si>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</si>
  <si>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</si>
  <si>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</si>
  <si>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</si>
  <si>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</si>
  <si>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</si>
  <si>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</si>
  <si>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</si>
  <si>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</si>
  <si>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</si>
  <si>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</si>
  <si>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</si>
  <si>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</si>
  <si>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</si>
  <si>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</si>
  <si>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</si>
  <si>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</si>
  <si>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</si>
  <si>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</si>
  <si>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</si>
  <si>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</si>
  <si>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</si>
  <si>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</si>
  <si>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</si>
  <si>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</si>
  <si>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</si>
  <si>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</si>
  <si>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</si>
  <si>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</si>
  <si>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</si>
  <si>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</si>
  <si>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</si>
  <si>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</si>
  <si>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</si>
  <si>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</si>
  <si>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</si>
  <si>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</si>
  <si>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</si>
  <si>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</si>
  <si>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</si>
  <si>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</si>
  <si>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</si>
  <si>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</si>
  <si>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</si>
  <si>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</si>
  <si>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</si>
  <si>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</si>
  <si>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</si>
  <si>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</si>
  <si>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</si>
  <si>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</si>
  <si>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</si>
  <si>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</si>
  <si>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</si>
  <si>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</si>
  <si>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</si>
  <si>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</si>
  <si>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</si>
  <si>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</si>
  <si>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</si>
  <si>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</si>
  <si>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</si>
  <si>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</si>
  <si>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</si>
  <si>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</si>
  <si>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</si>
  <si>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</si>
  <si>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</si>
  <si>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</si>
  <si>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</si>
  <si>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</si>
  <si>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</si>
  <si>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</si>
  <si>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</si>
  <si>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</si>
  <si>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</si>
  <si>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</si>
  <si>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</si>
  <si>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</si>
  <si>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</si>
  <si>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</si>
  <si>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</si>
  <si>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</si>
  <si>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</si>
  <si>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</si>
  <si>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</si>
  <si>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</si>
  <si>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</si>
  <si>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</si>
  <si>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</si>
  <si>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</si>
  <si>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</si>
  <si>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</si>
  <si>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</si>
  <si>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</si>
  <si>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</si>
  <si>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</si>
  <si>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</si>
  <si>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</si>
  <si>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</si>
  <si>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</si>
  <si>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</si>
  <si>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</si>
  <si>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</si>
  <si>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</si>
  <si>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</si>
  <si>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</si>
  <si>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</si>
  <si>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</si>
  <si>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</si>
  <si>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</si>
  <si>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</si>
  <si>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</si>
  <si>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</si>
  <si>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</si>
  <si>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</si>
  <si>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</si>
  <si>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</si>
  <si>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</si>
  <si>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</si>
  <si>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</si>
  <si>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</si>
  <si>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</si>
  <si>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</si>
  <si>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</si>
  <si>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</si>
  <si>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</si>
  <si>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</si>
  <si>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</si>
  <si>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</si>
  <si>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</si>
  <si>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</si>
  <si>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</si>
  <si>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</si>
  <si>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</si>
  <si>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</si>
  <si>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</si>
  <si>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</si>
  <si>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</si>
  <si>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</si>
  <si>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</si>
  <si>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</si>
  <si>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</si>
  <si>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</si>
  <si>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</si>
  <si>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</si>
  <si>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</si>
  <si>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</si>
  <si>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</si>
  <si>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</si>
  <si>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</si>
  <si>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</si>
  <si>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</si>
  <si>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</si>
  <si>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</si>
  <si>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</si>
  <si>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</si>
  <si>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</si>
  <si>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</si>
  <si>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</si>
  <si>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</si>
  <si>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</si>
  <si>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</si>
  <si>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</si>
  <si>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</si>
  <si>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</si>
  <si>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</si>
  <si>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</si>
  <si>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</si>
  <si>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</si>
  <si>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</si>
  <si>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</si>
  <si>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</si>
  <si>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</si>
  <si>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</si>
  <si>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</si>
  <si>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</si>
  <si>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</si>
  <si>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</si>
  <si>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</si>
  <si>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</si>
  <si>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</si>
  <si>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</si>
  <si>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</si>
  <si>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</si>
  <si>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</si>
  <si>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</si>
  <si>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</si>
  <si>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</si>
  <si>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</si>
  <si>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</si>
  <si>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</si>
  <si>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</si>
  <si>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</si>
  <si>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</si>
  <si>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</si>
  <si>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</si>
  <si>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</si>
  <si>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</si>
  <si>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</si>
  <si>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</si>
  <si>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</si>
  <si>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</si>
  <si>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</si>
  <si>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</si>
  <si>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</si>
  <si>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</si>
  <si>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</si>
  <si>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</si>
  <si>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</si>
  <si>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</si>
  <si>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</si>
  <si>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</si>
  <si>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</si>
  <si>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</si>
  <si>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</si>
  <si>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</si>
  <si>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</si>
  <si>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</si>
  <si>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</si>
  <si>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</si>
  <si>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</si>
  <si>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</si>
  <si>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</si>
  <si>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</si>
  <si>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</si>
  <si>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</si>
  <si>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</si>
  <si>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</si>
  <si>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</si>
  <si>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</si>
  <si>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</si>
  <si>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</si>
  <si>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</si>
  <si>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</si>
  <si>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</si>
  <si>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</si>
  <si>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</si>
  <si>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</si>
  <si>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</si>
  <si>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</si>
  <si>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</si>
  <si>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</si>
  <si>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</si>
  <si>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</si>
  <si>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</si>
  <si>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</si>
  <si>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</si>
  <si>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</si>
  <si>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</si>
  <si>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</si>
  <si>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</si>
  <si>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</si>
  <si>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</si>
  <si>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</si>
  <si>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</si>
  <si>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</si>
  <si>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</si>
  <si>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</si>
  <si>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</si>
  <si>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</si>
  <si>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</si>
  <si>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</si>
  <si>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</si>
  <si>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</si>
  <si>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</si>
  <si>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</si>
  <si>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</si>
  <si>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</si>
  <si>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</si>
  <si>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</si>
  <si>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</si>
  <si>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</si>
  <si>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</si>
  <si>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</si>
  <si>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</si>
  <si>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</si>
  <si>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</si>
  <si>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</si>
  <si>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</si>
  <si>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</si>
  <si>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</si>
  <si>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</si>
  <si>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</si>
  <si>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</si>
  <si>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</si>
  <si>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</si>
  <si>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</si>
  <si>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</si>
  <si>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</si>
  <si>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</si>
  <si>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</si>
  <si>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</si>
  <si>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</si>
  <si>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</si>
  <si>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</si>
  <si>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</si>
  <si>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</si>
  <si>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</si>
  <si>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</si>
  <si>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</si>
  <si>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</si>
  <si>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</si>
  <si>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</si>
  <si>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</si>
  <si>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</si>
  <si>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</si>
  <si>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</si>
  <si>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</si>
  <si>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</si>
  <si>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</si>
  <si>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</si>
  <si>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</si>
  <si>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</si>
  <si>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</si>
  <si>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</si>
  <si>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</si>
  <si>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</si>
  <si>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</si>
  <si>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</si>
  <si>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</si>
  <si>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</si>
  <si>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</si>
  <si>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</si>
  <si>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</si>
  <si>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</si>
  <si>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</si>
  <si>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</si>
  <si>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</si>
  <si>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</si>
  <si>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</si>
  <si>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</si>
  <si>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</si>
  <si>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</si>
  <si>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</si>
  <si>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</si>
  <si>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</si>
  <si>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</si>
  <si>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</si>
  <si>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</si>
  <si>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</si>
  <si>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</si>
  <si>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</si>
  <si>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</si>
  <si>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</si>
  <si>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</si>
  <si>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</si>
  <si>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</si>
  <si>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</si>
  <si>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</si>
  <si>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</si>
  <si>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</si>
  <si>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</si>
  <si>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</si>
  <si>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</si>
  <si>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</si>
  <si>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</si>
  <si>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</si>
  <si>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</si>
  <si>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</si>
  <si>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</si>
  <si>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</si>
  <si>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</si>
  <si>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</si>
  <si>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</si>
  <si>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</si>
  <si>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</si>
  <si>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</si>
  <si>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</si>
  <si>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</si>
  <si>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</si>
  <si>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</si>
  <si>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</si>
  <si>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</si>
  <si>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</si>
  <si>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</si>
  <si>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</si>
  <si>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</si>
  <si>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</si>
  <si>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</si>
  <si>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</si>
  <si>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</si>
  <si>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</si>
  <si>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</si>
  <si>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</si>
  <si>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</si>
  <si>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</si>
  <si>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</si>
  <si>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</si>
  <si>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</si>
  <si>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</si>
  <si>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</si>
  <si>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</si>
  <si>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</si>
  <si>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</si>
  <si>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</si>
  <si>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</si>
  <si>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</si>
  <si>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</si>
  <si>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</si>
  <si>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</si>
  <si>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</si>
  <si>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</si>
  <si>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</si>
  <si>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</si>
  <si>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</si>
  <si>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</si>
  <si>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</si>
  <si>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</si>
  <si>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</si>
  <si>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</si>
  <si>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</si>
  <si>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</si>
  <si>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</si>
  <si>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</si>
  <si>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</si>
  <si>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</si>
  <si>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</si>
  <si>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</si>
  <si>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</si>
  <si>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</si>
  <si>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</si>
  <si>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</si>
  <si>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</si>
  <si>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</si>
  <si>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</si>
  <si>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</si>
  <si>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</si>
  <si>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</si>
  <si>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</si>
  <si>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</si>
  <si>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</si>
  <si>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</si>
  <si>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</si>
  <si>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</si>
  <si>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</si>
  <si>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</si>
  <si>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</si>
  <si>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</si>
  <si>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</si>
  <si>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</si>
  <si>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</si>
  <si>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</si>
  <si>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</si>
  <si>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</si>
  <si>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</si>
  <si>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</si>
  <si>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</si>
  <si>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</si>
  <si>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</si>
  <si>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</si>
  <si>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</si>
  <si>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</si>
  <si>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</si>
  <si>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</si>
  <si>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</si>
  <si>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</si>
  <si>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</si>
  <si>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</si>
  <si>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</si>
  <si>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</si>
  <si>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</si>
  <si>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</si>
  <si>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</si>
  <si>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</si>
  <si>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</si>
  <si>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</si>
  <si>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</si>
  <si>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</si>
  <si>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</si>
  <si>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</si>
  <si>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</si>
  <si>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</si>
  <si>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</si>
  <si>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</si>
  <si>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</si>
  <si>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</si>
  <si>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</si>
  <si>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</si>
  <si>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</si>
  <si>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</si>
  <si>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</si>
  <si>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</si>
  <si>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</si>
  <si>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</si>
  <si>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</si>
  <si>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</si>
  <si>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</si>
  <si>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</si>
  <si>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</si>
  <si>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</si>
  <si>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</si>
  <si>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</si>
  <si>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</si>
  <si>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</si>
  <si>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</si>
  <si>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</si>
  <si>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</si>
  <si>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</si>
  <si>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</si>
  <si>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</si>
  <si>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</si>
  <si>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</si>
  <si>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</si>
  <si>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</si>
  <si>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</si>
  <si>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</si>
  <si>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</si>
  <si>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</si>
  <si>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</si>
  <si>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</si>
  <si>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</si>
  <si>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</si>
  <si>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</si>
  <si>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</si>
  <si>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</si>
  <si>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</si>
  <si>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</si>
  <si>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</si>
  <si>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</si>
  <si>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</si>
  <si>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</si>
  <si>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</si>
  <si>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</si>
  <si>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</si>
  <si>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</si>
  <si>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</si>
  <si>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</si>
  <si>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</si>
  <si>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</si>
  <si>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</si>
  <si>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</si>
  <si>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</si>
  <si>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</si>
  <si>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</si>
  <si>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</si>
  <si>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</si>
  <si>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</si>
  <si>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</si>
  <si>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</si>
  <si>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</si>
  <si>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</si>
  <si>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</si>
  <si>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</si>
  <si>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</si>
  <si>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</si>
  <si>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</si>
  <si>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</si>
  <si>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</si>
  <si>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</si>
  <si>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</si>
  <si>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</si>
  <si>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</si>
  <si>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</si>
  <si>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</si>
  <si>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</si>
  <si>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</si>
  <si>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</si>
  <si>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</si>
  <si>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</si>
  <si>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</si>
  <si>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</si>
  <si>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</si>
  <si>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</si>
  <si>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</si>
  <si>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</si>
  <si>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</si>
  <si>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</si>
  <si>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</si>
  <si>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</si>
  <si>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</si>
  <si>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</si>
  <si>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</si>
  <si>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</si>
  <si>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</si>
  <si>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</si>
  <si>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</si>
  <si>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</si>
  <si>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</si>
  <si>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</si>
  <si>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</si>
  <si>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</si>
  <si>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</si>
  <si>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</si>
  <si>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</si>
  <si>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</si>
  <si>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</si>
  <si>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</si>
  <si>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</si>
  <si>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</si>
  <si>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</si>
  <si>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</si>
  <si>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</si>
  <si>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</si>
  <si>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</si>
  <si>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</si>
  <si>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</si>
  <si>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</si>
  <si>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</si>
  <si>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</si>
  <si>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</si>
  <si>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</si>
  <si>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</si>
  <si>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</si>
  <si>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</si>
  <si>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</si>
  <si>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</si>
  <si>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</si>
  <si>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</si>
  <si>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</si>
  <si>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</si>
  <si>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</si>
  <si>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</si>
  <si>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</si>
  <si>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</si>
  <si>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</si>
  <si>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</si>
  <si>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</si>
  <si>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</si>
  <si>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</si>
  <si>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</si>
  <si>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</si>
  <si>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</si>
  <si>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</si>
  <si>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</si>
  <si>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</si>
  <si>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</si>
  <si>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</si>
  <si>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</si>
  <si>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</si>
  <si>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</si>
  <si>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</si>
  <si>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</si>
  <si>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</si>
  <si>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</si>
  <si>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</si>
  <si>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</si>
  <si>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</si>
  <si>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</si>
  <si>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</si>
  <si>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</si>
  <si>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</si>
  <si>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</si>
  <si>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</si>
  <si>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</si>
  <si>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</si>
  <si>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</si>
  <si>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</si>
  <si>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</si>
  <si>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</si>
  <si>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</si>
  <si>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</si>
  <si>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</si>
  <si>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</si>
  <si>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</si>
  <si>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</si>
  <si>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</si>
  <si>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</si>
  <si>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</si>
  <si>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</si>
  <si>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</si>
  <si>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</si>
  <si>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</si>
  <si>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</si>
  <si>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</si>
  <si>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</si>
  <si>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</si>
  <si>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</si>
  <si>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</si>
  <si>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</si>
  <si>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</si>
  <si>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</si>
  <si>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</si>
  <si>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</si>
  <si>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</si>
  <si>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</si>
  <si>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</si>
  <si>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</si>
  <si>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</si>
  <si>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</si>
  <si>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</si>
  <si>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</si>
  <si>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</si>
  <si>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</si>
  <si>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</si>
  <si>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</si>
  <si>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</si>
  <si>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</si>
  <si>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</si>
  <si>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</si>
  <si>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</si>
  <si>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</si>
  <si>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</si>
  <si>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</si>
  <si>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</si>
  <si>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</si>
  <si>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</si>
  <si>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</si>
  <si>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</si>
  <si>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</si>
  <si>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</si>
  <si>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</si>
  <si>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</si>
  <si>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</si>
  <si>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</si>
  <si>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</si>
  <si>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</si>
  <si>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</si>
  <si>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</si>
  <si>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</si>
  <si>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</si>
  <si>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</si>
  <si>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</si>
  <si>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</si>
  <si>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</si>
  <si>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</si>
  <si>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</si>
  <si>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</si>
  <si>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</si>
  <si>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</si>
  <si>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</si>
  <si>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</si>
  <si>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</si>
  <si>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</si>
  <si>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</si>
  <si>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</si>
  <si>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</si>
  <si>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</si>
  <si>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</si>
  <si>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</si>
  <si>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</si>
  <si>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</si>
  <si>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</si>
  <si>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</si>
  <si>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</si>
  <si>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</si>
  <si>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</si>
  <si>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</si>
  <si>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</si>
  <si>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</si>
  <si>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</si>
  <si>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</si>
  <si>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</si>
  <si>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</si>
  <si>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</si>
  <si>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</si>
  <si>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</si>
  <si>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</si>
  <si>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</si>
  <si>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</si>
  <si>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</si>
  <si>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</si>
  <si>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</si>
  <si>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</si>
  <si>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</si>
  <si>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</si>
  <si>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</si>
  <si>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</si>
  <si>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</si>
  <si>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</si>
  <si>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</si>
  <si>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</si>
  <si>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</si>
  <si>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</si>
  <si>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</si>
  <si>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</si>
  <si>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</si>
  <si>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</si>
  <si>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</si>
  <si>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</si>
  <si>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</si>
  <si>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</si>
  <si>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</si>
  <si>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</si>
  <si>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</si>
  <si>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</si>
  <si>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</si>
  <si>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</si>
  <si>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</si>
  <si>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</si>
  <si>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</si>
  <si>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</si>
  <si>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</si>
  <si>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</si>
  <si>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</si>
  <si>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</si>
  <si>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</si>
  <si>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</si>
  <si>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</si>
  <si>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</si>
  <si>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</si>
  <si>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</si>
  <si>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</si>
  <si>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</si>
  <si>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</si>
  <si>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</si>
  <si>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</si>
  <si>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</si>
  <si>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</si>
  <si>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</si>
  <si>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</si>
  <si>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</si>
  <si>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</si>
  <si>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</si>
  <si>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</si>
  <si>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</si>
  <si>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</si>
  <si>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</si>
  <si>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</si>
  <si>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</si>
  <si>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</si>
  <si>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</si>
  <si>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</si>
  <si>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</si>
  <si>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</si>
  <si>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</si>
  <si>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</si>
  <si>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</si>
  <si>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</si>
  <si>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</si>
  <si>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</si>
  <si>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</si>
  <si>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</si>
  <si>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</si>
  <si>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</si>
  <si>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</si>
  <si>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</si>
  <si>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</si>
  <si>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</si>
  <si>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</si>
  <si>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</si>
  <si>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</si>
  <si>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</si>
  <si>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</si>
  <si>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</si>
  <si>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</si>
  <si>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</si>
  <si>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</si>
  <si>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</si>
  <si>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</si>
  <si>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</si>
  <si>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</si>
  <si>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</si>
  <si>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</si>
  <si>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</si>
  <si>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</si>
  <si>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</si>
  <si>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</si>
  <si>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</si>
  <si>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</si>
  <si>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</si>
  <si>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</si>
  <si>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</si>
  <si>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</si>
  <si>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</si>
  <si>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</si>
  <si>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</si>
  <si>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</si>
  <si>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</si>
  <si>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</si>
  <si>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</si>
  <si>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</si>
  <si>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</si>
  <si>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</si>
  <si>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</si>
  <si>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</si>
  <si>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</si>
  <si>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</si>
  <si>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</si>
  <si>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</si>
  <si>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</si>
  <si>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</si>
  <si>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</si>
  <si>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</si>
  <si>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</si>
  <si>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</si>
  <si>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</si>
  <si>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</si>
  <si>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</si>
  <si>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</si>
  <si>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</si>
  <si>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</si>
  <si>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</si>
  <si>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</si>
  <si>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</si>
  <si>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</si>
  <si>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</si>
  <si>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</si>
  <si>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</si>
  <si>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</si>
  <si>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</si>
  <si>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</si>
  <si>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</si>
  <si>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</si>
  <si>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</si>
  <si>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</si>
  <si>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</si>
  <si>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</si>
  <si>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</si>
  <si>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</si>
  <si>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</si>
  <si>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</si>
  <si>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</si>
  <si>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</si>
  <si>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</si>
  <si>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</si>
  <si>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</si>
  <si>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</si>
  <si>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</si>
  <si>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</si>
  <si>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</si>
  <si>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</si>
  <si>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</si>
  <si>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</si>
  <si>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</si>
  <si>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</si>
  <si>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</si>
  <si>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</si>
  <si>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</si>
  <si>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</si>
  <si>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</si>
  <si>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</si>
  <si>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</si>
  <si>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</si>
  <si>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</si>
  <si>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</si>
  <si>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</si>
  <si>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</si>
  <si>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</si>
  <si>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</si>
  <si>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</si>
  <si>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</si>
  <si>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</si>
  <si>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</si>
  <si>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</si>
  <si>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</si>
  <si>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</si>
  <si>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</si>
  <si>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</si>
  <si>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</si>
  <si>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</si>
  <si>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</si>
  <si>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</si>
  <si>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</si>
  <si>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</si>
  <si>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</si>
  <si>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</si>
  <si>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</si>
  <si>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</si>
  <si>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</si>
  <si>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</si>
  <si>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</si>
  <si>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</si>
  <si>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</si>
  <si>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</si>
  <si>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</si>
  <si>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</si>
  <si>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</si>
  <si>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</si>
  <si>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</si>
  <si>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</si>
  <si>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</si>
  <si>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</si>
  <si>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</si>
  <si>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</si>
  <si>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</si>
  <si>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</si>
  <si>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</si>
  <si>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</si>
  <si>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</si>
  <si>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</si>
  <si>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</si>
  <si>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</si>
  <si>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</si>
  <si>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</si>
  <si>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</si>
  <si>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</si>
  <si>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</si>
  <si>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</si>
  <si>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</si>
  <si>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</si>
  <si>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</si>
  <si>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</si>
  <si>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</si>
  <si>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</si>
  <si>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</si>
  <si>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</si>
  <si>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</si>
  <si>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</si>
  <si>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</si>
  <si>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</si>
  <si>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</si>
  <si>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</si>
  <si>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</si>
  <si>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</si>
  <si>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</si>
  <si>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</si>
  <si>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</si>
  <si>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</si>
  <si>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</si>
  <si>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</si>
  <si>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</si>
  <si>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</si>
  <si>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</si>
  <si>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</si>
  <si>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</si>
  <si>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</si>
  <si>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</si>
  <si>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</si>
  <si>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</si>
  <si>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</si>
  <si>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</si>
  <si>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</si>
  <si>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</si>
  <si>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</si>
  <si>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</si>
  <si>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</si>
  <si>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</si>
  <si>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</si>
  <si>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</si>
  <si>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</si>
  <si>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</si>
  <si>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</si>
  <si>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</si>
  <si>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</si>
  <si>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</si>
  <si>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</si>
  <si>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</si>
  <si>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</si>
  <si>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</si>
  <si>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</si>
  <si>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</si>
  <si>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</si>
  <si>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</si>
  <si>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</si>
  <si>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</si>
  <si>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</si>
  <si>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</si>
  <si>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</si>
  <si>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</si>
  <si>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</si>
  <si>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</si>
  <si>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</si>
  <si>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</si>
  <si>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</si>
  <si>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</si>
  <si>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</si>
  <si>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</si>
  <si>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</si>
  <si>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</si>
  <si>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</si>
  <si>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</si>
  <si>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</si>
  <si>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</si>
  <si>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</si>
  <si>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</si>
  <si>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</si>
  <si>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</si>
  <si>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</si>
  <si>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</si>
  <si>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</si>
  <si>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</si>
  <si>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</si>
  <si>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</si>
  <si>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</si>
  <si>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</si>
  <si>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</si>
  <si>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</si>
  <si>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</si>
  <si>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</si>
  <si>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</si>
  <si>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</si>
  <si>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</si>
  <si>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</si>
  <si>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</si>
  <si>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</si>
  <si>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</si>
  <si>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</si>
  <si>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</si>
  <si>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</si>
  <si>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</si>
  <si>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</si>
  <si>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</si>
  <si>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</si>
  <si>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</si>
  <si>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</si>
  <si>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</si>
  <si>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</si>
  <si>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</si>
  <si>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</si>
  <si>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</si>
  <si>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</si>
  <si>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</si>
  <si>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</si>
  <si>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</si>
  <si>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</si>
  <si>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</si>
  <si>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</si>
  <si>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</si>
  <si>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</si>
  <si>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</si>
  <si>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</si>
  <si>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</si>
  <si>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</si>
  <si>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</si>
  <si>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</si>
  <si>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</si>
  <si>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</si>
  <si>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</si>
  <si>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</si>
  <si>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</si>
  <si>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</si>
  <si>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</si>
  <si>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</si>
  <si>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</si>
  <si>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</si>
  <si>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</si>
  <si>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</si>
  <si>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</si>
  <si>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</si>
  <si>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</si>
  <si>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</si>
  <si>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</si>
  <si>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</si>
  <si>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</si>
  <si>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</si>
  <si>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</si>
  <si>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</si>
  <si>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</si>
  <si>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</si>
  <si>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</si>
  <si>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</si>
  <si>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</si>
  <si>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</si>
  <si>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</si>
  <si>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</si>
  <si>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</si>
  <si>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</si>
  <si>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</si>
  <si>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</si>
  <si>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</si>
  <si>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</si>
  <si>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</si>
  <si>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</si>
  <si>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</si>
  <si>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</si>
  <si>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</si>
  <si>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</si>
  <si>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</si>
  <si>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</si>
  <si>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</si>
  <si>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</si>
  <si>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</si>
  <si>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</si>
  <si>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</si>
  <si>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</si>
  <si>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</si>
  <si>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</si>
  <si>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</si>
  <si>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</si>
  <si>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</si>
  <si>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</si>
  <si>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</si>
  <si>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</si>
  <si>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</si>
  <si>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</si>
  <si>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</si>
  <si>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</si>
  <si>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</si>
  <si>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</si>
  <si>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</si>
  <si>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</si>
  <si>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</si>
  <si>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</si>
  <si>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</si>
  <si>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</si>
  <si>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</si>
  <si>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</si>
  <si>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</si>
  <si>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</si>
  <si>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</si>
  <si>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</si>
  <si>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</si>
  <si>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</si>
  <si>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</si>
  <si>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</si>
  <si>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</si>
  <si>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</si>
  <si>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</si>
  <si>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</si>
  <si>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</si>
  <si>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</si>
  <si>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</si>
  <si>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</si>
  <si>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</si>
  <si>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</si>
  <si>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</si>
  <si>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</si>
  <si>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</si>
  <si>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</si>
  <si>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</si>
  <si>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</si>
  <si>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</si>
  <si>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</si>
  <si>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</si>
  <si>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</si>
  <si>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</si>
  <si>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</si>
  <si>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</si>
  <si>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</si>
  <si>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</si>
  <si>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</si>
  <si>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</si>
  <si>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</si>
  <si>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</si>
  <si>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</si>
  <si>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</si>
  <si>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</si>
  <si>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</si>
  <si>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</si>
  <si>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</si>
  <si>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</si>
  <si>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</si>
  <si>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</si>
  <si>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</si>
  <si>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</si>
  <si>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</si>
  <si>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</si>
  <si>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</si>
  <si>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</si>
  <si>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</si>
  <si>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</si>
  <si>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</si>
  <si>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</si>
  <si>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</si>
  <si>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</si>
  <si>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</si>
  <si>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</si>
  <si>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</si>
  <si>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</si>
  <si>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</si>
  <si>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</si>
  <si>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</si>
  <si>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</si>
  <si>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</si>
  <si>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</si>
  <si>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</si>
  <si>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</si>
  <si>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</si>
  <si>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</si>
  <si>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</si>
  <si>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</si>
  <si>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</si>
  <si>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</si>
  <si>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</si>
  <si>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</si>
  <si>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</si>
  <si>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</si>
  <si>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</si>
  <si>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</si>
  <si>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</si>
  <si>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</si>
  <si>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</si>
  <si>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</si>
  <si>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</si>
  <si>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</si>
  <si>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</si>
  <si>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</si>
  <si>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</si>
  <si>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</si>
  <si>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</si>
  <si>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</si>
  <si>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</si>
  <si>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</si>
  <si>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</si>
  <si>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</si>
  <si>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</si>
  <si>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</si>
  <si>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</si>
  <si>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</si>
  <si>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</si>
  <si>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</si>
  <si>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</si>
  <si>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</si>
  <si>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</si>
  <si>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</si>
  <si>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</si>
  <si>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</si>
  <si>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</si>
  <si>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</si>
  <si>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</si>
  <si>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</si>
  <si>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</si>
  <si>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</si>
  <si>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</si>
  <si>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</si>
  <si>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</si>
  <si>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</si>
  <si>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</si>
  <si>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</si>
  <si>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</si>
  <si>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</si>
  <si>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</si>
  <si>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</si>
  <si>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</si>
  <si>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</si>
  <si>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</si>
  <si>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</si>
  <si>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</si>
  <si>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</si>
  <si>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</si>
  <si>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</si>
  <si>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</si>
  <si>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</si>
  <si>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</si>
  <si>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</si>
  <si>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</si>
  <si>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</si>
  <si>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</si>
  <si>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</si>
  <si>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</si>
  <si>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</si>
  <si>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</si>
  <si>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</si>
  <si>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</si>
  <si>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</si>
  <si>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</si>
  <si>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</si>
  <si>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</si>
  <si>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</si>
  <si>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</si>
  <si>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</si>
  <si>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</si>
  <si>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</si>
  <si>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</si>
  <si>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</si>
  <si>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</si>
  <si>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</si>
  <si>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</si>
  <si>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</si>
  <si>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</si>
  <si>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</si>
  <si>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</si>
  <si>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</si>
  <si>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</si>
  <si>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</si>
  <si>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</si>
  <si>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</si>
  <si>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</si>
  <si>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</si>
  <si>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</si>
  <si>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</si>
  <si>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</si>
  <si>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</si>
  <si>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</si>
  <si>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</si>
  <si>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</si>
  <si>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</si>
  <si>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</si>
  <si>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</si>
  <si>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</si>
  <si>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</si>
  <si>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</si>
  <si>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</si>
  <si>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</si>
  <si>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</si>
  <si>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</si>
  <si>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</si>
  <si>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</si>
  <si>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</si>
  <si>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</si>
  <si>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</si>
  <si>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</si>
  <si>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</si>
  <si>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</si>
  <si>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</si>
  <si>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</si>
  <si>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</si>
  <si>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</si>
  <si>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</si>
  <si>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</si>
  <si>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</si>
  <si>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</si>
  <si>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</si>
  <si>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</si>
  <si>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</si>
  <si>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</si>
  <si>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</si>
  <si>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</si>
  <si>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</si>
  <si>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</si>
  <si>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</si>
  <si>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</si>
  <si>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</si>
  <si>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</si>
  <si>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</si>
  <si>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</si>
  <si>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</si>
  <si>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</si>
  <si>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</si>
  <si>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</si>
  <si>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</si>
  <si>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</si>
  <si>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</si>
  <si>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</si>
  <si>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</si>
  <si>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</si>
  <si>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</si>
  <si>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</si>
  <si>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</si>
  <si>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</si>
  <si>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</si>
  <si>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</si>
  <si>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</si>
  <si>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</si>
  <si>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</si>
  <si>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</si>
  <si>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</si>
  <si>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</si>
  <si>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</si>
  <si>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</si>
  <si>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</si>
  <si>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</si>
  <si>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</si>
  <si>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</si>
  <si>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</si>
  <si>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</si>
  <si>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</si>
  <si>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</si>
  <si>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</si>
  <si>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</si>
  <si>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</si>
  <si>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</si>
  <si>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</si>
  <si>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</si>
  <si>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</si>
  <si>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</si>
  <si>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</si>
  <si>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</si>
  <si>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</si>
  <si>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</si>
  <si>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</si>
  <si>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</si>
  <si>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</si>
  <si>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</si>
  <si>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</si>
  <si>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</si>
  <si>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</si>
  <si>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</si>
  <si>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</si>
  <si>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</si>
  <si>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</si>
  <si>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</si>
  <si>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</si>
  <si>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</si>
  <si>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</si>
  <si>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</si>
  <si>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</si>
  <si>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</si>
  <si>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</si>
  <si>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</si>
  <si>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</si>
  <si>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</si>
  <si>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</si>
  <si>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</si>
  <si>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</si>
  <si>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</si>
  <si>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</si>
  <si>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</si>
  <si>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</si>
  <si>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</si>
  <si>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</si>
  <si>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</si>
  <si>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</si>
  <si>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</si>
  <si>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</si>
  <si>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</si>
  <si>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</si>
  <si>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</si>
  <si>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</si>
  <si>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</si>
  <si>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</si>
  <si>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</si>
  <si>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</si>
  <si>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</si>
  <si>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</si>
  <si>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</si>
  <si>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</si>
  <si>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</si>
  <si>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</si>
  <si>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</si>
  <si>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</si>
  <si>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</si>
  <si>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</si>
  <si>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</si>
  <si>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</si>
  <si>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</si>
  <si>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</si>
  <si>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</si>
  <si>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</si>
  <si>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</si>
  <si>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</si>
  <si>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</si>
  <si>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</si>
  <si>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</si>
  <si>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</si>
  <si>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</si>
  <si>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</si>
  <si>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</si>
  <si>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</si>
  <si>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</si>
  <si>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</si>
  <si>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</si>
  <si>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</si>
  <si>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</si>
  <si>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</si>
  <si>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</si>
  <si>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</si>
  <si>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</si>
  <si>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</si>
  <si>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</si>
  <si>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</si>
  <si>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</si>
  <si>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</si>
  <si>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</si>
  <si>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</si>
  <si>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</si>
  <si>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</si>
  <si>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</si>
  <si>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</si>
  <si>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</si>
  <si>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</si>
  <si>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</si>
  <si>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</si>
  <si>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</si>
  <si>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</si>
  <si>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</si>
  <si>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</si>
  <si>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</si>
  <si>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</si>
  <si>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</si>
  <si>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</si>
  <si>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</si>
  <si>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</si>
  <si>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</si>
  <si>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</si>
  <si>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</si>
  <si>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</si>
  <si>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</si>
  <si>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</si>
  <si>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</si>
  <si>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</si>
  <si>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</si>
  <si>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</si>
  <si>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</si>
  <si>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</si>
  <si>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</si>
  <si>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</si>
  <si>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</si>
  <si>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</si>
  <si>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</si>
  <si>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</si>
  <si>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</si>
  <si>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</si>
  <si>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</si>
  <si>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</si>
  <si>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</si>
  <si>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</si>
  <si>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</si>
  <si>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</si>
  <si>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</si>
  <si>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</si>
  <si>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</si>
  <si>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</si>
  <si>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</si>
  <si>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</si>
  <si>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</si>
  <si>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</si>
  <si>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</si>
  <si>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</si>
  <si>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</si>
  <si>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</si>
  <si>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</si>
  <si>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</si>
  <si>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</si>
  <si>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</si>
  <si>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</si>
  <si>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</si>
  <si>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</si>
  <si>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</si>
  <si>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</si>
  <si>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</si>
  <si>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</si>
  <si>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</si>
  <si>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</si>
  <si>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</si>
  <si>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</si>
  <si>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</si>
  <si>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</si>
  <si>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</si>
  <si>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</si>
  <si>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</si>
  <si>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</si>
  <si>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</si>
  <si>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</si>
  <si>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</si>
  <si>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</si>
  <si>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</si>
  <si>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</si>
  <si>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</si>
  <si>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</si>
  <si>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</si>
  <si>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</si>
  <si>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</si>
  <si>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</si>
  <si>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</si>
  <si>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</si>
  <si>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</si>
  <si>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</si>
  <si>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</si>
  <si>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</si>
  <si>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</si>
  <si>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</si>
  <si>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</si>
  <si>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</si>
  <si>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</si>
  <si>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</si>
  <si>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</si>
  <si>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</si>
  <si>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</si>
  <si>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</si>
  <si>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</si>
  <si>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</si>
  <si>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</si>
  <si>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</si>
  <si>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</si>
  <si>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</si>
  <si>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</si>
  <si>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</si>
  <si>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</si>
  <si>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</si>
  <si>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</si>
  <si>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</si>
  <si>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</si>
  <si>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</si>
  <si>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</si>
  <si>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</si>
  <si>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</si>
  <si>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</si>
  <si>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</si>
  <si>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</si>
  <si>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</si>
  <si>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</si>
  <si>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</si>
  <si>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</si>
  <si>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</si>
  <si>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</si>
  <si>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</si>
  <si>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</si>
  <si>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</si>
  <si>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</si>
  <si>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</si>
  <si>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</si>
  <si>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</si>
  <si>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</si>
  <si>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</si>
  <si>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</si>
  <si>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</si>
  <si>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</si>
  <si>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</si>
  <si>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</si>
  <si>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</si>
  <si>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</si>
  <si>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</si>
  <si>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</si>
  <si>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</si>
  <si>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</si>
  <si>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</si>
  <si>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</si>
  <si>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</si>
  <si>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</si>
  <si>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</si>
  <si>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</si>
  <si>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</si>
  <si>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</si>
  <si>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</si>
  <si>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</si>
  <si>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</si>
  <si>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</si>
  <si>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</si>
  <si>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</si>
  <si>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</si>
  <si>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</si>
  <si>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</si>
  <si>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</si>
  <si>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</si>
  <si>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</si>
  <si>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</si>
  <si>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</si>
  <si>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</si>
  <si>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</si>
  <si>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</si>
  <si>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</si>
  <si>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</si>
  <si>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</si>
  <si>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</si>
  <si>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</si>
  <si>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</si>
  <si>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</si>
  <si>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</si>
  <si>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</si>
  <si>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</si>
  <si>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</si>
  <si>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</si>
  <si>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</si>
  <si>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</si>
  <si>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</si>
  <si>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</si>
  <si>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</si>
  <si>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</si>
  <si>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</si>
  <si>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</si>
  <si>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</si>
  <si>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</si>
  <si>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</si>
  <si>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</si>
  <si>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</si>
  <si>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</si>
  <si>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</si>
  <si>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</si>
  <si>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</si>
  <si>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</si>
  <si>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</si>
  <si>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</si>
  <si>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</si>
  <si>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</si>
  <si>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</si>
  <si>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</si>
  <si>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</si>
  <si>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</si>
  <si>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</si>
  <si>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</si>
  <si>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</si>
  <si>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</si>
  <si>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</si>
  <si>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</si>
  <si>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</si>
  <si>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</si>
  <si>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</si>
  <si>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</si>
  <si>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</si>
  <si>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</si>
  <si>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</si>
  <si>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</si>
  <si>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</si>
  <si>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</si>
  <si>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</si>
  <si>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</si>
  <si>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</si>
  <si>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</si>
  <si>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</si>
  <si>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</si>
  <si>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</si>
  <si>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</si>
  <si>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</si>
  <si>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</si>
  <si>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</si>
  <si>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</si>
  <si>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</si>
  <si>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</si>
  <si>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</si>
  <si>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</si>
  <si>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</si>
  <si>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</si>
  <si>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</si>
  <si>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</si>
  <si>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</si>
  <si>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</si>
  <si>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</si>
  <si>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</si>
  <si>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</si>
  <si>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</si>
  <si>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</si>
  <si>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</si>
  <si>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</si>
  <si>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</si>
  <si>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</si>
  <si>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</si>
  <si>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</si>
  <si>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</si>
  <si>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</si>
  <si>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</si>
  <si>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</si>
  <si>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</si>
  <si>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</si>
  <si>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</si>
  <si>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</si>
  <si>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</si>
  <si>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</si>
  <si>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</si>
  <si>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</si>
  <si>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</si>
  <si>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</si>
  <si>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</si>
  <si>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</si>
  <si>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</si>
  <si>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</si>
  <si>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</si>
  <si>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</si>
  <si>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</si>
  <si>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</si>
  <si>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</si>
  <si>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</si>
  <si>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</si>
  <si>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</si>
  <si>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</si>
  <si>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</si>
  <si>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</si>
  <si>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</si>
  <si>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</si>
  <si>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</si>
  <si>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</si>
  <si>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</si>
  <si>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</si>
  <si>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</si>
  <si>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</si>
  <si>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</si>
  <si>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</si>
  <si>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</si>
  <si>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</si>
  <si>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</si>
  <si>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</si>
  <si>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</si>
  <si>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</si>
  <si>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</si>
  <si>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</si>
  <si>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</si>
  <si>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</si>
  <si>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</si>
  <si>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</si>
  <si>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</si>
  <si>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</si>
  <si>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</si>
  <si>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</si>
  <si>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</si>
  <si>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</si>
  <si>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</si>
  <si>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</si>
  <si>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</si>
  <si>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</si>
  <si>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</si>
  <si>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</si>
  <si>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</si>
  <si>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</si>
  <si>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</si>
  <si>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</si>
  <si>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</si>
  <si>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</si>
  <si>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</si>
  <si>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</si>
  <si>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</si>
  <si>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</si>
  <si>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</si>
  <si>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</si>
  <si>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</si>
  <si>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</si>
  <si>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</si>
  <si>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</si>
  <si>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</si>
  <si>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</si>
  <si>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</si>
  <si>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</si>
  <si>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</si>
  <si>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</si>
  <si>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</si>
  <si>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</si>
  <si>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</si>
  <si>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</si>
  <si>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</si>
  <si>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</si>
  <si>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</si>
  <si>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</si>
  <si>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</si>
  <si>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</si>
  <si>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</si>
  <si>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</si>
  <si>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</si>
  <si>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</si>
  <si>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</si>
  <si>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</si>
  <si>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</si>
  <si>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</si>
  <si>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</si>
  <si>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</si>
  <si>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</si>
  <si>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</si>
  <si>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</si>
  <si>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</si>
  <si>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</si>
  <si>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</si>
  <si>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</si>
  <si>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</si>
  <si>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</si>
  <si>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</si>
  <si>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</si>
  <si>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</si>
  <si>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</si>
  <si>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</si>
  <si>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</si>
  <si>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</si>
  <si>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</si>
  <si>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</si>
  <si>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</si>
  <si>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</si>
  <si>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</si>
  <si>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</si>
  <si>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</si>
  <si>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</si>
  <si>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</si>
  <si>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</si>
  <si>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</si>
  <si>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</si>
  <si>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</si>
  <si>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</si>
  <si>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</si>
  <si>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</si>
  <si>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</si>
  <si>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</si>
  <si>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</si>
  <si>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</si>
  <si>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</si>
  <si>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</si>
  <si>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</si>
  <si>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</si>
  <si>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</si>
  <si>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</si>
  <si>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</si>
  <si>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</si>
  <si>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</si>
  <si>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</si>
  <si>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</si>
  <si>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</si>
  <si>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</si>
  <si>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</si>
  <si>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</si>
  <si>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</si>
  <si>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</si>
  <si>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</si>
  <si>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</si>
  <si>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</si>
  <si>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</si>
  <si>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</si>
  <si>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</si>
  <si>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</si>
  <si>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</si>
  <si>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</si>
  <si>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</si>
  <si>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</si>
  <si>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</si>
  <si>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</si>
  <si>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</si>
  <si>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</si>
  <si>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</si>
  <si>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</si>
  <si>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</si>
  <si>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</si>
  <si>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</si>
  <si>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</si>
  <si>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</si>
  <si>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</si>
  <si>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</si>
  <si>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</si>
  <si>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</si>
  <si>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</si>
  <si>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</si>
  <si>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</si>
  <si>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</si>
  <si>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</si>
  <si>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</si>
  <si>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</si>
  <si>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</si>
  <si>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</si>
  <si>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</si>
  <si>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</si>
  <si>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</si>
  <si>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</si>
  <si>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</si>
  <si>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</si>
  <si>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</si>
  <si>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</si>
  <si>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</si>
  <si>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</si>
  <si>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</si>
  <si>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</si>
  <si>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</si>
  <si>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</si>
  <si>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</si>
  <si>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</si>
  <si>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</si>
  <si>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</si>
  <si>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</si>
  <si>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</si>
  <si>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</si>
  <si>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</si>
  <si>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</si>
  <si>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</si>
  <si>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</si>
  <si>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</si>
  <si>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</si>
  <si>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</si>
  <si>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</si>
  <si>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</si>
  <si>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</si>
  <si>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</si>
  <si>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</si>
  <si>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</si>
  <si>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</si>
  <si>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</si>
  <si>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</si>
  <si>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</si>
  <si>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</si>
  <si>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</si>
  <si>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</si>
  <si>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</si>
  <si>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</si>
  <si>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</si>
  <si>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</si>
  <si>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</si>
  <si>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</si>
  <si>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</si>
  <si>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</si>
  <si>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</si>
  <si>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</si>
  <si>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</si>
  <si>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</si>
  <si>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</si>
  <si>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</si>
  <si>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</si>
  <si>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</si>
  <si>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</si>
  <si>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</si>
  <si>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</si>
  <si>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</si>
  <si>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</si>
  <si>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</si>
  <si>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</si>
  <si>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</si>
  <si>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</si>
  <si>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</si>
  <si>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</si>
  <si>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</si>
  <si>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</si>
  <si>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</si>
  <si>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</si>
  <si>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</si>
  <si>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</si>
  <si>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</si>
  <si>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</si>
  <si>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</si>
  <si>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</si>
  <si>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</si>
  <si>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</si>
  <si>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</si>
  <si>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</si>
  <si>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</si>
  <si>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</si>
  <si>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</si>
  <si>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</si>
  <si>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</si>
  <si>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</si>
  <si>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</si>
  <si>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</si>
  <si>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</si>
  <si>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</si>
  <si>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</si>
  <si>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</si>
  <si>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</si>
  <si>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</si>
  <si>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</si>
  <si>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</si>
  <si>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</si>
  <si>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</si>
  <si>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</si>
  <si>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</si>
  <si>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</si>
  <si>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</si>
  <si>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</si>
  <si>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</si>
  <si>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</si>
  <si>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</si>
  <si>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</si>
  <si>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</si>
  <si>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</si>
  <si>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</si>
  <si>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</si>
  <si>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</si>
  <si>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</si>
  <si>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</si>
  <si>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</si>
  <si>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</si>
  <si>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</si>
  <si>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</si>
  <si>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</si>
  <si>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</si>
  <si>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</si>
  <si>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</si>
  <si>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</si>
  <si>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</si>
  <si>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</si>
  <si>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</si>
  <si>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</si>
  <si>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</si>
  <si>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</si>
  <si>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</si>
  <si>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</si>
  <si>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</si>
  <si>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</si>
  <si>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</si>
  <si>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</si>
  <si>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</si>
  <si>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</si>
  <si>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</si>
  <si>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</si>
  <si>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</si>
  <si>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</si>
  <si>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</si>
  <si>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</si>
  <si>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</si>
  <si>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</si>
  <si>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</si>
  <si>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</si>
  <si>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</si>
  <si>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</si>
  <si>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</si>
  <si>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</si>
  <si>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</si>
  <si>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</si>
  <si>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</si>
  <si>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</si>
  <si>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</si>
  <si>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</si>
  <si>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</si>
  <si>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</si>
  <si>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</si>
  <si>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</si>
  <si>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</si>
  <si>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</si>
  <si>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</si>
  <si>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</si>
  <si>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</si>
  <si>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</si>
  <si>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</si>
  <si>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</si>
  <si>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</si>
  <si>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</si>
  <si>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</si>
  <si>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</si>
  <si>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</si>
  <si>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</si>
  <si>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</si>
  <si>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</si>
  <si>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</si>
  <si>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</si>
  <si>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</si>
  <si>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</si>
  <si>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</si>
  <si>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</si>
  <si>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</si>
  <si>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</si>
  <si>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</si>
  <si>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</si>
  <si>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</si>
  <si>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</si>
  <si>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</si>
  <si>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</si>
  <si>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</si>
  <si>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</si>
  <si>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</si>
  <si>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</si>
  <si>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</si>
  <si>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</si>
  <si>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</si>
  <si>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</si>
  <si>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</si>
  <si>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</si>
  <si>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</si>
  <si>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</si>
  <si>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</si>
  <si>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</si>
  <si>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</si>
  <si>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</si>
  <si>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</si>
  <si>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</si>
  <si>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</si>
  <si>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</si>
  <si>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</si>
  <si>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</si>
  <si>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</si>
  <si>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</si>
  <si>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</si>
  <si>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</si>
  <si>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</si>
  <si>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</si>
  <si>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</si>
  <si>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</si>
  <si>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</si>
  <si>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</si>
  <si>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</si>
  <si>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</si>
  <si>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</si>
  <si>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</si>
  <si>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</si>
  <si>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</si>
  <si>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</si>
  <si>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</si>
  <si>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</si>
  <si>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</si>
  <si>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</si>
  <si>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</si>
  <si>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</si>
  <si>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</si>
  <si>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</si>
  <si>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</si>
  <si>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</si>
  <si>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</si>
  <si>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</si>
  <si>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</si>
  <si>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</si>
  <si>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</si>
  <si>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</si>
  <si>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</si>
  <si>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</si>
  <si>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</si>
  <si>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</si>
  <si>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</si>
  <si>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</si>
  <si>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</si>
  <si>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</si>
  <si>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</si>
  <si>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</si>
  <si>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</si>
  <si>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</si>
  <si>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</si>
  <si>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</si>
  <si>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</si>
  <si>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</si>
  <si>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</si>
  <si>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</si>
  <si>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</si>
  <si>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</si>
  <si>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</si>
  <si>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</si>
  <si>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</si>
  <si>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</si>
  <si>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</si>
  <si>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</si>
  <si>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</si>
  <si>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</si>
  <si>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</si>
  <si>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</si>
  <si>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</si>
  <si>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</si>
  <si>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</si>
  <si>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</si>
  <si>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</si>
  <si>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</si>
  <si>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</si>
  <si>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</si>
  <si>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</si>
  <si>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</si>
  <si>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</si>
  <si>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</si>
  <si>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</si>
  <si>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</si>
  <si>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</si>
  <si>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</si>
  <si>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</si>
  <si>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</si>
  <si>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</si>
  <si>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</si>
  <si>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</si>
  <si>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</si>
  <si>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</si>
  <si>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</si>
  <si>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</si>
  <si>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</si>
  <si>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</si>
  <si>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</si>
  <si>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</si>
  <si>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</si>
  <si>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</si>
  <si>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</si>
  <si>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</si>
  <si>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</si>
  <si>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</si>
  <si>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</si>
  <si>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</si>
  <si>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</si>
  <si>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</si>
  <si>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</si>
  <si>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</si>
  <si>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</si>
  <si>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</si>
  <si>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</si>
  <si>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</si>
  <si>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</si>
  <si>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</si>
  <si>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</si>
  <si>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</si>
  <si>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</si>
  <si>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</si>
  <si>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</si>
  <si>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</si>
  <si>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</si>
  <si>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</si>
  <si>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</si>
  <si>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</si>
  <si>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</si>
  <si>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</si>
  <si>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</si>
  <si>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</si>
  <si>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</si>
  <si>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</si>
  <si>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</si>
  <si>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</si>
  <si>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</si>
  <si>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</si>
  <si>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</si>
  <si>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</si>
  <si>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</si>
  <si>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</si>
  <si>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</si>
  <si>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</si>
  <si>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</si>
  <si>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</si>
  <si>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</si>
  <si>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</si>
  <si>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</si>
  <si>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</si>
  <si>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</si>
  <si>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</si>
  <si>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</si>
  <si>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</si>
  <si>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</si>
  <si>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</si>
  <si>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</si>
  <si>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</si>
  <si>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</si>
  <si>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</si>
  <si>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</si>
  <si>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</si>
  <si>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</si>
  <si>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</si>
  <si>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</si>
  <si>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</si>
  <si>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</si>
  <si>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</si>
  <si>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</si>
  <si>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</si>
  <si>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</si>
  <si>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</si>
  <si>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</si>
  <si>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</si>
  <si>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</si>
  <si>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</si>
  <si>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</si>
  <si>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</si>
  <si>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</si>
  <si>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</si>
  <si>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</si>
  <si>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</si>
  <si>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</si>
  <si>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</si>
  <si>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</si>
  <si>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</si>
  <si>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</si>
  <si>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</si>
  <si>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</si>
  <si>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</si>
  <si>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</si>
  <si>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</si>
  <si>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</si>
  <si>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</si>
  <si>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</si>
  <si>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</si>
  <si>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</si>
  <si>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</si>
  <si>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</si>
  <si>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</si>
  <si>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</si>
  <si>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</si>
  <si>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</si>
  <si>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</si>
  <si>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</si>
  <si>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</si>
  <si>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</si>
  <si>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</si>
  <si>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</si>
  <si>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</si>
  <si>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</si>
  <si>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</si>
  <si>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</si>
  <si>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</si>
  <si>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</si>
  <si>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</si>
  <si>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</si>
  <si>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</si>
  <si>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</si>
  <si>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</si>
  <si>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</si>
  <si>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</si>
  <si>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</si>
  <si>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</si>
  <si>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</si>
  <si>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</si>
  <si>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</si>
  <si>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</si>
  <si>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</si>
  <si>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</si>
  <si>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</si>
  <si>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</si>
  <si>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</si>
  <si>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</si>
  <si>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</si>
  <si>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</si>
  <si>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</si>
  <si>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</si>
  <si>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</si>
  <si>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</si>
  <si>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</si>
  <si>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</si>
  <si>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</si>
  <si>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</si>
  <si>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</si>
  <si>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</si>
  <si>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</si>
  <si>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</si>
  <si>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</si>
  <si>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</si>
  <si>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</si>
  <si>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</si>
  <si>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</si>
  <si>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</si>
  <si>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</si>
  <si>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</si>
  <si>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</si>
  <si>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</si>
  <si>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</si>
  <si>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</si>
  <si>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</si>
  <si>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</si>
  <si>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</si>
  <si>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</si>
  <si>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</si>
  <si>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</si>
  <si>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</si>
  <si>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</si>
  <si>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</si>
  <si>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</si>
  <si>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</si>
  <si>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</si>
  <si>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</si>
  <si>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</si>
  <si>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</si>
  <si>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</si>
  <si>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</si>
  <si>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</si>
  <si>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</si>
  <si>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</si>
  <si>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</si>
  <si>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</si>
  <si>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</si>
  <si>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</si>
  <si>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</si>
  <si>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</si>
  <si>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</si>
  <si>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</si>
  <si>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</si>
  <si>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</si>
  <si>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</si>
  <si>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</si>
  <si>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</si>
  <si>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</si>
  <si>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</si>
  <si>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</si>
  <si>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</si>
  <si>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</si>
  <si>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</si>
  <si>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</si>
  <si>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</si>
  <si>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</si>
  <si>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</si>
  <si>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</si>
  <si>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</si>
  <si>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</si>
  <si>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</si>
  <si>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</si>
  <si>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</si>
  <si>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</si>
  <si>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</si>
  <si>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</si>
  <si>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</si>
  <si>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</si>
  <si>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</si>
  <si>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</si>
  <si>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</si>
  <si>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</si>
  <si>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</si>
  <si>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</si>
  <si>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</si>
  <si>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</si>
  <si>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</si>
  <si>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</si>
  <si>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</si>
  <si>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</si>
  <si>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</si>
  <si>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</si>
  <si>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</si>
  <si>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</si>
  <si>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</si>
  <si>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</si>
  <si>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</si>
  <si>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</si>
  <si>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</si>
  <si>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</si>
  <si>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</si>
  <si>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</si>
  <si>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</si>
  <si>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</si>
  <si>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</si>
  <si>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</si>
  <si>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</si>
  <si>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</si>
  <si>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</si>
  <si>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</si>
  <si>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</si>
  <si>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</si>
  <si>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</si>
  <si>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</si>
  <si>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</si>
  <si>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</si>
  <si>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</si>
  <si>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</si>
  <si>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</si>
  <si>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</si>
  <si>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</si>
  <si>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</si>
  <si>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</si>
  <si>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</si>
  <si>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</si>
  <si>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</si>
  <si>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</si>
  <si>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</si>
  <si>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</si>
  <si>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</si>
  <si>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</si>
  <si>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</si>
  <si>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</si>
  <si>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</si>
  <si>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</si>
  <si>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</si>
  <si>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</si>
  <si>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</si>
  <si>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</si>
  <si>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</si>
  <si>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</si>
  <si>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</si>
  <si>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</si>
  <si>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</si>
  <si>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</si>
  <si>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</si>
  <si>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</si>
  <si>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</si>
  <si>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</si>
  <si>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</si>
  <si>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</si>
  <si>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</si>
  <si>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</si>
  <si>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</si>
  <si>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</si>
  <si>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</si>
  <si>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</si>
  <si>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</si>
  <si>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</si>
  <si>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</si>
  <si>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</si>
  <si>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</si>
  <si>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</si>
  <si>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</si>
  <si>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</si>
  <si>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</si>
  <si>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</si>
  <si>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</si>
  <si>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</si>
  <si>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</si>
  <si>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</si>
  <si>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</si>
  <si>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</si>
  <si>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</si>
  <si>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</si>
  <si>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</si>
  <si>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</si>
  <si>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</si>
  <si>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</si>
  <si>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</si>
  <si>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</si>
  <si>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</si>
  <si>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</si>
  <si>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</si>
  <si>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</si>
  <si>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</si>
  <si>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</si>
  <si>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</si>
  <si>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</si>
  <si>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</si>
  <si>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</si>
  <si>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</si>
  <si>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</si>
  <si>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</si>
  <si>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</si>
  <si>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</si>
  <si>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</si>
  <si>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</si>
  <si>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</si>
  <si>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</si>
  <si>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</si>
  <si>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</si>
  <si>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</si>
  <si>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</si>
  <si>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</si>
  <si>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</si>
  <si>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</si>
  <si>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</si>
  <si>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</si>
  <si>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</si>
  <si>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</si>
  <si>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</si>
  <si>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</si>
  <si>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</si>
  <si>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</si>
  <si>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</si>
  <si>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</si>
  <si>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</si>
  <si>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</si>
  <si>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</si>
  <si>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</si>
  <si>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</si>
  <si>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</si>
  <si>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</si>
  <si>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</si>
  <si>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</si>
  <si>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</si>
  <si>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</si>
  <si>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</si>
  <si>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</si>
  <si>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</si>
  <si>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</si>
  <si>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</si>
  <si>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</si>
  <si>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</si>
  <si>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</si>
  <si>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</si>
  <si>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</si>
  <si>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</si>
  <si>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</si>
  <si>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</si>
  <si>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</si>
  <si>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</si>
  <si>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</si>
  <si>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</si>
  <si>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</si>
  <si>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</si>
  <si>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</si>
  <si>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</si>
  <si>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</si>
  <si>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</si>
  <si>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</si>
  <si>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</si>
  <si>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</si>
  <si>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</si>
  <si>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</si>
  <si>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</si>
  <si>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</si>
  <si>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</si>
  <si>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</si>
  <si>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</si>
  <si>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</si>
  <si>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</si>
  <si>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</si>
  <si>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</si>
  <si>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</si>
  <si>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</si>
  <si>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</si>
  <si>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</si>
  <si>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</si>
  <si>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</si>
  <si>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</si>
  <si>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</si>
  <si>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</si>
  <si>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</si>
  <si>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</si>
  <si>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</si>
  <si>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</si>
  <si>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</si>
  <si>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</si>
  <si>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</si>
  <si>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</si>
  <si>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</si>
  <si>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</si>
  <si>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</si>
  <si>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</si>
  <si>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</si>
  <si>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</si>
  <si>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</si>
  <si>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</si>
  <si>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</si>
  <si>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</si>
  <si>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</si>
  <si>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</si>
  <si>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</si>
  <si>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</si>
  <si>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</si>
  <si>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</si>
  <si>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</si>
  <si>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</si>
  <si>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</si>
  <si>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</si>
  <si>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</si>
  <si>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</si>
  <si>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</si>
  <si>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</si>
  <si>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</si>
  <si>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</si>
  <si>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</si>
  <si>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</si>
  <si>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</si>
  <si>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</si>
  <si>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</si>
  <si>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</si>
  <si>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</si>
  <si>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</si>
  <si>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</si>
  <si>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</si>
  <si>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</si>
  <si>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</si>
  <si>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</si>
  <si>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</si>
  <si>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</si>
  <si>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</si>
  <si>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</si>
  <si>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</si>
  <si>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</si>
  <si>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</si>
  <si>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</si>
  <si>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</si>
  <si>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</si>
  <si>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</si>
  <si>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</si>
  <si>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</si>
  <si>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</si>
  <si>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</si>
  <si>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</si>
  <si>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</si>
  <si>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</si>
  <si>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</si>
  <si>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</si>
  <si>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</si>
  <si>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</si>
  <si>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</si>
  <si>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</si>
  <si>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</si>
  <si>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</si>
  <si>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</si>
  <si>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</si>
  <si>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</si>
  <si>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</si>
  <si>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</si>
  <si>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</si>
  <si>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</si>
  <si>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</si>
  <si>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</si>
  <si>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</si>
  <si>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</si>
  <si>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</si>
  <si>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</si>
  <si>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</si>
  <si>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</si>
  <si>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</si>
  <si>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</si>
  <si>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</si>
  <si>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</si>
  <si>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</si>
  <si>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</si>
  <si>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</si>
  <si>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</si>
  <si>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</si>
  <si>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</si>
  <si>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</si>
  <si>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</si>
  <si>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</si>
  <si>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</si>
  <si>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</si>
  <si>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</si>
  <si>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</si>
  <si>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</si>
  <si>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</si>
  <si>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</si>
  <si>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</si>
  <si>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</si>
  <si>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</si>
  <si>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</si>
  <si>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</si>
  <si>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</si>
  <si>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</si>
  <si>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</si>
  <si>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</si>
  <si>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</si>
  <si>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</si>
  <si>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</si>
  <si>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</si>
  <si>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</si>
  <si>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</si>
  <si>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</si>
  <si>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</si>
  <si>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</si>
  <si>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</si>
  <si>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</si>
  <si>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</si>
  <si>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</si>
  <si>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</si>
  <si>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</si>
  <si>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</si>
  <si>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</si>
  <si>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</si>
  <si>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</si>
  <si>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</si>
  <si>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</si>
  <si>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</si>
  <si>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</si>
  <si>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</si>
  <si>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</si>
  <si>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</si>
  <si>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</si>
  <si>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</si>
  <si>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</si>
  <si>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</si>
  <si>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</si>
  <si>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</si>
  <si>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</si>
  <si>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</si>
  <si>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</si>
  <si>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</si>
  <si>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</si>
  <si>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</si>
  <si>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</si>
  <si>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</si>
  <si>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</si>
  <si>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</si>
  <si>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</si>
  <si>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</si>
  <si>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</si>
  <si>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</si>
  <si>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</si>
  <si>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</si>
  <si>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</si>
  <si>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</si>
  <si>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</si>
  <si>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</si>
  <si>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</si>
  <si>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</si>
  <si>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</si>
  <si>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</si>
  <si>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</si>
  <si>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</si>
  <si>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</si>
  <si>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</si>
  <si>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</si>
  <si>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</si>
  <si>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</si>
  <si>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</si>
  <si>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</si>
  <si>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</si>
  <si>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</si>
  <si>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</si>
  <si>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</si>
  <si>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</si>
  <si>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</si>
  <si>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</si>
  <si>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</si>
  <si>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</si>
  <si>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</si>
  <si>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</si>
  <si>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</si>
  <si>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</si>
  <si>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</si>
  <si>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</si>
  <si>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</si>
  <si>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</si>
  <si>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</si>
  <si>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</si>
  <si>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</si>
  <si>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</si>
  <si>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</si>
  <si>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</si>
  <si>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</si>
  <si>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</si>
  <si>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</si>
  <si>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</si>
  <si>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</si>
  <si>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</si>
  <si>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</si>
  <si>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</si>
  <si>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</si>
  <si>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</si>
  <si>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</si>
  <si>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</si>
  <si>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</si>
  <si>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</si>
  <si>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</si>
  <si>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</si>
  <si>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</si>
  <si>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</si>
  <si>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</si>
  <si>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</si>
  <si>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</si>
  <si>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</si>
  <si>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</si>
  <si>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</si>
  <si>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</si>
  <si>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</si>
  <si>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</si>
  <si>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</si>
  <si>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</si>
  <si>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</si>
  <si>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</si>
  <si>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</si>
  <si>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</si>
  <si>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</si>
  <si>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</si>
  <si>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</si>
  <si>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</si>
  <si>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</si>
  <si>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</si>
  <si>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</si>
  <si>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</si>
  <si>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</si>
  <si>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</si>
  <si>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</si>
  <si>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</si>
  <si>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</si>
  <si>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</si>
  <si>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</si>
  <si>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</si>
  <si>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</si>
  <si>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</si>
  <si>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</si>
  <si>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</si>
  <si>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</si>
  <si>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</si>
  <si>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</si>
  <si>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</si>
  <si>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</si>
  <si>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</si>
  <si>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</si>
  <si>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</si>
  <si>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</si>
  <si>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</si>
  <si>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</si>
  <si>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</si>
  <si>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</si>
  <si>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</si>
  <si>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</si>
  <si>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</si>
  <si>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</si>
  <si>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</si>
  <si>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</si>
  <si>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</si>
  <si>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</si>
  <si>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</si>
  <si>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</si>
  <si>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</si>
  <si>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</si>
  <si>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</si>
  <si>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</si>
  <si>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</si>
  <si>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</si>
  <si>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</si>
  <si>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</si>
  <si>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</si>
  <si>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</si>
  <si>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</si>
  <si>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</si>
  <si>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</si>
  <si>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</si>
  <si>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</si>
  <si>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</si>
  <si>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</si>
  <si>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</si>
  <si>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</si>
  <si>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</si>
  <si>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</si>
  <si>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</si>
  <si>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</si>
  <si>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</si>
  <si>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</si>
  <si>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</si>
  <si>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</si>
  <si>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</si>
  <si>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</si>
  <si>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</si>
  <si>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</si>
  <si>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</si>
  <si>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</si>
  <si>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</si>
  <si>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</si>
  <si>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</si>
  <si>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</si>
  <si>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</si>
  <si>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</si>
  <si>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</si>
  <si>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</si>
  <si>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</si>
  <si>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</si>
  <si>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</si>
  <si>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</si>
  <si>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</si>
  <si>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</si>
  <si>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</si>
  <si>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</si>
  <si>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</si>
  <si>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</si>
  <si>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</si>
  <si>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</si>
  <si>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</si>
  <si>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</si>
  <si>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</si>
  <si>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</si>
  <si>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</si>
  <si>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</si>
  <si>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</si>
  <si>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</si>
  <si>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</si>
  <si>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</si>
  <si>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</si>
  <si>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</si>
  <si>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</si>
  <si>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</si>
  <si>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</si>
  <si>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</si>
  <si>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</si>
  <si>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</si>
  <si>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</si>
  <si>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</si>
  <si>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</si>
  <si>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</si>
  <si>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</si>
  <si>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</si>
  <si>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</si>
  <si>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</si>
  <si>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</si>
  <si>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</si>
  <si>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</si>
  <si>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</si>
  <si>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</si>
  <si>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</si>
  <si>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</si>
  <si>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</si>
  <si>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</si>
  <si>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</si>
  <si>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</si>
  <si>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</si>
  <si>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</si>
  <si>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</si>
  <si>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</si>
  <si>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</si>
  <si>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</si>
  <si>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</si>
  <si>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</si>
  <si>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</si>
  <si>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</si>
  <si>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</si>
  <si>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</si>
  <si>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</si>
  <si>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</si>
  <si>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</si>
  <si>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</si>
  <si>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</si>
  <si>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</si>
  <si>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</si>
  <si>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</si>
  <si>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</si>
  <si>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</si>
  <si>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</si>
  <si>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</si>
  <si>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</si>
  <si>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</si>
  <si>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</si>
  <si>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</si>
  <si>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</si>
  <si>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</si>
  <si>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</si>
  <si>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</si>
  <si>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</si>
  <si>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</si>
  <si>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</si>
  <si>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</si>
  <si>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</si>
  <si>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</si>
  <si>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</si>
  <si>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</si>
  <si>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</si>
  <si>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</si>
  <si>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</si>
  <si>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</si>
  <si>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</si>
  <si>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</si>
  <si>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</si>
  <si>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</si>
  <si>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</si>
  <si>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</si>
  <si>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</si>
  <si>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</si>
  <si>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</si>
  <si>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</si>
  <si>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</si>
  <si>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</si>
  <si>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</si>
  <si>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</si>
  <si>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</si>
  <si>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</si>
  <si>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</si>
  <si>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</si>
  <si>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</si>
  <si>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</si>
  <si>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</si>
  <si>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</si>
  <si>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</si>
  <si>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</si>
  <si>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</si>
  <si>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</si>
  <si>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</si>
  <si>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</si>
  <si>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</si>
  <si>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</si>
  <si>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</si>
  <si>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</si>
  <si>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</si>
  <si>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</si>
  <si>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</si>
  <si>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</si>
  <si>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</si>
  <si>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</si>
  <si>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</si>
  <si>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</si>
  <si>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</si>
  <si>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</si>
  <si>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</si>
  <si>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</si>
  <si>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</si>
  <si>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</si>
  <si>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</si>
  <si>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</si>
  <si>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</si>
  <si>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</si>
  <si>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</si>
  <si>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</si>
  <si>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</si>
  <si>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</si>
  <si>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</si>
  <si>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</si>
  <si>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</si>
  <si>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</si>
  <si>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</si>
  <si>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</si>
  <si>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</si>
  <si>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</si>
  <si>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</si>
  <si>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</si>
  <si>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</si>
  <si>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</si>
  <si>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</si>
  <si>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</si>
  <si>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</si>
  <si>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</si>
  <si>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</si>
  <si>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</si>
  <si>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</si>
  <si>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</si>
  <si>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</si>
  <si>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</si>
  <si>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</si>
  <si>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</si>
  <si>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</si>
  <si>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</si>
  <si>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</si>
  <si>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</si>
  <si>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</si>
  <si>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</si>
  <si>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</si>
  <si>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</si>
  <si>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</si>
  <si>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</si>
  <si>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</si>
  <si>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</si>
  <si>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</si>
  <si>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</si>
  <si>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</si>
  <si>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</si>
  <si>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</si>
  <si>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</si>
  <si>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</si>
  <si>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</si>
  <si>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</si>
  <si>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</si>
  <si>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</si>
  <si>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</si>
  <si>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</si>
  <si>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</si>
  <si>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</si>
  <si>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</si>
  <si>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</si>
  <si>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</si>
  <si>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</si>
  <si>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</si>
  <si>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</si>
  <si>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</si>
  <si>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</si>
  <si>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</si>
  <si>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</si>
  <si>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</si>
  <si>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</si>
  <si>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</si>
  <si>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</si>
  <si>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</si>
  <si>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</si>
  <si>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</si>
  <si>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</si>
  <si>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</si>
  <si>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</si>
  <si>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</si>
  <si>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</si>
  <si>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</si>
  <si>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</si>
  <si>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</si>
  <si>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</si>
  <si>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</si>
  <si>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</si>
  <si>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</si>
  <si>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</si>
  <si>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</si>
  <si>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</si>
  <si>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</si>
  <si>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</si>
  <si>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</si>
  <si>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</si>
  <si>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</si>
  <si>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</si>
  <si>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</si>
  <si>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</si>
  <si>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</si>
  <si>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</si>
  <si>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</si>
  <si>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</si>
  <si>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</si>
  <si>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</si>
  <si>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</si>
  <si>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</si>
  <si>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</si>
  <si>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</si>
  <si>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</si>
  <si>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</si>
  <si>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</si>
  <si>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</si>
  <si>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</si>
  <si>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</si>
  <si>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</si>
  <si>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</si>
  <si>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</si>
  <si>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</si>
  <si>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</si>
  <si>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</si>
  <si>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</si>
  <si>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</si>
  <si>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</si>
  <si>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</si>
  <si>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</si>
  <si>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</si>
  <si>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</si>
  <si>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</si>
  <si>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</si>
  <si>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</si>
  <si>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</si>
  <si>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</si>
  <si>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</si>
  <si>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</si>
  <si>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</si>
  <si>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</si>
  <si>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</si>
  <si>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</si>
  <si>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</si>
  <si>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</si>
  <si>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</si>
  <si>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</si>
  <si>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</si>
  <si>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</si>
  <si>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</si>
  <si>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</si>
  <si>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</si>
  <si>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</si>
  <si>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</si>
  <si>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</si>
  <si>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</si>
  <si>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</si>
  <si>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</si>
  <si>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</si>
  <si>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</si>
  <si>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</si>
  <si>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</si>
  <si>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</si>
  <si>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</si>
  <si>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</si>
  <si>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</si>
  <si>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</si>
  <si>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</si>
  <si>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</si>
  <si>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</si>
  <si>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</si>
  <si>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</si>
  <si>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</si>
  <si>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</si>
  <si>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</si>
  <si>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</si>
  <si>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</si>
  <si>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</si>
  <si>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</si>
  <si>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</si>
  <si>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</si>
  <si>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</si>
  <si>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</si>
  <si>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</si>
  <si>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</si>
  <si>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</si>
  <si>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</si>
  <si>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</si>
  <si>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</si>
  <si>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</si>
  <si>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</si>
  <si>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</si>
  <si>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</si>
  <si>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</si>
  <si>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</si>
  <si>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</si>
  <si>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</si>
  <si>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</si>
  <si>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</si>
  <si>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</si>
  <si>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</si>
  <si>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</si>
  <si>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</si>
  <si>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</si>
  <si>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</si>
  <si>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</si>
  <si>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</si>
  <si>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</si>
  <si>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</si>
  <si>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</si>
  <si>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</si>
  <si>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</si>
  <si>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</si>
  <si>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</si>
  <si>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</si>
  <si>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</si>
  <si>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</si>
  <si>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</si>
  <si>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</si>
  <si>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</si>
  <si>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</si>
  <si>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</si>
  <si>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</si>
  <si>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</si>
  <si>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</si>
  <si>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</si>
  <si>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</si>
  <si>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</si>
  <si>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</si>
  <si>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</si>
  <si>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</si>
  <si>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</si>
  <si>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</si>
  <si>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</si>
  <si>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</si>
  <si>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</si>
  <si>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</si>
  <si>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</si>
  <si>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</si>
  <si>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</si>
  <si>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</si>
  <si>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</si>
  <si>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</si>
  <si>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</si>
  <si>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</si>
  <si>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</si>
  <si>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</si>
  <si>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</si>
  <si>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</si>
  <si>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</si>
  <si>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</si>
  <si>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</si>
  <si>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</si>
  <si>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</si>
  <si>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</si>
  <si>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</si>
  <si>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</si>
  <si>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</si>
  <si>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</si>
  <si>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</si>
  <si>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</si>
  <si>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</si>
  <si>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</si>
  <si>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</si>
  <si>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</si>
  <si>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</si>
  <si>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</si>
  <si>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</si>
  <si>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</si>
  <si>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</si>
  <si>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</si>
  <si>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</si>
  <si>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</si>
  <si>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</si>
  <si>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</si>
  <si>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</si>
  <si>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</si>
  <si>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</si>
  <si>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</si>
  <si>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</si>
  <si>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</si>
  <si>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</si>
  <si>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</si>
  <si>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</si>
  <si>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</si>
  <si>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</si>
  <si>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</si>
  <si>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</si>
  <si>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</si>
  <si>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</si>
  <si>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</si>
  <si>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</si>
  <si>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</si>
  <si>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</si>
  <si>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</si>
  <si>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</si>
  <si>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</si>
  <si>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</si>
  <si>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</si>
  <si>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</si>
  <si>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</si>
  <si>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</si>
  <si>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</si>
  <si>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</si>
  <si>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</si>
  <si>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</si>
  <si>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</si>
  <si>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</si>
  <si>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</si>
  <si>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</si>
  <si>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</si>
  <si>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</si>
  <si>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</si>
  <si>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</si>
  <si>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</si>
  <si>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</si>
  <si>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</si>
  <si>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</si>
  <si>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</si>
  <si>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</si>
  <si>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</si>
  <si>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</si>
  <si>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</si>
  <si>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</si>
  <si>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</si>
  <si>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</si>
  <si>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</si>
  <si>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</si>
  <si>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</si>
  <si>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</si>
  <si>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</si>
  <si>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</si>
  <si>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</si>
  <si>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</si>
  <si>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</si>
  <si>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</si>
  <si>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</si>
  <si>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</si>
  <si>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</si>
  <si>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</si>
  <si>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</si>
  <si>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</si>
  <si>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</si>
  <si>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</si>
  <si>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</si>
  <si>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</si>
  <si>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</si>
  <si>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</si>
  <si>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</si>
  <si>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</si>
  <si>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</si>
  <si>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</si>
  <si>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</si>
  <si>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</si>
  <si>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</si>
  <si>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</si>
  <si>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</si>
  <si>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</si>
  <si>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</si>
  <si>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</si>
  <si>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</si>
  <si>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</si>
  <si>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</si>
  <si>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</si>
  <si>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</si>
  <si>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</si>
  <si>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</si>
  <si>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</si>
  <si>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</si>
  <si>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</si>
  <si>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</si>
  <si>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</si>
  <si>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</si>
  <si>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</si>
  <si>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</si>
  <si>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</si>
  <si>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</si>
  <si>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</si>
  <si>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</si>
  <si>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</si>
  <si>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</si>
  <si>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</si>
  <si>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</si>
  <si>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</si>
  <si>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</si>
  <si>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</si>
  <si>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</si>
  <si>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</si>
  <si>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</si>
  <si>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</si>
  <si>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</si>
  <si>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</si>
  <si>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</si>
  <si>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</si>
  <si>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</si>
  <si>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</si>
  <si>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</si>
  <si>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</si>
  <si>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</si>
  <si>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</si>
  <si>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</si>
  <si>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</si>
  <si>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</si>
  <si>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</si>
  <si>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</si>
  <si>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</si>
  <si>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</si>
  <si>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</si>
  <si>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</si>
  <si>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</si>
  <si>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</si>
  <si>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</si>
  <si>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</si>
  <si>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</si>
  <si>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</si>
  <si>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</si>
  <si>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</si>
  <si>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</si>
  <si>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</si>
  <si>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</si>
  <si>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</si>
  <si>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</si>
  <si>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</si>
  <si>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</si>
  <si>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</si>
  <si>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</si>
  <si>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</si>
  <si>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</si>
  <si>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</si>
  <si>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</si>
  <si>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</si>
  <si>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</si>
  <si>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</si>
  <si>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</si>
  <si>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</si>
  <si>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</si>
  <si>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</si>
  <si>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</si>
  <si>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</si>
  <si>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</si>
  <si>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</si>
  <si>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</si>
  <si>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</si>
  <si>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</si>
  <si>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</si>
  <si>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</si>
  <si>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</si>
  <si>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</si>
  <si>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</si>
  <si>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</si>
  <si>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</si>
  <si>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</si>
  <si>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</si>
  <si>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</si>
  <si>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</si>
  <si>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</si>
  <si>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</si>
  <si>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</si>
  <si>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</si>
  <si>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</si>
  <si>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</si>
  <si>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</si>
  <si>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</si>
  <si>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</si>
  <si>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</si>
  <si>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</si>
  <si>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</si>
  <si>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</si>
  <si>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</si>
  <si>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</si>
  <si>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</si>
  <si>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</si>
  <si>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</si>
  <si>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</si>
  <si>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</si>
  <si>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</si>
  <si>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</si>
  <si>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</si>
  <si>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</si>
  <si>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</si>
  <si>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</si>
  <si>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</si>
  <si>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</si>
  <si>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</si>
  <si>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</si>
  <si>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</si>
  <si>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</si>
  <si>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</si>
  <si>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</si>
  <si>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</si>
  <si>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</si>
  <si>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</si>
  <si>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</si>
  <si>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</si>
  <si>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</si>
  <si>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</si>
  <si>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</si>
  <si>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</si>
  <si>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</si>
  <si>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</si>
  <si>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</si>
  <si>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</si>
  <si>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</si>
  <si>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</si>
  <si>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</si>
  <si>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</si>
  <si>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</si>
  <si>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</si>
  <si>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</si>
  <si>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</si>
  <si>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</si>
  <si>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</si>
  <si>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</si>
  <si>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</si>
  <si>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</si>
  <si>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</si>
  <si>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</si>
  <si>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</si>
  <si>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</si>
  <si>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</si>
  <si>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</si>
  <si>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</si>
  <si>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</si>
  <si>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</si>
  <si>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</si>
  <si>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</si>
  <si>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</si>
  <si>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</si>
  <si>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</si>
  <si>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</si>
  <si>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</si>
  <si>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</si>
  <si>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</si>
  <si>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</si>
  <si>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</si>
  <si>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</si>
  <si>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</si>
  <si>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</si>
  <si>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</si>
  <si>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</si>
  <si>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</si>
  <si>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</si>
  <si>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</si>
  <si>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</si>
  <si>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</si>
  <si>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</si>
  <si>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</si>
  <si>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</si>
  <si>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</si>
  <si>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</si>
  <si>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</si>
  <si>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</si>
  <si>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</si>
  <si>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</si>
  <si>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</si>
  <si>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</si>
  <si>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</si>
  <si>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</si>
  <si>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</si>
  <si>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</si>
  <si>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</si>
  <si>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</si>
  <si>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</si>
  <si>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</si>
  <si>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</si>
  <si>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</si>
  <si>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</si>
  <si>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</si>
  <si>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</si>
  <si>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</si>
  <si>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</si>
  <si>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</si>
  <si>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</si>
  <si>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</si>
  <si>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</si>
  <si>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</si>
  <si>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</si>
  <si>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</si>
  <si>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</si>
  <si>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</si>
  <si>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</si>
  <si>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</si>
  <si>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</si>
  <si>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</si>
  <si>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</si>
  <si>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</si>
  <si>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</si>
  <si>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</si>
  <si>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</si>
  <si>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</si>
  <si>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</si>
  <si>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</si>
  <si>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</si>
  <si>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</si>
  <si>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</si>
  <si>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</si>
  <si>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</si>
  <si>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</si>
  <si>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</si>
  <si>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</si>
  <si>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</si>
  <si>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</si>
  <si>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</si>
  <si>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</si>
  <si>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</si>
  <si>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</si>
  <si>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</si>
  <si>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</si>
  <si>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</si>
  <si>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</si>
  <si>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</si>
  <si>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</si>
  <si>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</si>
  <si>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</si>
  <si>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</si>
  <si>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</si>
  <si>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</si>
  <si>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</si>
  <si>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</si>
  <si>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</si>
  <si>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</si>
  <si>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</si>
  <si>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</si>
  <si>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</si>
  <si>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</si>
  <si>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</si>
  <si>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</si>
  <si>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</si>
  <si>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</si>
  <si>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</si>
  <si>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</si>
  <si>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</si>
  <si>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</si>
  <si>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</si>
  <si>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</si>
  <si>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</si>
  <si>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</si>
  <si>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</si>
  <si>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</si>
  <si>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</si>
  <si>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</si>
  <si>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</si>
  <si>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</si>
  <si>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</si>
  <si>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</si>
  <si>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</si>
  <si>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</si>
  <si>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</si>
  <si>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</si>
  <si>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</si>
  <si>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</si>
  <si>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</si>
  <si>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</si>
  <si>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</si>
  <si>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</si>
  <si>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</si>
  <si>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</si>
  <si>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</si>
  <si>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</si>
  <si>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</si>
  <si>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</si>
  <si>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</si>
  <si>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</si>
  <si>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</si>
  <si>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</si>
  <si>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</si>
  <si>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</si>
  <si>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</si>
  <si>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</si>
  <si>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</si>
  <si>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</si>
  <si>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</si>
  <si>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</si>
  <si>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</si>
  <si>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</si>
  <si>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</si>
  <si>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</si>
  <si>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</si>
  <si>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</si>
  <si>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</si>
  <si>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</si>
  <si>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</si>
  <si>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</si>
  <si>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</si>
  <si>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</si>
  <si>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</si>
  <si>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</si>
  <si>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</si>
  <si>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</si>
  <si>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</si>
  <si>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</si>
  <si>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</si>
  <si>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</si>
  <si>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</si>
  <si>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</si>
  <si>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</si>
  <si>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</si>
  <si>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</si>
  <si>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</si>
  <si>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</si>
  <si>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</si>
  <si>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</si>
  <si>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</si>
  <si>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</si>
  <si>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</si>
  <si>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</si>
  <si>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</si>
  <si>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</si>
  <si>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</si>
  <si>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</si>
  <si>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</si>
  <si>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</si>
  <si>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</si>
  <si>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</si>
  <si>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</si>
  <si>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</si>
  <si>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</si>
  <si>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</si>
  <si>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</si>
  <si>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</si>
  <si>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</si>
  <si>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</si>
  <si>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</si>
  <si>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</si>
  <si>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</si>
  <si>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</si>
  <si>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</si>
  <si>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</si>
  <si>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</si>
  <si>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</si>
  <si>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</si>
  <si>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</si>
  <si>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</si>
  <si>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</si>
  <si>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</si>
  <si>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</si>
  <si>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</si>
  <si>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</si>
  <si>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</si>
  <si>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</si>
  <si>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</si>
  <si>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</si>
  <si>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</si>
  <si>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</si>
  <si>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</si>
  <si>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</si>
  <si>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</si>
  <si>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</si>
  <si>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</si>
  <si>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</si>
  <si>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</si>
  <si>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</si>
  <si>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</si>
  <si>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</si>
  <si>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</si>
  <si>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</si>
  <si>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</si>
  <si>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</si>
  <si>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</si>
  <si>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</si>
  <si>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</si>
  <si>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</si>
  <si>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</si>
  <si>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</si>
  <si>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</si>
  <si>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</si>
  <si>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</si>
  <si>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</si>
  <si>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</si>
  <si>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</si>
  <si>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</si>
  <si>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</si>
  <si>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</si>
  <si>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</si>
  <si>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</si>
  <si>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</si>
  <si>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</si>
  <si>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</si>
  <si>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</si>
  <si>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</si>
  <si>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</si>
  <si>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</si>
  <si>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</si>
  <si>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</si>
  <si>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</si>
  <si>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</si>
  <si>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</si>
  <si>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</si>
  <si>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</si>
  <si>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</si>
  <si>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</si>
  <si>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</si>
  <si>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</si>
  <si>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</si>
  <si>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</si>
  <si>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</si>
  <si>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</si>
  <si>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</si>
  <si>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</si>
  <si>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</si>
  <si>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</si>
  <si>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</si>
  <si>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</si>
  <si>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</si>
  <si>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</si>
  <si>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</si>
  <si>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</si>
  <si>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</si>
  <si>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</si>
  <si>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</si>
  <si>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</si>
  <si>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</si>
  <si>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</si>
  <si>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</si>
  <si>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</si>
  <si>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</si>
  <si>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</si>
  <si>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</si>
  <si>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</si>
  <si>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</si>
  <si>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</si>
  <si>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</si>
  <si>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</si>
  <si>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</si>
  <si>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</si>
  <si>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</si>
  <si>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</si>
  <si>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</si>
  <si>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</si>
  <si>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</si>
  <si>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</si>
  <si>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</si>
  <si>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</si>
  <si>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</si>
  <si>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</si>
  <si>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</si>
  <si>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</si>
  <si>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</si>
  <si>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</si>
  <si>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</si>
  <si>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</si>
  <si>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</si>
  <si>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</si>
  <si>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</si>
  <si>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</si>
  <si>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</si>
  <si>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</si>
  <si>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</si>
  <si>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</si>
  <si>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</si>
  <si>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</si>
  <si>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</si>
  <si>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</si>
  <si>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</si>
  <si>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</si>
  <si>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</si>
  <si>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</si>
  <si>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</si>
  <si>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</si>
  <si>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</si>
  <si>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</si>
  <si>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</si>
  <si>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</si>
  <si>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</si>
  <si>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</si>
  <si>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</si>
  <si>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</si>
  <si>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</si>
  <si>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</si>
  <si>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</si>
  <si>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</si>
  <si>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</si>
  <si>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</si>
  <si>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</si>
  <si>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</si>
  <si>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</si>
  <si>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</si>
  <si>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</si>
  <si>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</si>
  <si>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</si>
  <si>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</si>
  <si>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</si>
  <si>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</si>
  <si>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</si>
  <si>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</si>
  <si>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</si>
  <si>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</si>
  <si>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</si>
  <si>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</si>
  <si>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</si>
  <si>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</si>
  <si>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</si>
  <si>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</si>
  <si>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</si>
  <si>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</si>
  <si>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</si>
  <si>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</si>
  <si>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</si>
  <si>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</si>
  <si>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</si>
  <si>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</si>
  <si>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</si>
  <si>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</si>
  <si>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</si>
  <si>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</si>
  <si>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</si>
  <si>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</si>
  <si>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</si>
  <si>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</si>
  <si>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</si>
  <si>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</si>
  <si>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</si>
  <si>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</si>
  <si>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</si>
  <si>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</si>
  <si>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</si>
  <si>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</si>
  <si>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</si>
  <si>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</si>
  <si>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</si>
  <si>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</si>
  <si>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</si>
  <si>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</si>
  <si>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</si>
  <si>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</si>
  <si>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</si>
  <si>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</si>
  <si>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</si>
  <si>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</si>
  <si>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</si>
  <si>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</si>
  <si>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</si>
  <si>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</si>
  <si>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</si>
  <si>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</si>
  <si>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</si>
  <si>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</si>
  <si>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</si>
  <si>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</si>
  <si>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</si>
  <si>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</si>
  <si>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</si>
  <si>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</si>
  <si>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</si>
  <si>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</si>
  <si>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</si>
  <si>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</si>
  <si>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</si>
  <si>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</si>
  <si>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</si>
  <si>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</si>
  <si>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</si>
  <si>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</si>
  <si>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</si>
  <si>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</si>
  <si>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</si>
  <si>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</si>
  <si>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</si>
  <si>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</si>
  <si>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</si>
  <si>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</si>
  <si>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</si>
  <si>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</si>
  <si>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</si>
  <si>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</si>
  <si>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</si>
  <si>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</si>
  <si>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</si>
  <si>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</si>
  <si>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</si>
  <si>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</si>
  <si>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</si>
  <si>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</si>
  <si>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</si>
  <si>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</si>
  <si>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</si>
  <si>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</si>
  <si>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</si>
  <si>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</si>
  <si>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</si>
  <si>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</si>
  <si>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</si>
  <si>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</si>
  <si>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</si>
  <si>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</si>
  <si>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</si>
  <si>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</si>
  <si>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</si>
  <si>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</si>
  <si>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</si>
  <si>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</si>
  <si>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</si>
  <si>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</si>
  <si>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</si>
  <si>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</si>
  <si>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</si>
  <si>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</si>
  <si>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</si>
  <si>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</si>
  <si>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</si>
  <si>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</si>
  <si>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</si>
  <si>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</si>
  <si>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</si>
  <si>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</si>
  <si>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</si>
  <si>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</si>
  <si>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</si>
  <si>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</si>
  <si>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</si>
  <si>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</si>
  <si>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</si>
  <si>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</si>
  <si>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</si>
  <si>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</si>
  <si>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</si>
  <si>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</si>
  <si>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</si>
  <si>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</si>
  <si>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</si>
  <si>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</si>
  <si>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</si>
  <si>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</si>
  <si>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</si>
  <si>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</si>
  <si>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</si>
  <si>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</si>
  <si>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</si>
  <si>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</si>
  <si>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</si>
  <si>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</si>
  <si>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</si>
  <si>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</si>
  <si>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</si>
  <si>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</si>
  <si>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</si>
  <si>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</si>
  <si>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</si>
  <si>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</si>
  <si>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</si>
  <si>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</si>
  <si>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</si>
  <si>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</si>
  <si>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</si>
  <si>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</si>
  <si>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</si>
  <si>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</si>
  <si>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</si>
  <si>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</si>
  <si>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</si>
  <si>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</si>
  <si>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</si>
  <si>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</si>
  <si>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</si>
  <si>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</si>
  <si>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</si>
  <si>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</si>
  <si>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</si>
  <si>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</si>
  <si>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</si>
  <si>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</si>
  <si>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</si>
  <si>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</si>
  <si>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</si>
  <si>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</si>
  <si>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</si>
  <si>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</si>
  <si>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</si>
  <si>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</si>
  <si>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</si>
  <si>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</si>
  <si>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</si>
  <si>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</si>
  <si>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</si>
  <si>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</si>
  <si>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</si>
  <si>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</si>
  <si>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</si>
  <si>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</si>
  <si>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</si>
  <si>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</si>
  <si>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</si>
  <si>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</si>
  <si>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</si>
  <si>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</si>
  <si>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</si>
  <si>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</si>
  <si>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</si>
  <si>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</si>
  <si>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</si>
  <si>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</si>
  <si>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</si>
  <si>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</si>
  <si>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</si>
  <si>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</si>
  <si>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</si>
  <si>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</si>
  <si>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</si>
  <si>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</si>
  <si>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</si>
  <si>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</si>
  <si>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</si>
  <si>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</si>
  <si>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</si>
  <si>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</si>
  <si>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</si>
  <si>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</si>
  <si>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</si>
  <si>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</si>
  <si>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</si>
  <si>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</si>
  <si>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</si>
  <si>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</si>
  <si>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</si>
  <si>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</si>
  <si>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</si>
  <si>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</si>
  <si>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</si>
  <si>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</si>
  <si>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</si>
  <si>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</si>
  <si>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</si>
  <si>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</si>
  <si>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</si>
  <si>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</si>
  <si>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</si>
  <si>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</si>
  <si>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</si>
  <si>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</si>
  <si>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</si>
  <si>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</si>
  <si>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</si>
  <si>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</si>
  <si>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</si>
  <si>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</si>
  <si>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</si>
  <si>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</si>
  <si>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</si>
  <si>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</si>
  <si>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</si>
  <si>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</si>
  <si>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</si>
  <si>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</si>
  <si>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</si>
  <si>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</si>
  <si>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</si>
  <si>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</si>
  <si>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</si>
  <si>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</si>
  <si>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</si>
  <si>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</si>
  <si>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</si>
  <si>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</si>
  <si>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</si>
  <si>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</si>
  <si>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</si>
  <si>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</si>
  <si>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</si>
  <si>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</si>
  <si>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</si>
  <si>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</si>
  <si>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</si>
  <si>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</si>
  <si>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</si>
  <si>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</si>
  <si>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</si>
  <si>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</si>
  <si>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</si>
  <si>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</si>
  <si>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</si>
  <si>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</si>
  <si>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</si>
  <si>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</si>
  <si>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</si>
  <si>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</si>
  <si>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</si>
  <si>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</si>
  <si>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</si>
  <si>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</si>
  <si>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</si>
  <si>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</si>
  <si>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</si>
  <si>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</si>
  <si>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</si>
  <si>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</si>
  <si>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</si>
  <si>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</si>
  <si>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</si>
  <si>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</si>
  <si>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</si>
  <si>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</si>
  <si>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</si>
  <si>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</si>
  <si>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</si>
  <si>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</si>
  <si>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</si>
  <si>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</si>
  <si>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</si>
  <si>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</si>
  <si>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</si>
  <si>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</si>
  <si>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</si>
  <si>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</si>
  <si>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</si>
  <si>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</si>
  <si>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</si>
  <si>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</si>
  <si>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</si>
  <si>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</si>
  <si>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</si>
  <si>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</si>
  <si>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</si>
  <si>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</si>
  <si>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</si>
  <si>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</si>
  <si>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</si>
  <si>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</si>
  <si>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</si>
  <si>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</si>
  <si>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</si>
  <si>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</si>
  <si>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</si>
  <si>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</si>
  <si>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</si>
  <si>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</si>
  <si>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</si>
  <si>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</si>
  <si>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</si>
  <si>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</si>
  <si>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</si>
  <si>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</si>
  <si>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</si>
  <si>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</si>
  <si>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</si>
  <si>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</si>
  <si>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</si>
  <si>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</si>
  <si>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</si>
  <si>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</si>
  <si>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</si>
  <si>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</si>
  <si>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</si>
  <si>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</si>
  <si>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</si>
  <si>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</si>
  <si>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</si>
  <si>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</si>
  <si>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</si>
  <si>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</si>
  <si>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</si>
  <si>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</si>
  <si>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</si>
  <si>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</si>
  <si>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</si>
  <si>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</si>
  <si>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</si>
  <si>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</si>
  <si>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</si>
  <si>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</si>
  <si>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</si>
  <si>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</si>
  <si>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</si>
  <si>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</si>
  <si>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</si>
  <si>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</si>
  <si>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</si>
  <si>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</si>
  <si>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</si>
  <si>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</si>
  <si>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</si>
  <si>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</si>
  <si>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</si>
  <si>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</si>
  <si>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</si>
  <si>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</si>
  <si>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</si>
  <si>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</si>
  <si>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</si>
  <si>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</si>
  <si>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</si>
  <si>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</si>
  <si>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</si>
  <si>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</si>
  <si>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</si>
  <si>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</si>
  <si>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</si>
  <si>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</si>
  <si>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</si>
  <si>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</si>
  <si>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</si>
  <si>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</si>
  <si>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</si>
  <si>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</si>
  <si>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</si>
  <si>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</si>
  <si>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</si>
  <si>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</si>
  <si>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</si>
  <si>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</si>
  <si>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</si>
  <si>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</si>
  <si>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</si>
  <si>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</si>
  <si>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</si>
  <si>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</si>
  <si>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</si>
  <si>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</si>
  <si>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</si>
  <si>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</si>
  <si>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</si>
  <si>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</si>
  <si>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</si>
  <si>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</si>
  <si>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</si>
  <si>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</si>
  <si>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</si>
  <si>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</si>
  <si>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</si>
  <si>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</si>
  <si>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</si>
  <si>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</si>
  <si>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</si>
  <si>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</si>
  <si>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</si>
  <si>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</si>
  <si>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</si>
  <si>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</si>
  <si>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</si>
  <si>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</si>
  <si>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</si>
  <si>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</si>
  <si>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</si>
  <si>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</si>
  <si>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</si>
  <si>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</si>
  <si>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</si>
  <si>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</si>
  <si>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</si>
  <si>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</si>
  <si>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</si>
  <si>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</si>
  <si>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</si>
  <si>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</si>
  <si>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</si>
  <si>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</si>
  <si>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</si>
  <si>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</si>
  <si>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</si>
  <si>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</si>
  <si>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</si>
  <si>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</si>
  <si>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</si>
  <si>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</si>
  <si>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</si>
  <si>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</si>
  <si>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</si>
  <si>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</si>
  <si>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</si>
  <si>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</si>
  <si>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</si>
  <si>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</si>
  <si>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</si>
  <si>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</si>
  <si>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</si>
  <si>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</si>
  <si>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</si>
  <si>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</si>
  <si>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</si>
  <si>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</si>
  <si>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</si>
  <si>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</si>
  <si>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</si>
  <si>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</si>
  <si>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</si>
  <si>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</si>
  <si>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</si>
  <si>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</si>
  <si>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</si>
  <si>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</si>
  <si>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</si>
  <si>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</si>
  <si>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</si>
  <si>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</si>
  <si>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</si>
  <si>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</si>
  <si>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</si>
  <si>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</si>
  <si>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</si>
  <si>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</si>
  <si>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</si>
  <si>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</si>
  <si>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</si>
  <si>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</si>
  <si>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</si>
  <si>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</si>
  <si>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</si>
  <si>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</si>
  <si>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</si>
  <si>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</si>
  <si>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</si>
  <si>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</si>
  <si>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</si>
  <si>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</si>
  <si>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</si>
  <si>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</si>
  <si>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</si>
  <si>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</si>
  <si>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</si>
  <si>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</si>
  <si>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</si>
  <si>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</si>
  <si>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</si>
  <si>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</si>
  <si>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</si>
  <si>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</si>
  <si>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</si>
  <si>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</si>
  <si>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</si>
  <si>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</si>
  <si>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</si>
  <si>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</si>
  <si>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</si>
  <si>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</si>
  <si>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</si>
  <si>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</si>
  <si>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</si>
  <si>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</si>
  <si>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</si>
  <si>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</si>
  <si>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</si>
  <si>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</si>
  <si>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</si>
  <si>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</si>
  <si>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</si>
  <si>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</si>
  <si>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</si>
  <si>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</si>
  <si>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</si>
  <si>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</si>
  <si>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</si>
  <si>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</si>
  <si>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</si>
  <si>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</si>
  <si>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</si>
  <si>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</si>
  <si>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</si>
  <si>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</si>
  <si>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</si>
  <si>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</si>
  <si>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</si>
  <si>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</si>
  <si>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</si>
  <si>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</si>
  <si>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</si>
  <si>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</si>
  <si>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</si>
  <si>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</si>
  <si>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</si>
  <si>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</si>
  <si>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</si>
  <si>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</si>
  <si>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</si>
  <si>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</si>
  <si>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</si>
  <si>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</si>
  <si>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</si>
  <si>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</si>
  <si>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</si>
  <si>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</si>
  <si>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</si>
  <si>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</si>
  <si>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</si>
  <si>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</si>
  <si>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</si>
  <si>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</si>
  <si>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</si>
  <si>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</si>
  <si>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</si>
  <si>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</si>
  <si>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</si>
  <si>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</si>
  <si>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</si>
  <si>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</si>
  <si>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</si>
  <si>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</si>
  <si>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</si>
  <si>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</si>
  <si>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</si>
  <si>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</si>
  <si>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</si>
  <si>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</si>
  <si>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</si>
  <si>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</si>
  <si>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</si>
  <si>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</si>
  <si>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</si>
  <si>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</si>
  <si>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</si>
  <si>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</si>
  <si>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</si>
  <si>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</si>
  <si>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</si>
  <si>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</si>
  <si>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</si>
  <si>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</si>
  <si>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</si>
  <si>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</si>
  <si>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</si>
  <si>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</si>
  <si>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</si>
  <si>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</si>
  <si>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</si>
  <si>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</si>
  <si>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</si>
  <si>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</si>
  <si>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</si>
  <si>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</si>
  <si>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</si>
  <si>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</si>
  <si>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</si>
  <si>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</si>
  <si>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</si>
  <si>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</si>
  <si>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</si>
  <si>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</si>
  <si>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</si>
  <si>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</si>
  <si>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</si>
  <si>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</si>
  <si>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</si>
  <si>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</si>
  <si>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</si>
  <si>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</si>
  <si>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</si>
  <si>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</si>
  <si>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</si>
  <si>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</si>
  <si>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</si>
  <si>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</si>
  <si>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</si>
  <si>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</si>
  <si>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</si>
  <si>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</si>
  <si>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</si>
  <si>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</si>
  <si>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</si>
  <si>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</si>
  <si>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</si>
  <si>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</si>
  <si>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</si>
  <si>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</si>
  <si>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</si>
  <si>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</si>
  <si>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</si>
  <si>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</si>
  <si>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</si>
  <si>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</si>
  <si>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</si>
  <si>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</si>
  <si>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</si>
  <si>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</si>
  <si>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</si>
  <si>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</si>
  <si>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</si>
  <si>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</si>
  <si>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</si>
  <si>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</si>
  <si>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</si>
  <si>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</si>
  <si>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</si>
  <si>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</si>
  <si>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</si>
  <si>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</si>
  <si>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</si>
  <si>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</si>
  <si>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</si>
  <si>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</si>
  <si>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</si>
  <si>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</si>
  <si>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</si>
  <si>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</si>
  <si>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</si>
  <si>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</si>
  <si>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</si>
  <si>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</si>
  <si>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</si>
  <si>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</si>
  <si>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</si>
  <si>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</si>
  <si>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</si>
  <si>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</si>
  <si>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</si>
  <si>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</si>
  <si>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</si>
  <si>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</si>
  <si>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</si>
  <si>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</si>
  <si>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</si>
  <si>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</si>
  <si>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</si>
  <si>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</si>
  <si>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</si>
  <si>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</si>
  <si>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</si>
  <si>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</si>
  <si>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</si>
  <si>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</si>
  <si>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</si>
  <si>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</si>
  <si>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</si>
  <si>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</si>
  <si>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</si>
  <si>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</si>
  <si>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</si>
  <si>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</si>
  <si>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</si>
  <si>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</si>
  <si>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</si>
  <si>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</si>
  <si>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</si>
  <si>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</si>
  <si>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</si>
  <si>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</si>
  <si>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</si>
  <si>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</si>
  <si>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</si>
  <si>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</si>
  <si>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</si>
  <si>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</si>
  <si>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</si>
  <si>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</si>
  <si>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</si>
  <si>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</si>
  <si>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</si>
  <si>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</si>
  <si>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</si>
  <si>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</si>
  <si>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</si>
  <si>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</si>
  <si>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</si>
  <si>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</si>
  <si>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</si>
  <si>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</si>
  <si>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</si>
  <si>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</si>
  <si>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</si>
  <si>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</si>
  <si>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</si>
  <si>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</si>
  <si>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</si>
  <si>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</si>
  <si>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</si>
  <si>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</si>
  <si>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</si>
  <si>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</si>
  <si>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</si>
  <si>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</si>
  <si>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</si>
  <si>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</si>
  <si>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</si>
  <si>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</si>
  <si>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</si>
  <si>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</si>
  <si>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</si>
  <si>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</si>
  <si>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</si>
  <si>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</si>
  <si>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</si>
  <si>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</si>
  <si>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</si>
  <si>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</si>
  <si>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</si>
  <si>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</si>
  <si>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</si>
  <si>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</si>
  <si>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</si>
  <si>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</si>
  <si>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</si>
  <si>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</si>
  <si>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</si>
  <si>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</si>
  <si>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</si>
  <si>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</si>
  <si>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</si>
  <si>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</si>
  <si>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</si>
  <si>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</si>
  <si>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</si>
  <si>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</si>
  <si>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</si>
  <si>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</si>
  <si>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</si>
  <si>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</si>
  <si>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</si>
  <si>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</si>
  <si>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</si>
  <si>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</si>
  <si>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</si>
  <si>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</si>
  <si>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</si>
  <si>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</si>
  <si>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</si>
  <si>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</si>
  <si>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</si>
  <si>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</si>
  <si>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</si>
  <si>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</si>
  <si>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</si>
  <si>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</si>
  <si>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</si>
  <si>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</si>
  <si>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</si>
  <si>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</si>
  <si>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</si>
  <si>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</si>
  <si>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</si>
  <si>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</si>
  <si>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</si>
  <si>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</si>
  <si>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</si>
  <si>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</si>
  <si>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</si>
  <si>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</si>
  <si>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</si>
  <si>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</si>
  <si>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</si>
  <si>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</si>
  <si>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</si>
  <si>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</si>
  <si>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</si>
  <si>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</si>
  <si>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</si>
  <si>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</si>
  <si>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</si>
  <si>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</si>
  <si>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</si>
  <si>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</si>
  <si>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</si>
  <si>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</si>
  <si>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</si>
  <si>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</si>
  <si>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</si>
  <si>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</si>
  <si>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</si>
  <si>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</si>
  <si>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</si>
  <si>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</si>
  <si>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</si>
  <si>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</si>
  <si>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</si>
  <si>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</si>
  <si>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</si>
  <si>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</si>
  <si>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</si>
  <si>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</si>
  <si>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</si>
  <si>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</si>
  <si>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</si>
  <si>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</si>
  <si>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</si>
  <si>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</si>
  <si>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</si>
  <si>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</si>
  <si>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</si>
  <si>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</si>
  <si>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</si>
  <si>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</si>
  <si>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</si>
  <si>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</si>
  <si>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</si>
  <si>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</si>
  <si>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</si>
  <si>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</si>
  <si>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</si>
  <si>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</si>
  <si>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</si>
  <si>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</si>
  <si>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</si>
  <si>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</si>
  <si>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</si>
  <si>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</si>
  <si>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</si>
  <si>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</si>
  <si>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</si>
  <si>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</si>
  <si>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</si>
  <si>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</si>
  <si>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</si>
  <si>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</si>
  <si>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</si>
  <si>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</si>
  <si>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</si>
  <si>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</si>
  <si>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</si>
  <si>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</si>
  <si>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</si>
  <si>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</si>
  <si>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</si>
  <si>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</si>
  <si>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</si>
  <si>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</si>
  <si>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</si>
  <si>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</si>
  <si>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</si>
  <si>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</si>
  <si>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</si>
  <si>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</si>
  <si>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</si>
  <si>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</si>
  <si>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</si>
  <si>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</si>
  <si>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</si>
  <si>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</si>
  <si>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</si>
  <si>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</si>
  <si>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</si>
  <si>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</si>
  <si>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</si>
  <si>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</si>
  <si>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</si>
  <si>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</si>
  <si>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</si>
  <si>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</si>
  <si>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</si>
  <si>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</si>
  <si>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</si>
  <si>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</si>
  <si>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</si>
  <si>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</si>
  <si>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</si>
  <si>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</si>
  <si>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</si>
  <si>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</si>
  <si>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</si>
  <si>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</si>
  <si>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</si>
  <si>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</si>
  <si>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</si>
  <si>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</si>
  <si>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</si>
  <si>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</si>
  <si>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</si>
  <si>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</si>
  <si>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</si>
  <si>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</si>
  <si>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</si>
  <si>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</si>
  <si>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</si>
  <si>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</si>
  <si>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</si>
  <si>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</si>
  <si>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</si>
  <si>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</si>
  <si>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</si>
  <si>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</si>
  <si>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</si>
  <si>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</si>
  <si>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</si>
  <si>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</si>
  <si>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</si>
  <si>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</si>
  <si>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</si>
  <si>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</si>
  <si>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</si>
  <si>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</si>
  <si>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</si>
  <si>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</si>
  <si>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</si>
  <si>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</si>
  <si>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</si>
  <si>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</si>
  <si>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</si>
  <si>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</si>
  <si>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</si>
  <si>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</si>
  <si>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</si>
  <si>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</si>
  <si>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</si>
  <si>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</si>
  <si>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</si>
  <si>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</si>
  <si>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</si>
  <si>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</si>
  <si>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</si>
  <si>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</si>
  <si>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</si>
  <si>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</si>
  <si>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</si>
  <si>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</si>
  <si>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</si>
  <si>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</si>
  <si>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</si>
  <si>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</si>
  <si>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</si>
  <si>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</si>
  <si>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</si>
  <si>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</si>
  <si>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</si>
  <si>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</si>
  <si>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</si>
  <si>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</si>
  <si>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</si>
  <si>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</si>
  <si>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</si>
  <si>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</si>
  <si>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</si>
  <si>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</si>
  <si>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</si>
  <si>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</si>
  <si>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</si>
  <si>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</si>
  <si>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</si>
  <si>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</si>
  <si>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</si>
  <si>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</si>
  <si>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</si>
  <si>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</si>
  <si>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</si>
  <si>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</si>
  <si>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</si>
  <si>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</si>
  <si>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</si>
  <si>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</si>
  <si>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</si>
  <si>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</si>
  <si>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</si>
  <si>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</si>
  <si>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</si>
  <si>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</si>
  <si>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</si>
  <si>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</si>
  <si>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</si>
  <si>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</si>
  <si>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</si>
  <si>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</si>
  <si>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</si>
  <si>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</si>
  <si>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</si>
  <si>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</si>
  <si>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</si>
  <si>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</si>
  <si>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</si>
  <si>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</si>
  <si>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</si>
  <si>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</si>
  <si>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</si>
  <si>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</si>
  <si>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</si>
  <si>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</si>
  <si>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</si>
  <si>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</si>
  <si>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</si>
  <si>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</si>
  <si>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</si>
  <si>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</si>
  <si>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</si>
  <si>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</si>
  <si>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</si>
  <si>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</si>
  <si>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</si>
  <si>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</si>
  <si>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</si>
  <si>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</si>
  <si>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</si>
  <si>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</si>
  <si>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</si>
  <si>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</si>
  <si>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</si>
  <si>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</si>
  <si>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</si>
  <si>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</si>
  <si>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</si>
  <si>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</si>
  <si>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</si>
  <si>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</si>
  <si>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</si>
  <si>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</si>
  <si>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</si>
  <si>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</si>
  <si>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</si>
  <si>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</si>
  <si>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</si>
  <si>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</si>
  <si>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</si>
  <si>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</si>
  <si>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</si>
  <si>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</si>
  <si>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</si>
  <si>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</si>
  <si>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</si>
  <si>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</si>
  <si>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</si>
  <si>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</si>
  <si>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</si>
  <si>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</si>
  <si>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</si>
  <si>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</si>
  <si>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</si>
  <si>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</si>
  <si>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</si>
  <si>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</si>
  <si>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</si>
  <si>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</si>
  <si>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</si>
  <si>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</si>
  <si>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</si>
  <si>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</si>
  <si>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</si>
  <si>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</si>
  <si>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</si>
  <si>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</si>
  <si>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</si>
  <si>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</si>
  <si>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</si>
  <si>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</si>
  <si>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</si>
  <si>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</si>
  <si>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</si>
  <si>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</si>
  <si>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</si>
  <si>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</si>
  <si>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</si>
  <si>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</si>
  <si>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</si>
  <si>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</si>
  <si>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</si>
  <si>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</si>
  <si>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</si>
  <si>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</si>
  <si>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</si>
  <si>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</si>
  <si>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</si>
  <si>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</si>
  <si>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</si>
  <si>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</si>
  <si>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</si>
  <si>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</si>
  <si>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</si>
  <si>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</si>
  <si>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</si>
  <si>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</si>
  <si>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</si>
  <si>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</si>
  <si>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</si>
  <si>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</si>
  <si>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</si>
  <si>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</si>
  <si>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</si>
  <si>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</si>
  <si>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</si>
  <si>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</si>
  <si>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</si>
  <si>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</si>
  <si>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</si>
  <si>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</si>
  <si>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</si>
  <si>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</si>
  <si>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</si>
  <si>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</si>
  <si>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</si>
  <si>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</si>
  <si>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</si>
  <si>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</si>
  <si>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</si>
  <si>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</si>
  <si>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</si>
  <si>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</si>
  <si>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</si>
  <si>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</si>
  <si>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</si>
  <si>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</si>
  <si>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</si>
  <si>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</si>
  <si>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</si>
  <si>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</si>
  <si>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</si>
  <si>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</si>
  <si>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</si>
  <si>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</si>
  <si>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</si>
  <si>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</si>
  <si>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</si>
  <si>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</si>
  <si>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</si>
  <si>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</si>
  <si>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</si>
  <si>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</si>
  <si>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</si>
  <si>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</si>
  <si>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</si>
  <si>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</si>
  <si>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</si>
  <si>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</si>
  <si>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</si>
  <si>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</si>
  <si>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</si>
  <si>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</si>
  <si>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</si>
  <si>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</si>
  <si>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</si>
  <si>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</si>
  <si>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</si>
  <si>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</si>
  <si>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</si>
  <si>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</si>
  <si>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</si>
  <si>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</si>
  <si>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</si>
  <si>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</si>
  <si>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</si>
  <si>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</si>
  <si>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</si>
  <si>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</si>
  <si>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</si>
  <si>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</si>
  <si>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</si>
  <si>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</si>
  <si>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</si>
  <si>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</si>
  <si>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</si>
  <si>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</si>
  <si>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</si>
  <si>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</si>
  <si>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</si>
  <si>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</si>
  <si>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</si>
  <si>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</si>
  <si>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</si>
  <si>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</si>
  <si>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</si>
  <si>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</si>
  <si>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</si>
  <si>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</si>
  <si>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</si>
  <si>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</si>
  <si>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</si>
  <si>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</si>
  <si>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</si>
  <si>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</si>
  <si>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</si>
  <si>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</si>
  <si>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</si>
  <si>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</si>
  <si>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</si>
  <si>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</si>
  <si>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</si>
  <si>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</si>
  <si>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</si>
  <si>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</si>
  <si>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</si>
  <si>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</si>
  <si>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</si>
  <si>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</si>
  <si>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</si>
  <si>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</si>
  <si>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</si>
  <si>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</si>
  <si>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</si>
  <si>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</si>
  <si>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</si>
  <si>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</si>
  <si>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</si>
  <si>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</si>
  <si>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</si>
  <si>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</si>
  <si>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</si>
  <si>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</si>
  <si>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</si>
  <si>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</si>
  <si>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</si>
  <si>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</si>
  <si>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</si>
  <si>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</si>
  <si>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</si>
  <si>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</si>
  <si>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</si>
  <si>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</si>
  <si>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</si>
  <si>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</si>
  <si>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</si>
  <si>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</si>
  <si>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</si>
  <si>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</si>
  <si>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</si>
  <si>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</si>
  <si>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</si>
  <si>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</si>
  <si>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</si>
  <si>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</si>
  <si>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</si>
  <si>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</si>
  <si>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</si>
  <si>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</si>
  <si>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</si>
  <si>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</si>
  <si>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</si>
  <si>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</si>
  <si>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</si>
  <si>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</si>
  <si>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</si>
  <si>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</si>
  <si>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</si>
  <si>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</si>
  <si>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</si>
  <si>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</si>
  <si>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</si>
  <si>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</si>
  <si>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</si>
  <si>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</si>
  <si>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</si>
  <si>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</si>
  <si>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</si>
  <si>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</si>
  <si>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</si>
  <si>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</si>
  <si>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</si>
  <si>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</si>
  <si>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</si>
  <si>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</si>
  <si>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</si>
  <si>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</si>
  <si>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</si>
  <si>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</si>
  <si>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</si>
  <si>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</si>
  <si>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</si>
  <si>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</si>
  <si>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</si>
  <si>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</si>
  <si>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</si>
  <si>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</si>
  <si>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</si>
  <si>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</si>
  <si>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</si>
  <si>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</si>
  <si>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</si>
  <si>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</si>
  <si>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</si>
  <si>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</si>
  <si>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</si>
  <si>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</si>
  <si>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</si>
  <si>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</si>
  <si>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</si>
  <si>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</si>
  <si>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</si>
  <si>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</si>
  <si>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</si>
  <si>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</si>
  <si>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</si>
  <si>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</si>
  <si>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</si>
  <si>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</si>
  <si>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</si>
  <si>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</si>
  <si>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</si>
  <si>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</si>
  <si>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</si>
  <si>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</si>
  <si>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</si>
  <si>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</si>
  <si>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</si>
  <si>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</si>
  <si>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</si>
  <si>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</si>
  <si>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</si>
  <si>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</si>
  <si>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</si>
  <si>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</si>
  <si>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</si>
  <si>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</si>
  <si>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</si>
  <si>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</si>
  <si>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</si>
  <si>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</si>
  <si>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</si>
  <si>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</si>
  <si>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</si>
  <si>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</si>
  <si>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</si>
  <si>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</si>
  <si>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</si>
  <si>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</si>
  <si>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</si>
  <si>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</si>
  <si>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</si>
  <si>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</si>
  <si>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</si>
  <si>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</si>
  <si>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</si>
  <si>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</si>
  <si>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</si>
  <si>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</si>
  <si>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</si>
  <si>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</si>
  <si>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</si>
  <si>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</si>
  <si>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</si>
  <si>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</si>
  <si>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</si>
  <si>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</si>
  <si>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</si>
  <si>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</si>
  <si>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</si>
  <si>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</si>
  <si>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</si>
  <si>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</si>
  <si>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</si>
  <si>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</si>
  <si>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</si>
  <si>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</si>
  <si>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</si>
  <si>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</si>
  <si>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</si>
  <si>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</si>
  <si>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</si>
  <si>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</si>
  <si>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</si>
  <si>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</si>
  <si>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</si>
  <si>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</si>
  <si>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</si>
  <si>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</si>
  <si>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</si>
  <si>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</si>
  <si>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</si>
  <si>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</si>
  <si>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</si>
  <si>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</si>
  <si>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</si>
  <si>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</si>
  <si>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</si>
  <si>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</si>
  <si>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</si>
  <si>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</si>
  <si>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</si>
  <si>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</si>
  <si>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</si>
  <si>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</si>
  <si>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</si>
  <si>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</si>
  <si>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</si>
  <si>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</si>
  <si>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</si>
  <si>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</si>
  <si>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</si>
  <si>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</si>
  <si>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</si>
  <si>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</si>
  <si>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</si>
  <si>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</si>
  <si>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</si>
  <si>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</si>
  <si>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</si>
  <si>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</si>
  <si>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</si>
  <si>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</si>
  <si>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</si>
  <si>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</si>
  <si>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</si>
  <si>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</si>
  <si>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</si>
  <si>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</si>
  <si>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</si>
  <si>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</si>
  <si>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</si>
  <si>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</si>
  <si>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</si>
  <si>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</si>
  <si>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</si>
  <si>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</si>
  <si>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</si>
  <si>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</si>
  <si>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</si>
  <si>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</si>
  <si>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</si>
  <si>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</si>
  <si>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</si>
  <si>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</si>
  <si>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</si>
  <si>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</si>
  <si>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</si>
  <si>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</si>
  <si>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</si>
  <si>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</si>
  <si>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</si>
  <si>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</si>
  <si>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</si>
  <si>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</si>
  <si>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</si>
  <si>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</si>
  <si>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</si>
  <si>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</si>
  <si>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</si>
  <si>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</si>
  <si>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</si>
  <si>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</si>
  <si>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</si>
  <si>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</si>
  <si>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</si>
  <si>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</si>
  <si>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</si>
  <si>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</si>
  <si>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</si>
  <si>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</si>
  <si>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</si>
  <si>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</si>
  <si>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</si>
  <si>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</si>
  <si>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</si>
  <si>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</si>
  <si>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</si>
  <si>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</si>
  <si>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</si>
  <si>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</si>
  <si>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</si>
  <si>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</si>
  <si>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</si>
  <si>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</si>
  <si>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</si>
  <si>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</si>
  <si>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</si>
  <si>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</si>
  <si>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</si>
  <si>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</si>
  <si>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</si>
  <si>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</si>
  <si>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</si>
  <si>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</si>
  <si>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</si>
  <si>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</si>
  <si>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</si>
  <si>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</si>
  <si>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</si>
  <si>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</si>
  <si>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</si>
  <si>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</si>
  <si>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</si>
  <si>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</si>
  <si>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</si>
  <si>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</si>
  <si>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</si>
  <si>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</si>
  <si>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</si>
  <si>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</si>
  <si>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</si>
  <si>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</si>
  <si>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</si>
  <si>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</si>
  <si>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</si>
  <si>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</si>
  <si>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</si>
  <si>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</si>
  <si>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</si>
  <si>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</si>
  <si>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</si>
  <si>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</si>
  <si>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</si>
  <si>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</si>
  <si>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</si>
  <si>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</si>
  <si>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</si>
  <si>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</si>
  <si>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</si>
  <si>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</si>
  <si>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</si>
  <si>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</si>
  <si>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</si>
  <si>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</si>
  <si>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</si>
  <si>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</si>
  <si>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</si>
  <si>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</si>
  <si>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</si>
  <si>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</si>
  <si>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</si>
  <si>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</si>
  <si>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</si>
  <si>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</si>
  <si>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</si>
  <si>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</si>
  <si>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</si>
  <si>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</si>
  <si>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</si>
  <si>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</si>
  <si>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</si>
  <si>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</si>
  <si>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</si>
  <si>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</si>
  <si>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</si>
  <si>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</si>
  <si>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</si>
  <si>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</si>
  <si>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</si>
  <si>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</si>
  <si>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</si>
  <si>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</si>
  <si>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</si>
  <si>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</si>
  <si>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</si>
  <si>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</si>
  <si>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</si>
  <si>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</si>
  <si>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</si>
  <si>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</si>
  <si>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</si>
  <si>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</si>
  <si>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</si>
  <si>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</si>
  <si>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</si>
  <si>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</si>
  <si>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</si>
  <si>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</si>
  <si>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</si>
  <si>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</si>
  <si>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</si>
  <si>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</si>
  <si>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</si>
  <si>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</si>
  <si>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</si>
  <si>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</si>
  <si>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</si>
  <si>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</si>
  <si>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</si>
  <si>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</si>
  <si>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</si>
  <si>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</si>
  <si>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</si>
  <si>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</si>
  <si>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</si>
  <si>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</si>
  <si>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</si>
  <si>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</si>
  <si>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</si>
  <si>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</si>
  <si>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</si>
  <si>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</si>
  <si>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</si>
  <si>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</si>
  <si>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</si>
  <si>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</si>
  <si>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</si>
  <si>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</si>
  <si>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</si>
  <si>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</si>
  <si>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</si>
  <si>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</si>
  <si>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</si>
  <si>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</si>
  <si>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</si>
  <si>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</si>
  <si>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</si>
  <si>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</si>
  <si>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</si>
  <si>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</si>
  <si>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</si>
  <si>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</si>
  <si>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</si>
  <si>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</si>
  <si>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</si>
  <si>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</si>
  <si>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</si>
  <si>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</si>
  <si>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</si>
  <si>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</si>
  <si>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</si>
  <si>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</si>
  <si>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</si>
  <si>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</si>
  <si>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</si>
  <si>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</si>
  <si>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</si>
  <si>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</si>
  <si>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</si>
  <si>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</si>
  <si>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</si>
  <si>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</si>
  <si>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</si>
  <si>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</si>
  <si>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</si>
  <si>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</si>
  <si>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</si>
  <si>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</si>
  <si>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</si>
  <si>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</si>
  <si>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</si>
  <si>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</si>
  <si>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</si>
  <si>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</si>
  <si>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</si>
  <si>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</si>
  <si>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</si>
  <si>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</si>
  <si>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</si>
  <si>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</si>
  <si>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</si>
  <si>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</si>
  <si>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</si>
  <si>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</si>
  <si>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</si>
  <si>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</si>
  <si>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</si>
  <si>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</si>
  <si>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</si>
  <si>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</si>
  <si>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</si>
  <si>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</si>
  <si>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</si>
  <si>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</si>
  <si>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</si>
  <si>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</si>
  <si>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</si>
  <si>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</si>
  <si>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</si>
  <si>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</si>
  <si>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</si>
  <si>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</si>
  <si>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</si>
  <si>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</si>
  <si>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</si>
  <si>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</si>
  <si>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</si>
  <si>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</si>
  <si>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</si>
  <si>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</si>
  <si>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</si>
  <si>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</si>
  <si>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</si>
  <si>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</si>
  <si>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</si>
  <si>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</si>
  <si>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</si>
  <si>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</si>
  <si>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</si>
  <si>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</si>
  <si>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</si>
  <si>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</si>
  <si>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</si>
  <si>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</si>
  <si>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</si>
  <si>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</si>
  <si>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</si>
  <si>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</si>
  <si>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</si>
  <si>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</si>
  <si>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</si>
  <si>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</si>
  <si>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</si>
  <si>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</si>
  <si>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</si>
  <si>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</si>
  <si>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</si>
  <si>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</si>
  <si>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</si>
  <si>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</si>
  <si>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</si>
  <si>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</si>
  <si>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</si>
  <si>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</si>
  <si>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</si>
  <si>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</si>
  <si>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</si>
  <si>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</si>
  <si>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</si>
  <si>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</si>
  <si>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</si>
  <si>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</si>
  <si>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</si>
  <si>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</si>
  <si>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</si>
  <si>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</si>
  <si>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</si>
  <si>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</si>
  <si>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</si>
  <si>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</si>
  <si>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</si>
  <si>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</si>
  <si>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</si>
  <si>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</si>
  <si>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</si>
  <si>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</si>
  <si>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</si>
  <si>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</si>
  <si>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</si>
  <si>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</si>
  <si>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</si>
  <si>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</si>
  <si>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</si>
  <si>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</si>
  <si>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</si>
  <si>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</si>
  <si>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</si>
  <si>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</si>
  <si>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</si>
  <si>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</si>
  <si>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</si>
  <si>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</si>
  <si>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</si>
  <si>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</si>
  <si>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</si>
  <si>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</si>
  <si>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</si>
  <si>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</si>
  <si>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</si>
  <si>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</si>
  <si>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</si>
  <si>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</si>
  <si>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</si>
  <si>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</si>
  <si>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</si>
  <si>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</si>
  <si>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</si>
  <si>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</si>
  <si>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</si>
  <si>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</si>
  <si>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</si>
  <si>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</si>
  <si>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</si>
  <si>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</si>
  <si>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</si>
  <si>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</si>
  <si>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</si>
  <si>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</si>
  <si>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</si>
  <si>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</si>
  <si>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</si>
  <si>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</si>
  <si>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</si>
  <si>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</si>
  <si>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</si>
  <si>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</si>
  <si>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</si>
  <si>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</si>
  <si>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</si>
  <si>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</si>
  <si>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</si>
  <si>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</si>
  <si>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</si>
  <si>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</si>
  <si>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</si>
  <si>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</si>
  <si>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</si>
  <si>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</si>
  <si>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</si>
  <si>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</si>
  <si>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</si>
  <si>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</si>
  <si>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</si>
  <si>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</si>
  <si>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</si>
  <si>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</si>
  <si>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</si>
  <si>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</si>
  <si>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</si>
  <si>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</si>
  <si>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</si>
  <si>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</si>
  <si>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</si>
  <si>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</si>
  <si>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</si>
  <si>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</si>
  <si>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</si>
  <si>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</si>
  <si>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</si>
  <si>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</si>
  <si>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</si>
  <si>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</si>
  <si>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</si>
  <si>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</si>
  <si>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</si>
  <si>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</si>
  <si>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</si>
  <si>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</si>
  <si>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</si>
  <si>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</si>
  <si>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</si>
  <si>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</si>
  <si>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</si>
  <si>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</si>
  <si>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</si>
  <si>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</si>
  <si>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</si>
  <si>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</si>
  <si>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</si>
  <si>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</si>
  <si>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</si>
  <si>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</si>
  <si>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</si>
  <si>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</si>
  <si>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</si>
  <si>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</si>
  <si>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</si>
  <si>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</si>
  <si>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</si>
  <si>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</si>
  <si>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</si>
  <si>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</si>
  <si>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</si>
  <si>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</si>
  <si>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</si>
  <si>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</si>
  <si>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</si>
  <si>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</si>
  <si>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</si>
  <si>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</si>
  <si>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</si>
  <si>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</si>
  <si>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</si>
  <si>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</si>
  <si>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</si>
  <si>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</si>
  <si>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</si>
  <si>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</si>
  <si>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</si>
  <si>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</si>
  <si>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</si>
  <si>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</si>
  <si>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</si>
  <si>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</si>
  <si>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</si>
  <si>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</si>
  <si>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</si>
  <si>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</si>
  <si>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</si>
  <si>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</si>
  <si>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</si>
  <si>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</si>
  <si>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</si>
  <si>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</si>
  <si>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</si>
  <si>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</si>
  <si>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</si>
  <si>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</si>
  <si>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</si>
  <si>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</si>
  <si>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</si>
  <si>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</si>
  <si>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</si>
  <si>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</si>
  <si>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</si>
  <si>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</si>
  <si>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</si>
  <si>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</si>
  <si>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</si>
  <si>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</si>
  <si>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</si>
  <si>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</si>
  <si>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</si>
  <si>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</si>
  <si>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</si>
  <si>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</si>
  <si>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</si>
  <si>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</si>
  <si>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</si>
  <si>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</si>
  <si>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</si>
  <si>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</si>
  <si>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</si>
  <si>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</si>
  <si>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</si>
  <si>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</si>
  <si>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</si>
  <si>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</si>
  <si>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</si>
  <si>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</si>
  <si>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</si>
  <si>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</si>
  <si>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</si>
  <si>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</si>
  <si>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</si>
  <si>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</si>
  <si>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</si>
  <si>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</si>
  <si>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</si>
  <si>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</si>
  <si>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</si>
  <si>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</si>
  <si>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</si>
  <si>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</si>
  <si>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</si>
  <si>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</si>
  <si>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</si>
  <si>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</si>
  <si>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</si>
  <si>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</si>
  <si>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</si>
  <si>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</si>
  <si>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</si>
  <si>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</si>
  <si>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</si>
  <si>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</si>
  <si>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</si>
  <si>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</si>
  <si>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</si>
  <si>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</si>
  <si>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</si>
  <si>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</si>
  <si>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</si>
  <si>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</si>
  <si>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</si>
  <si>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</si>
  <si>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</si>
  <si>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</si>
  <si>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</si>
  <si>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</si>
  <si>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</si>
  <si>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</si>
  <si>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</si>
  <si>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</si>
  <si>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</si>
  <si>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</si>
  <si>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</si>
  <si>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</si>
  <si>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</si>
  <si>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</si>
  <si>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</si>
  <si>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</si>
  <si>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</si>
  <si>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</si>
  <si>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</si>
  <si>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</si>
  <si>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</si>
  <si>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</si>
  <si>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</si>
  <si>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</si>
  <si>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</si>
  <si>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</si>
  <si>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</si>
  <si>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</si>
  <si>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</si>
  <si>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</si>
  <si>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</si>
  <si>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</si>
  <si>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</si>
  <si>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</si>
  <si>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</si>
  <si>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</si>
  <si>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</si>
  <si>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</si>
  <si>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</si>
  <si>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</si>
  <si>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</si>
  <si>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</si>
  <si>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</si>
  <si>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</si>
  <si>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</si>
  <si>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</si>
  <si>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</si>
  <si>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</si>
  <si>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</si>
  <si>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</si>
  <si>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</si>
  <si>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</si>
  <si>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</si>
  <si>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</si>
  <si>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</si>
  <si>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</si>
  <si>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</si>
  <si>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</si>
  <si>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</si>
  <si>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</si>
  <si>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</si>
  <si>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</si>
  <si>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</si>
  <si>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</si>
  <si>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</si>
  <si>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</si>
  <si>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</si>
  <si>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</si>
  <si>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</si>
  <si>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</si>
  <si>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</si>
  <si>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</si>
  <si>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</si>
  <si>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</si>
  <si>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</si>
  <si>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</si>
  <si>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</si>
  <si>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</si>
  <si>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</si>
  <si>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</si>
  <si>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Etiquetas de fila</t>
  </si>
  <si>
    <t>Total general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</si>
  <si>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</si>
  <si>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</si>
  <si>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</si>
  <si>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</si>
  <si>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</si>
  <si>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</si>
  <si>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</si>
  <si>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</si>
  <si>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</si>
  <si>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</si>
  <si>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</si>
  <si>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</si>
  <si>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</si>
  <si>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</si>
  <si>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</si>
  <si>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</si>
  <si>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</si>
  <si>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</si>
  <si>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</si>
  <si>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</si>
  <si>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</si>
  <si>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</si>
  <si>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</si>
  <si>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</si>
  <si>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</si>
  <si>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</si>
  <si>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</si>
  <si>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</si>
  <si>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</si>
  <si>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</si>
  <si>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</si>
  <si>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</si>
  <si>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</si>
  <si>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</si>
  <si>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</si>
  <si>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</si>
  <si>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</si>
  <si>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</si>
  <si>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</si>
  <si>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</si>
  <si>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</si>
  <si>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</si>
  <si>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</si>
  <si>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</si>
  <si>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</si>
  <si>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</si>
  <si>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</si>
  <si>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</si>
  <si>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</si>
  <si>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</si>
  <si>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Etiquetas de columna</t>
  </si>
  <si>
    <t>Cuenta de id</t>
  </si>
  <si>
    <t>(Todas)</t>
  </si>
  <si>
    <t>Date Ended Conversion</t>
  </si>
  <si>
    <t>Date Created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</si>
  <si>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</si>
  <si>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</si>
  <si>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</si>
  <si>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</si>
  <si>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</si>
  <si>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</si>
  <si>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</si>
  <si>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</si>
  <si>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</si>
  <si>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</si>
  <si>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</si>
  <si>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</si>
  <si>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</si>
  <si>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</si>
  <si>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</si>
  <si>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</si>
  <si>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</si>
  <si>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</si>
  <si>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</si>
  <si>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</si>
  <si>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</si>
  <si>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</si>
  <si>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</si>
  <si>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</si>
  <si>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</si>
  <si>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</si>
  <si>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</si>
  <si>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</si>
  <si>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</si>
  <si>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</si>
  <si>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</si>
  <si>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Mean</t>
  </si>
  <si>
    <t>Median</t>
  </si>
  <si>
    <t>Min</t>
  </si>
  <si>
    <t>Max</t>
  </si>
  <si>
    <t>Var</t>
  </si>
  <si>
    <t>Sta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</si>
</sst>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333333"/>
      <name val="Helvetica Neue"/>
      <family val="2"/>
    </font>
    <font>
      <sz val="13"/>
      <color rgb="FF333333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0" fontId="4" fillId="0" borderId="0" xfId="0" applyFont="1"/>
    <xf numFmtId="0" fontId="3" fillId="0" borderId="0" xfId="0" applyFont="1"/>
  </cellXfs>
  <cellStyles count="2">
    <cellStyle name="Normal" xfId="0" builtinId="0"/>
    <cellStyle name="Porcentaje" xfId="1" builtinId="5"/>
  </cellStyles>
  <dxfs count="1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9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[Tarea 1-StarterBook.xlsx]Hoja2!TablaDinámica11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A0-654D-8A6D-D93B90F706BE}"/>
            </c:ext>
          </c:extLst>
        </c:ser>
        <c:ser>
          <c:idx val="1"/>
          <c:order val="1"/>
          <c:tx>
            <c:strRef>
              <c:f>Hoja2!$C$3:$C$4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A0-654D-8A6D-D93B90F706BE}"/>
            </c:ext>
          </c:extLst>
        </c:ser>
        <c:ser>
          <c:idx val="2"/>
          <c:order val="2"/>
          <c:tx>
            <c:strRef>
              <c:f>Hoja2!$D$3:$D$4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A0-654D-8A6D-D93B90F706BE}"/>
            </c:ext>
          </c:extLst>
        </c:ser>
        <c:ser>
          <c:idx val="3"/>
          <c:order val="3"/>
          <c:tx>
            <c:strRef>
              <c:f>Hoja2!$E$3:$E$4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A0-654D-8A6D-D93B90F70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4111023"/>
        <c:axId val="2044112703"/>
      </c:barChart>
      <c:catAx>
        <c:axId val="204411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44112703"/>
        <c:crosses val="autoZero"/>
        <c:auto val="1"/>
        <c:lblAlgn val="ctr"/>
        <c:lblOffset val="100"/>
        <c:noMultiLvlLbl val="0"/>
      </c:catAx>
      <c:valAx>
        <c:axId val="204411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4411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[Tarea 1-StarterBook.xlsx]Hoja3!TablaDinámica12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D-2B48-80D2-6B222C07F9F0}"/>
            </c:ext>
          </c:extLst>
        </c:ser>
        <c:ser>
          <c:idx val="1"/>
          <c:order val="1"/>
          <c:tx>
            <c:strRef>
              <c:f>Hoja3!$C$4:$C$5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7D-2B48-80D2-6B222C07F9F0}"/>
            </c:ext>
          </c:extLst>
        </c:ser>
        <c:ser>
          <c:idx val="2"/>
          <c:order val="2"/>
          <c:tx>
            <c:strRef>
              <c:f>Hoja3!$D$4:$D$5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7D-2B48-80D2-6B222C07F9F0}"/>
            </c:ext>
          </c:extLst>
        </c:ser>
        <c:ser>
          <c:idx val="3"/>
          <c:order val="3"/>
          <c:tx>
            <c:strRef>
              <c:f>Hoja3!$E$4:$E$5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7D-2B48-80D2-6B222C07F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2997823"/>
        <c:axId val="2043534255"/>
      </c:barChart>
      <c:catAx>
        <c:axId val="204299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43534255"/>
        <c:crosses val="autoZero"/>
        <c:auto val="1"/>
        <c:lblAlgn val="ctr"/>
        <c:lblOffset val="100"/>
        <c:noMultiLvlLbl val="0"/>
      </c:catAx>
      <c:valAx>
        <c:axId val="204353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4299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[Tarea 1-StarterBook.xlsx]Hoja4!TablaDinámica13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Hoja4!$A$6:$A$15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Hoja4!$B$6:$B$15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5B-C944-B833-DB0B75868746}"/>
            </c:ext>
          </c:extLst>
        </c:ser>
        <c:ser>
          <c:idx val="1"/>
          <c:order val="1"/>
          <c:tx>
            <c:strRef>
              <c:f>Hoja4!$C$4:$C$5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Hoja4!$A$6:$A$15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Hoja4!$C$6:$C$15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B5B-C944-B833-DB0B75868746}"/>
            </c:ext>
          </c:extLst>
        </c:ser>
        <c:ser>
          <c:idx val="2"/>
          <c:order val="2"/>
          <c:tx>
            <c:strRef>
              <c:f>Hoja4!$D$4:$D$5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Hoja4!$A$6:$A$15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Hoja4!$D$6:$D$15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B5B-C944-B833-DB0B75868746}"/>
            </c:ext>
          </c:extLst>
        </c:ser>
        <c:ser>
          <c:idx val="3"/>
          <c:order val="3"/>
          <c:tx>
            <c:strRef>
              <c:f>Hoja4!$E$4:$E$5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Hoja4!$A$6:$A$15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Hoja4!$E$6:$E$15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B5B-C944-B833-DB0B75868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2557487"/>
        <c:axId val="1554922559"/>
      </c:lineChart>
      <c:catAx>
        <c:axId val="152255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54922559"/>
        <c:crosses val="autoZero"/>
        <c:auto val="1"/>
        <c:lblAlgn val="ctr"/>
        <c:lblOffset val="100"/>
        <c:noMultiLvlLbl val="0"/>
      </c:catAx>
      <c:valAx>
        <c:axId val="155492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255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Hoja6!$F$2:$F$13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07-E84A-A271-565C0828B04F}"/>
            </c:ext>
          </c:extLst>
        </c:ser>
        <c:ser>
          <c:idx val="1"/>
          <c:order val="1"/>
          <c:tx>
            <c:strRef>
              <c:f>Hoja6!$G$1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Hoja6!$G$2:$G$13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07-E84A-A271-565C0828B04F}"/>
            </c:ext>
          </c:extLst>
        </c:ser>
        <c:ser>
          <c:idx val="2"/>
          <c:order val="2"/>
          <c:tx>
            <c:strRef>
              <c:f>Hoja6!$H$1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Hoja6!$A$2:$A$13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Hoja6!$H$2:$H$13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07-E84A-A271-565C0828B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7085071"/>
        <c:axId val="1525274719"/>
      </c:lineChart>
      <c:catAx>
        <c:axId val="156708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274719"/>
        <c:crosses val="autoZero"/>
        <c:auto val="1"/>
        <c:lblAlgn val="ctr"/>
        <c:lblOffset val="100"/>
        <c:noMultiLvlLbl val="0"/>
      </c:catAx>
      <c:valAx>
        <c:axId val="152527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6708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4</xdr:row>
      <xdr:rowOff>50800</xdr:rowOff>
    </xdr:from>
    <xdr:to>
      <xdr:col>11</xdr:col>
      <xdr:colOff>101600</xdr:colOff>
      <xdr:row>21</xdr:row>
      <xdr:rowOff>139700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FFAB5C-555A-364D-A70B-C6C6DA8D4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5</xdr:row>
      <xdr:rowOff>88900</xdr:rowOff>
    </xdr:from>
    <xdr:to>
      <xdr:col>11</xdr:col>
      <xdr:colOff>152400</xdr:colOff>
      <xdr:row>28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053EDB7-A1BD-7F44-B901-032BF7318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4</xdr:row>
      <xdr:rowOff>63500</xdr:rowOff>
    </xdr:from>
    <xdr:to>
      <xdr:col>11</xdr:col>
      <xdr:colOff>50800</xdr:colOff>
      <xdr:row>19</xdr:row>
      <xdr:rowOff>127000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C9E03C5-C925-2049-8A33-B53DC0D7F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1536700</xdr:colOff>
      <xdr:row>14</xdr:row>
      <xdr:rowOff>139700</xdr:rowOff>
    </xdr:from>
    <xdr:to>
      <xdr:col>6</xdr:col>
      <xdr:colOff>1003300</xdr:colOff>
      <xdr:row>33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C343D7C-14A5-D74D-8514-01923A85D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kelisc@gmail.com" refreshedDate="43952.964290277778" createdVersion="6" refreshedVersion="6" minRefreshableVersion="3" recordCount="4114" xr:uid="{4311EB5D-527E-4746-B509-8CDD2965FB9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kelisc@gmail.com" refreshedDate="43952.979673032409" createdVersion="6" refreshedVersion="6" minRefreshableVersion="3" recordCount="4114" xr:uid="{2579D595-FE7D-4142-91CB-334B210258ED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7B502-9B0A-E641-A2AF-19ADC720D00E}" name="TablaDinámica11" cacheId="5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6CAFD7-97E3-5A48-BCA9-9B1F83BB58C4}" name="TablaDinámica12" cacheId="5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A64AF6-2693-484F-A871-5B9ECF995361}" name="TablaDinámica13" cacheId="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0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</pivotFields>
  <rowFields count="1"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uenta de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0EF80-0269-C44C-98BD-876BE0003D3C}">
  <dimension ref="A1:F14"/>
  <sheetViews>
    <sheetView workbookViewId="0">
      <selection activeCell="D21" sqref="D21"/>
    </sheetView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  <col min="7" max="7" width="15.33203125" bestFit="1" customWidth="1"/>
    <col min="9" max="9" width="15.33203125" bestFit="1" customWidth="1"/>
    <col min="10" max="10" width="15" bestFit="1" customWidth="1"/>
    <col min="11" max="11" width="19.6640625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8363</v>
      </c>
      <c r="B3" s="6" t="s">
        <v>8362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7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7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7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7" t="s">
        <v>8315</v>
      </c>
      <c r="B8" s="9">
        <v>24</v>
      </c>
      <c r="C8" s="9"/>
      <c r="D8" s="9"/>
      <c r="E8" s="9"/>
      <c r="F8" s="9">
        <v>24</v>
      </c>
    </row>
    <row r="9" spans="1:6" x14ac:dyDescent="0.2">
      <c r="A9" s="7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7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7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7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7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7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861D5-F917-3E4E-AC0F-9C31D3299581}">
  <dimension ref="A1:F47"/>
  <sheetViews>
    <sheetView workbookViewId="0">
      <selection activeCell="B7" sqref="B7"/>
    </sheetView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  <col min="7" max="7" width="16.33203125" bestFit="1" customWidth="1"/>
    <col min="9" max="9" width="16.33203125" bestFit="1" customWidth="1"/>
    <col min="10" max="10" width="15" bestFit="1" customWidth="1"/>
    <col min="11" max="11" width="20.5" bestFit="1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8308</v>
      </c>
      <c r="B2" t="s">
        <v>8364</v>
      </c>
    </row>
    <row r="4" spans="1:6" x14ac:dyDescent="0.2">
      <c r="A4" s="6" t="s">
        <v>8363</v>
      </c>
      <c r="B4" s="6" t="s">
        <v>8362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7" t="s">
        <v>8321</v>
      </c>
      <c r="B6" s="9"/>
      <c r="C6" s="9">
        <v>100</v>
      </c>
      <c r="D6" s="9"/>
      <c r="E6" s="9"/>
      <c r="F6" s="9">
        <v>100</v>
      </c>
    </row>
    <row r="7" spans="1:6" x14ac:dyDescent="0.2">
      <c r="A7" s="7" t="s">
        <v>8347</v>
      </c>
      <c r="B7" s="9">
        <v>20</v>
      </c>
      <c r="C7" s="9"/>
      <c r="D7" s="9"/>
      <c r="E7" s="9"/>
      <c r="F7" s="9">
        <v>20</v>
      </c>
    </row>
    <row r="8" spans="1:6" x14ac:dyDescent="0.2">
      <c r="A8" s="7" t="s">
        <v>8333</v>
      </c>
      <c r="B8" s="9">
        <v>24</v>
      </c>
      <c r="C8" s="9"/>
      <c r="D8" s="9"/>
      <c r="E8" s="9"/>
      <c r="F8" s="9">
        <v>24</v>
      </c>
    </row>
    <row r="9" spans="1:6" x14ac:dyDescent="0.2">
      <c r="A9" s="7" t="s">
        <v>8348</v>
      </c>
      <c r="B9" s="9"/>
      <c r="C9" s="9">
        <v>40</v>
      </c>
      <c r="D9" s="9"/>
      <c r="E9" s="9"/>
      <c r="F9" s="9">
        <v>40</v>
      </c>
    </row>
    <row r="10" spans="1:6" x14ac:dyDescent="0.2">
      <c r="A10" s="7" t="s">
        <v>8334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7" t="s">
        <v>8322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7" t="s">
        <v>8323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7" t="s">
        <v>8335</v>
      </c>
      <c r="B13" s="9"/>
      <c r="C13" s="9"/>
      <c r="D13" s="9"/>
      <c r="E13" s="9">
        <v>40</v>
      </c>
      <c r="F13" s="9">
        <v>40</v>
      </c>
    </row>
    <row r="14" spans="1:6" x14ac:dyDescent="0.2">
      <c r="A14" s="7" t="s">
        <v>8336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7" t="s">
        <v>8349</v>
      </c>
      <c r="B15" s="9"/>
      <c r="C15" s="9">
        <v>40</v>
      </c>
      <c r="D15" s="9"/>
      <c r="E15" s="9"/>
      <c r="F15" s="9">
        <v>40</v>
      </c>
    </row>
    <row r="16" spans="1:6" x14ac:dyDescent="0.2">
      <c r="A16" s="7" t="s">
        <v>8327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7" t="s">
        <v>8353</v>
      </c>
      <c r="B17" s="9"/>
      <c r="C17" s="9">
        <v>20</v>
      </c>
      <c r="D17" s="9"/>
      <c r="E17" s="9"/>
      <c r="F17" s="9">
        <v>20</v>
      </c>
    </row>
    <row r="18" spans="1:6" x14ac:dyDescent="0.2">
      <c r="A18" s="7" t="s">
        <v>8354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7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7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7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7" t="s">
        <v>8339</v>
      </c>
      <c r="B22" s="9"/>
      <c r="C22" s="9"/>
      <c r="D22" s="9"/>
      <c r="E22" s="9">
        <v>20</v>
      </c>
      <c r="F22" s="9">
        <v>20</v>
      </c>
    </row>
    <row r="23" spans="1:6" x14ac:dyDescent="0.2">
      <c r="A23" s="7" t="s">
        <v>8330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7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7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7" t="s">
        <v>8350</v>
      </c>
      <c r="B26" s="9"/>
      <c r="C26" s="9"/>
      <c r="D26" s="9"/>
      <c r="E26" s="9">
        <v>60</v>
      </c>
      <c r="F26" s="9">
        <v>60</v>
      </c>
    </row>
    <row r="27" spans="1:6" x14ac:dyDescent="0.2">
      <c r="A27" s="7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7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7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">
      <c r="A30" s="7" t="s">
        <v>8360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7" t="s">
        <v>8340</v>
      </c>
      <c r="B31" s="9"/>
      <c r="C31" s="9"/>
      <c r="D31" s="9"/>
      <c r="E31" s="9">
        <v>40</v>
      </c>
      <c r="F31" s="9">
        <v>40</v>
      </c>
    </row>
    <row r="32" spans="1:6" x14ac:dyDescent="0.2">
      <c r="A32" s="7" t="s">
        <v>8351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7" t="s">
        <v>8328</v>
      </c>
      <c r="B33" s="9"/>
      <c r="C33" s="9">
        <v>20</v>
      </c>
      <c r="D33" s="9"/>
      <c r="E33" s="9"/>
      <c r="F33" s="9">
        <v>20</v>
      </c>
    </row>
    <row r="34" spans="1:6" x14ac:dyDescent="0.2">
      <c r="A34" s="7" t="s">
        <v>8341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7" t="s">
        <v>8324</v>
      </c>
      <c r="B35" s="9">
        <v>40</v>
      </c>
      <c r="C35" s="9"/>
      <c r="D35" s="9"/>
      <c r="E35" s="9"/>
      <c r="F35" s="9">
        <v>40</v>
      </c>
    </row>
    <row r="36" spans="1:6" x14ac:dyDescent="0.2">
      <c r="A36" s="7" t="s">
        <v>8325</v>
      </c>
      <c r="B36" s="9"/>
      <c r="C36" s="9"/>
      <c r="D36" s="9"/>
      <c r="E36" s="9">
        <v>60</v>
      </c>
      <c r="F36" s="9">
        <v>60</v>
      </c>
    </row>
    <row r="37" spans="1:6" x14ac:dyDescent="0.2">
      <c r="A37" s="7" t="s">
        <v>8329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7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7" t="s">
        <v>8361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7" t="s">
        <v>8331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7" t="s">
        <v>8326</v>
      </c>
      <c r="B41" s="9"/>
      <c r="C41" s="9"/>
      <c r="D41" s="9"/>
      <c r="E41" s="9">
        <v>60</v>
      </c>
      <c r="F41" s="9">
        <v>60</v>
      </c>
    </row>
    <row r="42" spans="1:6" x14ac:dyDescent="0.2">
      <c r="A42" s="7" t="s">
        <v>8352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7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7" t="s">
        <v>8357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7" t="s">
        <v>8358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7" t="s">
        <v>8342</v>
      </c>
      <c r="B46" s="9">
        <v>20</v>
      </c>
      <c r="C46" s="9"/>
      <c r="D46" s="9"/>
      <c r="E46" s="9"/>
      <c r="F46" s="9">
        <v>20</v>
      </c>
    </row>
    <row r="47" spans="1:6" x14ac:dyDescent="0.2">
      <c r="A47" s="7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58C2F-2F65-9649-828C-1BFE95C628F9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EB237-6AB5-4045-AC9F-B7FAE28602C6}">
  <dimension ref="A2:F15"/>
  <sheetViews>
    <sheetView workbookViewId="0">
      <selection activeCell="A13" sqref="A13"/>
    </sheetView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  <col min="7" max="7" width="16.33203125" bestFit="1" customWidth="1"/>
    <col min="9" max="9" width="16.33203125" bestFit="1" customWidth="1"/>
    <col min="10" max="10" width="15" bestFit="1" customWidth="1"/>
    <col min="11" max="11" width="20.5" bestFit="1" customWidth="1"/>
  </cols>
  <sheetData>
    <row r="2" spans="1:6" x14ac:dyDescent="0.2">
      <c r="A2" s="6" t="s">
        <v>8308</v>
      </c>
      <c r="B2" t="s">
        <v>8364</v>
      </c>
    </row>
    <row r="4" spans="1:6" x14ac:dyDescent="0.2">
      <c r="A4" s="6" t="s">
        <v>8363</v>
      </c>
      <c r="B4" s="6" t="s">
        <v>8362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8367</v>
      </c>
      <c r="B6" s="9">
        <v>1</v>
      </c>
      <c r="C6" s="9">
        <v>4</v>
      </c>
      <c r="D6" s="9"/>
      <c r="E6" s="9">
        <v>9</v>
      </c>
      <c r="F6" s="9">
        <v>14</v>
      </c>
    </row>
    <row r="7" spans="1:6" x14ac:dyDescent="0.2">
      <c r="A7" s="8" t="s">
        <v>8368</v>
      </c>
      <c r="B7" s="9">
        <v>1</v>
      </c>
      <c r="C7" s="9">
        <v>15</v>
      </c>
      <c r="D7" s="9"/>
      <c r="E7" s="9">
        <v>49</v>
      </c>
      <c r="F7" s="9">
        <v>65</v>
      </c>
    </row>
    <row r="8" spans="1:6" x14ac:dyDescent="0.2">
      <c r="A8" s="8" t="s">
        <v>8369</v>
      </c>
      <c r="B8" s="9">
        <v>7</v>
      </c>
      <c r="C8" s="9">
        <v>28</v>
      </c>
      <c r="D8" s="9"/>
      <c r="E8" s="9">
        <v>136</v>
      </c>
      <c r="F8" s="9">
        <v>171</v>
      </c>
    </row>
    <row r="9" spans="1:6" x14ac:dyDescent="0.2">
      <c r="A9" s="8" t="s">
        <v>8370</v>
      </c>
      <c r="B9" s="9">
        <v>6</v>
      </c>
      <c r="C9" s="9">
        <v>60</v>
      </c>
      <c r="D9" s="9"/>
      <c r="E9" s="9">
        <v>216</v>
      </c>
      <c r="F9" s="9">
        <v>282</v>
      </c>
    </row>
    <row r="10" spans="1:6" x14ac:dyDescent="0.2">
      <c r="A10" s="8" t="s">
        <v>8371</v>
      </c>
      <c r="B10" s="9">
        <v>7</v>
      </c>
      <c r="C10" s="9">
        <v>67</v>
      </c>
      <c r="D10" s="9"/>
      <c r="E10" s="9">
        <v>200</v>
      </c>
      <c r="F10" s="9">
        <v>274</v>
      </c>
    </row>
    <row r="11" spans="1:6" x14ac:dyDescent="0.2">
      <c r="A11" s="8" t="s">
        <v>8372</v>
      </c>
      <c r="B11" s="9">
        <v>80</v>
      </c>
      <c r="C11" s="9">
        <v>422</v>
      </c>
      <c r="D11" s="9"/>
      <c r="E11" s="9">
        <v>474</v>
      </c>
      <c r="F11" s="9">
        <v>976</v>
      </c>
    </row>
    <row r="12" spans="1:6" x14ac:dyDescent="0.2">
      <c r="A12" s="8" t="s">
        <v>8373</v>
      </c>
      <c r="B12" s="9">
        <v>131</v>
      </c>
      <c r="C12" s="9">
        <v>527</v>
      </c>
      <c r="D12" s="9"/>
      <c r="E12" s="9">
        <v>567</v>
      </c>
      <c r="F12" s="9">
        <v>1225</v>
      </c>
    </row>
    <row r="13" spans="1:6" x14ac:dyDescent="0.2">
      <c r="A13" s="8" t="s">
        <v>8374</v>
      </c>
      <c r="B13" s="9">
        <v>99</v>
      </c>
      <c r="C13" s="9">
        <v>376</v>
      </c>
      <c r="D13" s="9"/>
      <c r="E13" s="9">
        <v>475</v>
      </c>
      <c r="F13" s="9">
        <v>950</v>
      </c>
    </row>
    <row r="14" spans="1:6" x14ac:dyDescent="0.2">
      <c r="A14" s="8" t="s">
        <v>8375</v>
      </c>
      <c r="B14" s="9">
        <v>17</v>
      </c>
      <c r="C14" s="9">
        <v>31</v>
      </c>
      <c r="D14" s="9">
        <v>50</v>
      </c>
      <c r="E14" s="9">
        <v>59</v>
      </c>
      <c r="F14" s="9">
        <v>157</v>
      </c>
    </row>
    <row r="15" spans="1:6" x14ac:dyDescent="0.2">
      <c r="A15" s="8" t="s">
        <v>8311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90" zoomScaleNormal="90" workbookViewId="0">
      <selection activeCell="F1" sqref="F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41.1640625" customWidth="1"/>
    <col min="18" max="18" width="14.5" bestFit="1" customWidth="1"/>
    <col min="19" max="19" width="19.1640625" bestFit="1" customWidth="1"/>
    <col min="20" max="20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8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4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4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4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4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8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8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8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4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8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8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4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4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4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4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8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8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8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AF2A4344-BFE5-8D43-B035-96756F7848EF}">
    <filterColumn colId="5">
      <filters>
        <filter val="failed"/>
      </filters>
    </filterColumn>
  </autoFilter>
  <conditionalFormatting sqref="F1:F1048576">
    <cfRule type="containsText" dxfId="14" priority="4" operator="containsText" text="live">
      <formula>NOT(ISERROR(SEARCH("live",F1)))</formula>
    </cfRule>
    <cfRule type="cellIs" dxfId="13" priority="5" operator="equal">
      <formula>"canceled"</formula>
    </cfRule>
    <cfRule type="cellIs" dxfId="12" priority="6" operator="equal">
      <formula>"successful"</formula>
    </cfRule>
    <cfRule type="cellIs" dxfId="11" priority="7" operator="equal">
      <formula>"failed"</formula>
    </cfRule>
  </conditionalFormatting>
  <conditionalFormatting sqref="O2:O4115">
    <cfRule type="cellIs" dxfId="10" priority="1" operator="greaterThan">
      <formula>2</formula>
    </cfRule>
    <cfRule type="cellIs" dxfId="9" priority="2" operator="between">
      <formula>1</formula>
      <formula>2</formula>
    </cfRule>
    <cfRule type="cellIs" dxfId="8" priority="3" operator="lessThan">
      <formula>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FAC27-D881-3C46-817E-403C99E1FDB6}">
  <dimension ref="A1:H13"/>
  <sheetViews>
    <sheetView topLeftCell="A5" workbookViewId="0">
      <selection activeCell="A21" sqref="A21"/>
    </sheetView>
  </sheetViews>
  <sheetFormatPr baseColWidth="10" defaultRowHeight="15" x14ac:dyDescent="0.2"/>
  <cols>
    <col min="1" max="1" width="34.6640625" bestFit="1" customWidth="1"/>
    <col min="2" max="2" width="24.1640625" bestFit="1" customWidth="1"/>
    <col min="3" max="3" width="18.6640625" bestFit="1" customWidth="1"/>
    <col min="4" max="4" width="21.5" bestFit="1" customWidth="1"/>
    <col min="5" max="5" width="20" bestFit="1" customWidth="1"/>
    <col min="6" max="6" width="29.6640625" bestFit="1" customWidth="1"/>
    <col min="7" max="7" width="24.1640625" bestFit="1" customWidth="1"/>
    <col min="8" max="8" width="27" bestFit="1" customWidth="1"/>
  </cols>
  <sheetData>
    <row r="1" spans="1:8" ht="18" x14ac:dyDescent="0.25">
      <c r="A1" s="11" t="s">
        <v>8376</v>
      </c>
      <c r="B1" s="11" t="s">
        <v>8377</v>
      </c>
      <c r="C1" s="11" t="s">
        <v>8378</v>
      </c>
      <c r="D1" s="11" t="s">
        <v>8379</v>
      </c>
      <c r="E1" s="11" t="s">
        <v>8380</v>
      </c>
      <c r="F1" s="11" t="s">
        <v>8381</v>
      </c>
      <c r="G1" s="11" t="s">
        <v>8382</v>
      </c>
      <c r="H1" s="11" t="s">
        <v>8383</v>
      </c>
    </row>
    <row r="2" spans="1:8" ht="18" x14ac:dyDescent="0.2">
      <c r="A2" s="12" t="s">
        <v>8384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ht="18" x14ac:dyDescent="0.2">
      <c r="A3" s="12" t="s">
        <v>8385</v>
      </c>
      <c r="B3">
        <f>COUNTIFS(Sheet1!D2:D4115,"&lt;=4999",Sheet1!D2:D4115,"&gt;=1000",Sheet1!F2:F4115,"successful")</f>
        <v>932</v>
      </c>
      <c r="C3">
        <f>COUNTIFS(Sheet1!D2:D4115,"&lt;=4999",Sheet1!D2:D4115,"&gt;=1000",Sheet1!F2:F4115,"failed")</f>
        <v>420</v>
      </c>
      <c r="D3">
        <f>COUNTIFS(Sheet1!D2:D4115,"&lt;=4999",Sheet1!D2:D4115,"&gt;=1000",Sheet1!F2:F4115,"canceled")</f>
        <v>60</v>
      </c>
      <c r="E3">
        <f t="shared" ref="E3:E13" si="0">SUM(B3:D3)</f>
        <v>1412</v>
      </c>
      <c r="F3" s="5">
        <f t="shared" ref="F3:H13" si="1">B3/$E3</f>
        <v>0.66005665722379603</v>
      </c>
      <c r="G3" s="5">
        <f t="shared" si="1"/>
        <v>0.29745042492917845</v>
      </c>
      <c r="H3" s="5">
        <f t="shared" si="1"/>
        <v>4.2492917847025496E-2</v>
      </c>
    </row>
    <row r="4" spans="1:8" ht="18" x14ac:dyDescent="0.2">
      <c r="A4" s="12" t="s">
        <v>8386</v>
      </c>
      <c r="B4">
        <f>COUNTIFS(Sheet1!D2:D4115,"&lt;=9999",Sheet1!D2:D4115,"&gt;=5000",Sheet1!F2:F4115,"successful")</f>
        <v>381</v>
      </c>
      <c r="C4">
        <f>COUNTIFS(Sheet1!D2:D4115,"&lt;=9999",Sheet1!D2:D4115,"&gt;=5000",Sheet1!F2:F4115,"failed")</f>
        <v>283</v>
      </c>
      <c r="D4">
        <f>COUNTIFS(Sheet1!D2:D4115,"&lt;=9999",Sheet1!D2:D4115,"&gt;=5000",Sheet1!F2:F4115,"canceled")</f>
        <v>52</v>
      </c>
      <c r="E4">
        <f t="shared" si="0"/>
        <v>716</v>
      </c>
      <c r="F4" s="5">
        <f t="shared" si="1"/>
        <v>0.53212290502793291</v>
      </c>
      <c r="G4" s="5">
        <f t="shared" si="1"/>
        <v>0.39525139664804471</v>
      </c>
      <c r="H4" s="5">
        <f t="shared" si="1"/>
        <v>7.2625698324022353E-2</v>
      </c>
    </row>
    <row r="5" spans="1:8" ht="18" x14ac:dyDescent="0.2">
      <c r="A5" s="12" t="s">
        <v>8387</v>
      </c>
      <c r="B5">
        <f>COUNTIFS(Sheet1!D2:D4115,"&lt;=14999",Sheet1!D2:D4115,"&gt;=10000",Sheet1!F2:F4115,"successful")</f>
        <v>168</v>
      </c>
      <c r="C5">
        <f>COUNTIFS(Sheet1!D2:D4115,"&lt;=14999",Sheet1!D2:D4115,"&gt;=10000",Sheet1!F2:F4115,"failed")</f>
        <v>144</v>
      </c>
      <c r="D5">
        <f>COUNTIFS(Sheet1!D2:D4115,"&lt;=14999",Sheet1!D2:D4115,"&gt;=10000",Sheet1!F2:F4115,"canceled")</f>
        <v>40</v>
      </c>
      <c r="E5">
        <f t="shared" si="0"/>
        <v>352</v>
      </c>
      <c r="F5" s="5">
        <f t="shared" si="1"/>
        <v>0.47727272727272729</v>
      </c>
      <c r="G5" s="5">
        <f t="shared" si="1"/>
        <v>0.40909090909090912</v>
      </c>
      <c r="H5" s="5">
        <f t="shared" si="1"/>
        <v>0.11363636363636363</v>
      </c>
    </row>
    <row r="6" spans="1:8" ht="18" x14ac:dyDescent="0.2">
      <c r="A6" s="12" t="s">
        <v>8388</v>
      </c>
      <c r="B6">
        <f>COUNTIFS(Sheet1!D2:D4115,"&lt;=19999",Sheet1!D2:D4115,"&gt;=15000",Sheet1!F2:F4115,"successful")</f>
        <v>94</v>
      </c>
      <c r="C6">
        <f>COUNTIFS(Sheet1!D2:D4115,"&lt;=19999",Sheet1!D2:D4115,"&gt;=15000",Sheet1!F2:F4115,"failed")</f>
        <v>90</v>
      </c>
      <c r="D6">
        <f>COUNTIFS(Sheet1!D2:D4115,"&lt;=19999",Sheet1!D2:D4115,"&gt;=15000",Sheet1!F2:F4115,"canceled")</f>
        <v>17</v>
      </c>
      <c r="E6">
        <f t="shared" si="0"/>
        <v>201</v>
      </c>
      <c r="F6" s="5">
        <f t="shared" si="1"/>
        <v>0.46766169154228854</v>
      </c>
      <c r="G6" s="5">
        <f t="shared" si="1"/>
        <v>0.44776119402985076</v>
      </c>
      <c r="H6" s="5">
        <f t="shared" si="1"/>
        <v>8.45771144278607E-2</v>
      </c>
    </row>
    <row r="7" spans="1:8" ht="18" x14ac:dyDescent="0.2">
      <c r="A7" s="12" t="s">
        <v>8389</v>
      </c>
      <c r="B7">
        <f>COUNTIFS(Sheet1!D2:D4115,"&lt;=24999",Sheet1!D2:D4115,"&gt;=20000",Sheet1!F2:F4115,"successful")</f>
        <v>62</v>
      </c>
      <c r="C7">
        <f>COUNTIFS(Sheet1!D2:D4115,"&lt;=24999",Sheet1!D2:D4115,"&gt;=20000",Sheet1!F2:F4115,"failed")</f>
        <v>72</v>
      </c>
      <c r="D7">
        <f>COUNTIFS(Sheet1!D2:D4115,"&lt;=24999",Sheet1!D2:D4115,"&gt;=20000",Sheet1!F2:F4115,"canceled")</f>
        <v>14</v>
      </c>
      <c r="E7">
        <f t="shared" si="0"/>
        <v>148</v>
      </c>
      <c r="F7" s="5">
        <f t="shared" si="1"/>
        <v>0.41891891891891891</v>
      </c>
      <c r="G7" s="5">
        <f t="shared" si="1"/>
        <v>0.48648648648648651</v>
      </c>
      <c r="H7" s="5">
        <f t="shared" si="1"/>
        <v>9.45945945945946E-2</v>
      </c>
    </row>
    <row r="8" spans="1:8" ht="18" x14ac:dyDescent="0.2">
      <c r="A8" s="12" t="s">
        <v>8390</v>
      </c>
      <c r="B8">
        <f>COUNTIFS(Sheet1!D2:D4115,"&lt;=29999",Sheet1!D2:D4115,"&gt;=25000",Sheet1!F2:F4115,"successful")</f>
        <v>55</v>
      </c>
      <c r="C8">
        <f>COUNTIFS(Sheet1!D2:D4115,"&lt;=29999",Sheet1!D2:D4115,"&gt;=25000",Sheet1!F2:F4115,"failed")</f>
        <v>64</v>
      </c>
      <c r="D8">
        <f>COUNTIFS(Sheet1!D2:D4115,"&lt;=29999",Sheet1!D2:D4115,"&gt;=25000",Sheet1!F2:F4115,"canceled")</f>
        <v>18</v>
      </c>
      <c r="E8">
        <f t="shared" si="0"/>
        <v>137</v>
      </c>
      <c r="F8" s="5">
        <f t="shared" si="1"/>
        <v>0.40145985401459855</v>
      </c>
      <c r="G8" s="5">
        <f t="shared" si="1"/>
        <v>0.46715328467153283</v>
      </c>
      <c r="H8" s="5">
        <f t="shared" si="1"/>
        <v>0.13138686131386862</v>
      </c>
    </row>
    <row r="9" spans="1:8" ht="18" x14ac:dyDescent="0.2">
      <c r="A9" s="12" t="s">
        <v>8391</v>
      </c>
      <c r="B9">
        <f>COUNTIFS(Sheet1!D2:D4115,"&lt;=34999",Sheet1!D2:D4115,"&gt;=30000",Sheet1!F2:F4115,"successful")</f>
        <v>32</v>
      </c>
      <c r="C9">
        <f>COUNTIFS(Sheet1!D2:D4115,"&lt;=34999",Sheet1!D2:D4115,"&gt;=30000",Sheet1!F2:F4115,"failed")</f>
        <v>37</v>
      </c>
      <c r="D9">
        <f>COUNTIFS(Sheet1!D2:D4115,"&lt;=34999",Sheet1!D2:D4115,"&gt;=30000",Sheet1!F2:F4115,"canceled")</f>
        <v>13</v>
      </c>
      <c r="E9">
        <f t="shared" si="0"/>
        <v>82</v>
      </c>
      <c r="F9" s="5">
        <f t="shared" si="1"/>
        <v>0.3902439024390244</v>
      </c>
      <c r="G9" s="5">
        <f t="shared" si="1"/>
        <v>0.45121951219512196</v>
      </c>
      <c r="H9" s="5">
        <f t="shared" si="1"/>
        <v>0.15853658536585366</v>
      </c>
    </row>
    <row r="10" spans="1:8" ht="18" x14ac:dyDescent="0.2">
      <c r="A10" s="12" t="s">
        <v>8392</v>
      </c>
      <c r="B10">
        <f>COUNTIFS(Sheet1!D2:D4115,"&lt;=39999",Sheet1!D2:D4115,"&gt;=35000",Sheet1!F2:F4115,"successful")</f>
        <v>26</v>
      </c>
      <c r="C10">
        <f>COUNTIFS(Sheet1!D2:D4115,"&lt;=39999",Sheet1!D2:D4115,"&gt;=35000",Sheet1!F2:F4115,"failed")</f>
        <v>22</v>
      </c>
      <c r="D10">
        <f>COUNTIFS(Sheet1!D2:D4115,"&lt;=39999",Sheet1!D2:D4115,"&gt;=35000",Sheet1!F2:F4115,"canceled")</f>
        <v>7</v>
      </c>
      <c r="E10">
        <f t="shared" si="0"/>
        <v>55</v>
      </c>
      <c r="F10" s="5">
        <f t="shared" si="1"/>
        <v>0.47272727272727272</v>
      </c>
      <c r="G10" s="5">
        <f t="shared" si="1"/>
        <v>0.4</v>
      </c>
      <c r="H10" s="5">
        <f t="shared" si="1"/>
        <v>0.12727272727272726</v>
      </c>
    </row>
    <row r="11" spans="1:8" ht="18" x14ac:dyDescent="0.2">
      <c r="A11" s="12" t="s">
        <v>8393</v>
      </c>
      <c r="B11">
        <f>COUNTIFS(Sheet1!D2:D4115,"&lt;=44999",Sheet1!D2:D4115,"&gt;=40000",Sheet1!F2:F4115,"successful")</f>
        <v>21</v>
      </c>
      <c r="C11">
        <f>COUNTIFS(Sheet1!D2:D4115,"&lt;=44999",Sheet1!D2:D4115,"&gt;=40000",Sheet1!F2:F4115,"failed")</f>
        <v>16</v>
      </c>
      <c r="D11">
        <f>COUNTIFS(Sheet1!D2:D4115,"&lt;=44999",Sheet1!D2:D4115,"&gt;=40000",Sheet1!F2:F4115,"canceled")</f>
        <v>6</v>
      </c>
      <c r="E11">
        <f t="shared" si="0"/>
        <v>43</v>
      </c>
      <c r="F11" s="5">
        <f t="shared" si="1"/>
        <v>0.48837209302325579</v>
      </c>
      <c r="G11" s="5">
        <f t="shared" si="1"/>
        <v>0.37209302325581395</v>
      </c>
      <c r="H11" s="5">
        <f t="shared" si="1"/>
        <v>0.13953488372093023</v>
      </c>
    </row>
    <row r="12" spans="1:8" ht="18" x14ac:dyDescent="0.2">
      <c r="A12" s="12" t="s">
        <v>8394</v>
      </c>
      <c r="B12">
        <f>COUNTIFS(Sheet1!D2:D4115,"&lt;=49999",Sheet1!D2:D4115,"&gt;=45000",Sheet1!F2:F4115,"successful")</f>
        <v>6</v>
      </c>
      <c r="C12">
        <f>COUNTIFS(Sheet1!D2:D4115,"&lt;=49999",Sheet1!D2:D4115,"&gt;=45000",Sheet1!F2:F4115,"failed")</f>
        <v>11</v>
      </c>
      <c r="D12">
        <f>COUNTIFS(Sheet1!D2:D4115,"&lt;=49999",Sheet1!D2:D4115,"&gt;=45000",Sheet1!F2:F4115,"canceled")</f>
        <v>4</v>
      </c>
      <c r="E12">
        <f t="shared" si="0"/>
        <v>21</v>
      </c>
      <c r="F12" s="5">
        <f t="shared" si="1"/>
        <v>0.2857142857142857</v>
      </c>
      <c r="G12" s="5">
        <f t="shared" si="1"/>
        <v>0.52380952380952384</v>
      </c>
      <c r="H12" s="5">
        <f t="shared" si="1"/>
        <v>0.19047619047619047</v>
      </c>
    </row>
    <row r="13" spans="1:8" ht="18" x14ac:dyDescent="0.2">
      <c r="A13" s="12" t="s">
        <v>8395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1"/>
        <v>0.58108108108108103</v>
      </c>
      <c r="H13" s="5">
        <f t="shared" si="1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514A5-04CE-264A-B7C2-CC68AA412851}">
  <dimension ref="A1:J2186"/>
  <sheetViews>
    <sheetView tabSelected="1" workbookViewId="0">
      <selection activeCell="G16" sqref="G16"/>
    </sheetView>
  </sheetViews>
  <sheetFormatPr baseColWidth="10" defaultRowHeight="15" x14ac:dyDescent="0.2"/>
  <cols>
    <col min="2" max="2" width="12.33203125" bestFit="1" customWidth="1"/>
    <col min="3" max="3" width="11.83203125" customWidth="1"/>
  </cols>
  <sheetData>
    <row r="1" spans="1:10" x14ac:dyDescent="0.2">
      <c r="A1" s="1" t="s">
        <v>8218</v>
      </c>
      <c r="B1" s="1" t="s">
        <v>8262</v>
      </c>
      <c r="C1" s="1" t="s">
        <v>8218</v>
      </c>
      <c r="D1" s="1" t="s">
        <v>8262</v>
      </c>
    </row>
    <row r="2" spans="1:10" x14ac:dyDescent="0.2">
      <c r="A2" t="s">
        <v>8219</v>
      </c>
      <c r="B2">
        <v>182</v>
      </c>
      <c r="C2" t="s">
        <v>8221</v>
      </c>
      <c r="D2">
        <v>0</v>
      </c>
      <c r="F2" t="s">
        <v>8396</v>
      </c>
      <c r="I2" t="s">
        <v>8397</v>
      </c>
    </row>
    <row r="3" spans="1:10" x14ac:dyDescent="0.2">
      <c r="A3" t="s">
        <v>8219</v>
      </c>
      <c r="B3">
        <v>79</v>
      </c>
      <c r="C3" t="s">
        <v>8221</v>
      </c>
      <c r="D3">
        <v>1</v>
      </c>
      <c r="F3" t="s">
        <v>8398</v>
      </c>
      <c r="G3">
        <f>AVERAGE(B2:B2186)</f>
        <v>194.42517162471395</v>
      </c>
      <c r="I3" t="s">
        <v>8398</v>
      </c>
      <c r="J3">
        <f>AVERAGE(D2:D1531)</f>
        <v>17.709803921568628</v>
      </c>
    </row>
    <row r="4" spans="1:10" x14ac:dyDescent="0.2">
      <c r="A4" t="s">
        <v>8219</v>
      </c>
      <c r="B4">
        <v>35</v>
      </c>
      <c r="C4" t="s">
        <v>8221</v>
      </c>
      <c r="D4">
        <v>10</v>
      </c>
      <c r="F4" t="s">
        <v>8399</v>
      </c>
      <c r="G4">
        <f>MEDIAN(B2:B2186)</f>
        <v>62</v>
      </c>
      <c r="I4" t="s">
        <v>8399</v>
      </c>
      <c r="J4">
        <f>MEDIAN(D2:D1531)</f>
        <v>4</v>
      </c>
    </row>
    <row r="5" spans="1:10" x14ac:dyDescent="0.2">
      <c r="A5" t="s">
        <v>8219</v>
      </c>
      <c r="B5">
        <v>150</v>
      </c>
      <c r="C5" t="s">
        <v>8221</v>
      </c>
      <c r="D5">
        <v>0</v>
      </c>
      <c r="F5" t="s">
        <v>8400</v>
      </c>
      <c r="G5">
        <f>MIN(B2:B2186)</f>
        <v>1</v>
      </c>
      <c r="I5" t="s">
        <v>8400</v>
      </c>
      <c r="J5">
        <f>MIN(D2:D1531)</f>
        <v>0</v>
      </c>
    </row>
    <row r="6" spans="1:10" x14ac:dyDescent="0.2">
      <c r="A6" t="s">
        <v>8219</v>
      </c>
      <c r="B6">
        <v>284</v>
      </c>
      <c r="C6" t="s">
        <v>8221</v>
      </c>
      <c r="D6">
        <v>7</v>
      </c>
      <c r="F6" t="s">
        <v>8401</v>
      </c>
      <c r="G6">
        <f>MAX(B2:B2186)</f>
        <v>26457</v>
      </c>
      <c r="I6" t="s">
        <v>8401</v>
      </c>
      <c r="J6">
        <f>MAX(D2:D1531)</f>
        <v>1293</v>
      </c>
    </row>
    <row r="7" spans="1:10" x14ac:dyDescent="0.2">
      <c r="A7" t="s">
        <v>8219</v>
      </c>
      <c r="B7">
        <v>47</v>
      </c>
      <c r="C7" t="s">
        <v>8221</v>
      </c>
      <c r="D7">
        <v>0</v>
      </c>
      <c r="F7" t="s">
        <v>8402</v>
      </c>
      <c r="G7">
        <f>_xlfn.VAR.P(B2:B2186)</f>
        <v>712840.9867348104</v>
      </c>
      <c r="I7" t="s">
        <v>8402</v>
      </c>
      <c r="J7">
        <f>_xlfn.VAR.P(D2:D1531)</f>
        <v>3773.2216685890044</v>
      </c>
    </row>
    <row r="8" spans="1:10" x14ac:dyDescent="0.2">
      <c r="A8" t="s">
        <v>8219</v>
      </c>
      <c r="B8">
        <v>58</v>
      </c>
      <c r="C8" t="s">
        <v>8221</v>
      </c>
      <c r="D8">
        <v>1</v>
      </c>
      <c r="F8" t="s">
        <v>8403</v>
      </c>
      <c r="G8">
        <f>_xlfn.STDEV.P(B2:B2186)</f>
        <v>844.29910975602149</v>
      </c>
      <c r="I8" t="s">
        <v>8403</v>
      </c>
      <c r="J8">
        <f>_xlfn.STDEV.P(D2:D1531)</f>
        <v>61.426555076684906</v>
      </c>
    </row>
    <row r="9" spans="1:10" x14ac:dyDescent="0.2">
      <c r="A9" t="s">
        <v>8219</v>
      </c>
      <c r="B9">
        <v>57</v>
      </c>
      <c r="C9" t="s">
        <v>8221</v>
      </c>
      <c r="D9">
        <v>2</v>
      </c>
    </row>
    <row r="10" spans="1:10" x14ac:dyDescent="0.2">
      <c r="A10" t="s">
        <v>8219</v>
      </c>
      <c r="B10">
        <v>12</v>
      </c>
      <c r="C10" t="s">
        <v>8221</v>
      </c>
      <c r="D10">
        <v>3</v>
      </c>
    </row>
    <row r="11" spans="1:10" x14ac:dyDescent="0.2">
      <c r="A11" t="s">
        <v>8219</v>
      </c>
      <c r="B11">
        <v>20</v>
      </c>
      <c r="C11" t="s">
        <v>8221</v>
      </c>
      <c r="D11">
        <v>10</v>
      </c>
    </row>
    <row r="12" spans="1:10" x14ac:dyDescent="0.2">
      <c r="A12" t="s">
        <v>8219</v>
      </c>
      <c r="B12">
        <v>19</v>
      </c>
      <c r="C12" t="s">
        <v>8221</v>
      </c>
      <c r="D12">
        <v>10</v>
      </c>
    </row>
    <row r="13" spans="1:10" x14ac:dyDescent="0.2">
      <c r="A13" t="s">
        <v>8219</v>
      </c>
      <c r="B13">
        <v>75</v>
      </c>
      <c r="C13" t="s">
        <v>8221</v>
      </c>
      <c r="D13">
        <v>1</v>
      </c>
    </row>
    <row r="14" spans="1:10" x14ac:dyDescent="0.2">
      <c r="A14" t="s">
        <v>8219</v>
      </c>
      <c r="B14">
        <v>827</v>
      </c>
      <c r="C14" t="s">
        <v>8221</v>
      </c>
      <c r="D14">
        <v>0</v>
      </c>
    </row>
    <row r="15" spans="1:10" x14ac:dyDescent="0.2">
      <c r="A15" t="s">
        <v>8219</v>
      </c>
      <c r="B15">
        <v>51</v>
      </c>
      <c r="C15" t="s">
        <v>8221</v>
      </c>
      <c r="D15">
        <v>0</v>
      </c>
    </row>
    <row r="16" spans="1:10" x14ac:dyDescent="0.2">
      <c r="A16" t="s">
        <v>8219</v>
      </c>
      <c r="B16">
        <v>41</v>
      </c>
      <c r="C16" t="s">
        <v>8221</v>
      </c>
      <c r="D16">
        <v>0</v>
      </c>
    </row>
    <row r="17" spans="1:4" x14ac:dyDescent="0.2">
      <c r="A17" t="s">
        <v>8219</v>
      </c>
      <c r="B17">
        <v>98</v>
      </c>
      <c r="C17" t="s">
        <v>8221</v>
      </c>
      <c r="D17">
        <v>26</v>
      </c>
    </row>
    <row r="18" spans="1:4" x14ac:dyDescent="0.2">
      <c r="A18" t="s">
        <v>8219</v>
      </c>
      <c r="B18">
        <v>70</v>
      </c>
      <c r="C18" t="s">
        <v>8221</v>
      </c>
      <c r="D18">
        <v>0</v>
      </c>
    </row>
    <row r="19" spans="1:4" x14ac:dyDescent="0.2">
      <c r="A19" t="s">
        <v>8219</v>
      </c>
      <c r="B19">
        <v>36</v>
      </c>
      <c r="C19" t="s">
        <v>8221</v>
      </c>
      <c r="D19">
        <v>7</v>
      </c>
    </row>
    <row r="20" spans="1:4" x14ac:dyDescent="0.2">
      <c r="A20" t="s">
        <v>8219</v>
      </c>
      <c r="B20">
        <v>342</v>
      </c>
      <c r="C20" t="s">
        <v>8221</v>
      </c>
      <c r="D20">
        <v>0</v>
      </c>
    </row>
    <row r="21" spans="1:4" x14ac:dyDescent="0.2">
      <c r="A21" t="s">
        <v>8219</v>
      </c>
      <c r="B21">
        <v>22</v>
      </c>
      <c r="C21" t="s">
        <v>8221</v>
      </c>
      <c r="D21">
        <v>2</v>
      </c>
    </row>
    <row r="22" spans="1:4" x14ac:dyDescent="0.2">
      <c r="A22" t="s">
        <v>8219</v>
      </c>
      <c r="B22">
        <v>25</v>
      </c>
      <c r="C22" t="s">
        <v>8221</v>
      </c>
      <c r="D22">
        <v>13</v>
      </c>
    </row>
    <row r="23" spans="1:4" x14ac:dyDescent="0.2">
      <c r="A23" t="s">
        <v>8219</v>
      </c>
      <c r="B23">
        <v>101</v>
      </c>
      <c r="C23" t="s">
        <v>8221</v>
      </c>
      <c r="D23">
        <v>4</v>
      </c>
    </row>
    <row r="24" spans="1:4" x14ac:dyDescent="0.2">
      <c r="A24" t="s">
        <v>8219</v>
      </c>
      <c r="B24">
        <v>8</v>
      </c>
      <c r="C24" t="s">
        <v>8221</v>
      </c>
      <c r="D24">
        <v>0</v>
      </c>
    </row>
    <row r="25" spans="1:4" x14ac:dyDescent="0.2">
      <c r="A25" t="s">
        <v>8219</v>
      </c>
      <c r="B25">
        <v>23</v>
      </c>
      <c r="C25" t="s">
        <v>8221</v>
      </c>
      <c r="D25">
        <v>12</v>
      </c>
    </row>
    <row r="26" spans="1:4" x14ac:dyDescent="0.2">
      <c r="A26" t="s">
        <v>8219</v>
      </c>
      <c r="B26">
        <v>574</v>
      </c>
      <c r="C26" t="s">
        <v>8221</v>
      </c>
      <c r="D26">
        <v>2</v>
      </c>
    </row>
    <row r="27" spans="1:4" x14ac:dyDescent="0.2">
      <c r="A27" t="s">
        <v>8219</v>
      </c>
      <c r="B27">
        <v>14</v>
      </c>
      <c r="C27" t="s">
        <v>8221</v>
      </c>
      <c r="D27">
        <v>10</v>
      </c>
    </row>
    <row r="28" spans="1:4" x14ac:dyDescent="0.2">
      <c r="A28" t="s">
        <v>8219</v>
      </c>
      <c r="B28">
        <v>19</v>
      </c>
      <c r="C28" t="s">
        <v>8221</v>
      </c>
      <c r="D28">
        <v>0</v>
      </c>
    </row>
    <row r="29" spans="1:4" x14ac:dyDescent="0.2">
      <c r="A29" t="s">
        <v>8219</v>
      </c>
      <c r="B29">
        <v>150</v>
      </c>
      <c r="C29" t="s">
        <v>8221</v>
      </c>
      <c r="D29">
        <v>5</v>
      </c>
    </row>
    <row r="30" spans="1:4" x14ac:dyDescent="0.2">
      <c r="A30" t="s">
        <v>8219</v>
      </c>
      <c r="B30">
        <v>71</v>
      </c>
      <c r="C30" t="s">
        <v>8221</v>
      </c>
      <c r="D30">
        <v>0</v>
      </c>
    </row>
    <row r="31" spans="1:4" x14ac:dyDescent="0.2">
      <c r="A31" t="s">
        <v>8219</v>
      </c>
      <c r="B31">
        <v>117</v>
      </c>
      <c r="C31" t="s">
        <v>8221</v>
      </c>
      <c r="D31">
        <v>5</v>
      </c>
    </row>
    <row r="32" spans="1:4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conditionalFormatting sqref="C1:C1045992">
    <cfRule type="containsText" dxfId="3" priority="1" operator="containsText" text="live">
      <formula>NOT(ISERROR(SEARCH("live",C1)))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Hoja2</vt:lpstr>
      <vt:lpstr>Hoja3</vt:lpstr>
      <vt:lpstr>Hoja5</vt:lpstr>
      <vt:lpstr>Hoja4</vt:lpstr>
      <vt:lpstr>Sheet1</vt:lpstr>
      <vt:lpstr>Hoja6</vt:lpstr>
      <vt:lpstr>Hoja7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anakelisc@gmail.com</cp:lastModifiedBy>
  <dcterms:created xsi:type="dcterms:W3CDTF">2017-04-20T15:17:24Z</dcterms:created>
  <dcterms:modified xsi:type="dcterms:W3CDTF">2020-05-02T05:58:38Z</dcterms:modified>
</cp:coreProperties>
</file>