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User\Documents\ano_2024S1\CD_IMT\"/>
    </mc:Choice>
  </mc:AlternateContent>
  <xr:revisionPtr revIDLastSave="0" documentId="13_ncr:1_{188186B3-998A-400C-84E8-93A628EFCDAB}" xr6:coauthVersionLast="47" xr6:coauthVersionMax="47" xr10:uidLastSave="{00000000-0000-0000-0000-000000000000}"/>
  <bookViews>
    <workbookView xWindow="-120" yWindow="-120" windowWidth="20730" windowHeight="11040" xr2:uid="{A390217F-7441-4F4C-B43C-A93F26287FA0}"/>
  </bookViews>
  <sheets>
    <sheet name="2024-04-20T1736_Notas-ECM514" sheetId="2" r:id="rId1"/>
    <sheet name="Sheet1" sheetId="1" r:id="rId2"/>
  </sheets>
  <definedNames>
    <definedName name="ExternalData_1" localSheetId="0" hidden="1">'2024-04-20T1736_Notas-ECM514'!$A$1:$O$40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 i="2" l="1"/>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2" i="2"/>
  <c r="S40" i="2"/>
  <c r="P40"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 i="2"/>
  <c r="Z4" i="2"/>
  <c r="Z5" i="2"/>
  <c r="Z2"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3" i="2"/>
  <c r="V4" i="2"/>
  <c r="V5" i="2"/>
  <c r="V6" i="2"/>
  <c r="V7" i="2"/>
  <c r="V8" i="2"/>
  <c r="V2" i="2"/>
  <c r="V40" i="2" s="1"/>
  <c r="U26" i="2"/>
  <c r="U27" i="2"/>
  <c r="U28" i="2"/>
  <c r="U29" i="2"/>
  <c r="U30" i="2"/>
  <c r="U31" i="2"/>
  <c r="U32" i="2"/>
  <c r="U33" i="2"/>
  <c r="U34" i="2"/>
  <c r="U35" i="2"/>
  <c r="U36" i="2"/>
  <c r="U37" i="2"/>
  <c r="U38" i="2"/>
  <c r="U39" i="2"/>
  <c r="U21" i="2"/>
  <c r="U22" i="2"/>
  <c r="U23" i="2"/>
  <c r="U24" i="2"/>
  <c r="U25" i="2"/>
  <c r="U3" i="2"/>
  <c r="U4" i="2"/>
  <c r="U5" i="2"/>
  <c r="U6" i="2"/>
  <c r="U7" i="2"/>
  <c r="U8" i="2"/>
  <c r="U9" i="2"/>
  <c r="U10" i="2"/>
  <c r="U11" i="2"/>
  <c r="U12" i="2"/>
  <c r="U13" i="2"/>
  <c r="U14" i="2"/>
  <c r="U15" i="2"/>
  <c r="U16" i="2"/>
  <c r="U17" i="2"/>
  <c r="U18" i="2"/>
  <c r="U19" i="2"/>
  <c r="U20" i="2"/>
  <c r="U2" i="2"/>
  <c r="U40" i="2" s="1"/>
  <c r="T29" i="2"/>
  <c r="T30" i="2"/>
  <c r="T31" i="2"/>
  <c r="T32" i="2"/>
  <c r="T33" i="2"/>
  <c r="T34" i="2"/>
  <c r="T35" i="2"/>
  <c r="T36" i="2"/>
  <c r="T37" i="2"/>
  <c r="T38" i="2"/>
  <c r="T39" i="2"/>
  <c r="T3" i="2"/>
  <c r="T4" i="2"/>
  <c r="T5" i="2"/>
  <c r="T6" i="2"/>
  <c r="T7" i="2"/>
  <c r="T8" i="2"/>
  <c r="T9" i="2"/>
  <c r="T10" i="2"/>
  <c r="T11" i="2"/>
  <c r="T12" i="2"/>
  <c r="T13" i="2"/>
  <c r="T14" i="2"/>
  <c r="T15" i="2"/>
  <c r="T16" i="2"/>
  <c r="T17" i="2"/>
  <c r="T18" i="2"/>
  <c r="T19" i="2"/>
  <c r="T20" i="2"/>
  <c r="T21" i="2"/>
  <c r="T22" i="2"/>
  <c r="T23" i="2"/>
  <c r="T24" i="2"/>
  <c r="T25" i="2"/>
  <c r="T26" i="2"/>
  <c r="T27" i="2"/>
  <c r="T28" i="2"/>
  <c r="T2" i="2"/>
  <c r="T40" i="2" s="1"/>
  <c r="S25" i="2"/>
  <c r="S26" i="2"/>
  <c r="S27" i="2"/>
  <c r="S28" i="2"/>
  <c r="S29" i="2"/>
  <c r="S30" i="2"/>
  <c r="S31" i="2"/>
  <c r="S32" i="2"/>
  <c r="S33" i="2"/>
  <c r="S34" i="2"/>
  <c r="S35" i="2"/>
  <c r="S36" i="2"/>
  <c r="S37" i="2"/>
  <c r="S38" i="2"/>
  <c r="S39" i="2"/>
  <c r="S3" i="2"/>
  <c r="S4" i="2"/>
  <c r="S5" i="2"/>
  <c r="S6" i="2"/>
  <c r="S7" i="2"/>
  <c r="S8" i="2"/>
  <c r="S9" i="2"/>
  <c r="S10" i="2"/>
  <c r="S11" i="2"/>
  <c r="S12" i="2"/>
  <c r="S13" i="2"/>
  <c r="S14" i="2"/>
  <c r="S15" i="2"/>
  <c r="S16" i="2"/>
  <c r="S17" i="2"/>
  <c r="S18" i="2"/>
  <c r="S19" i="2"/>
  <c r="S20" i="2"/>
  <c r="S21" i="2"/>
  <c r="S22" i="2"/>
  <c r="S23" i="2"/>
  <c r="S24" i="2"/>
  <c r="S2" i="2"/>
  <c r="R2" i="2"/>
  <c r="R3" i="2"/>
  <c r="R4" i="2"/>
  <c r="R5" i="2"/>
  <c r="R6" i="2"/>
  <c r="R40" i="2" s="1"/>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2" i="2"/>
  <c r="Q40" i="2" s="1"/>
  <c r="G4" i="2"/>
  <c r="G25" i="2"/>
  <c r="G33" i="2"/>
  <c r="G20" i="2"/>
  <c r="G18" i="2"/>
  <c r="G35" i="2"/>
  <c r="G5" i="2"/>
  <c r="G7" i="2"/>
  <c r="G32" i="2"/>
  <c r="G26" i="2"/>
  <c r="G27" i="2"/>
  <c r="G17" i="2"/>
  <c r="G12" i="2"/>
  <c r="G38" i="2"/>
  <c r="G11" i="2"/>
  <c r="G24" i="2"/>
  <c r="G36" i="2"/>
  <c r="G23" i="2"/>
  <c r="G2" i="2"/>
  <c r="G3" i="2"/>
  <c r="G19" i="2"/>
  <c r="G30" i="2"/>
  <c r="G15" i="2"/>
  <c r="G29" i="2"/>
  <c r="G37" i="2"/>
  <c r="G8" i="2"/>
  <c r="G34" i="2"/>
  <c r="G16" i="2"/>
  <c r="G31" i="2"/>
  <c r="G21" i="2"/>
  <c r="G9" i="2"/>
  <c r="G13" i="2"/>
  <c r="G10" i="2"/>
  <c r="G22" i="2"/>
  <c r="G28" i="2"/>
  <c r="G6" i="2"/>
  <c r="G14" i="2"/>
  <c r="AA40" i="2" l="1"/>
  <c r="W39" i="2"/>
  <c r="W31" i="2"/>
  <c r="W23" i="2"/>
  <c r="W15" i="2"/>
  <c r="W7" i="2"/>
  <c r="W38" i="2"/>
  <c r="W30" i="2"/>
  <c r="W22" i="2"/>
  <c r="W14" i="2"/>
  <c r="W6" i="2"/>
  <c r="W36" i="2"/>
  <c r="W28" i="2"/>
  <c r="W20" i="2"/>
  <c r="W12" i="2"/>
  <c r="W4" i="2"/>
  <c r="W33" i="2"/>
  <c r="W25" i="2"/>
  <c r="W17" i="2"/>
  <c r="W9" i="2"/>
  <c r="W2" i="2"/>
  <c r="W32" i="2"/>
  <c r="W24" i="2"/>
  <c r="W16" i="2"/>
  <c r="W8" i="2"/>
  <c r="W37" i="2"/>
  <c r="W29" i="2"/>
  <c r="W21" i="2"/>
  <c r="W13" i="2"/>
  <c r="W5" i="2"/>
  <c r="W35" i="2"/>
  <c r="W27" i="2"/>
  <c r="W19" i="2"/>
  <c r="W11" i="2"/>
  <c r="W3" i="2"/>
  <c r="W34" i="2"/>
  <c r="W26" i="2"/>
  <c r="W18" i="2"/>
  <c r="W10" i="2"/>
  <c r="W40"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C9757D-D52C-47C6-8C5E-68AF5E156E6F}" keepAlive="1" name="Query - 2024-04-20T1736_Notas-ECM514" description="Connection to the '2024-04-20T1736_Notas-ECM514' query in the workbook." type="5" refreshedVersion="8" background="1" saveData="1">
    <dbPr connection="Provider=Microsoft.Mashup.OleDb.1;Data Source=$Workbook$;Location=2024-04-20T1736_Notas-ECM514;Extended Properties=&quot;&quot;" command="SELECT * FROM [2024-04-20T1736_Notas-ECM514]"/>
  </connection>
</connections>
</file>

<file path=xl/sharedStrings.xml><?xml version="1.0" encoding="utf-8"?>
<sst xmlns="http://schemas.openxmlformats.org/spreadsheetml/2006/main" count="294" uniqueCount="165">
  <si>
    <t>Student</t>
  </si>
  <si>
    <t>ID</t>
  </si>
  <si>
    <t>SIS User ID</t>
  </si>
  <si>
    <t>SIS Login ID</t>
  </si>
  <si>
    <t>Integration ID</t>
  </si>
  <si>
    <t>Section</t>
  </si>
  <si>
    <t>Ex_Pandas1 (3809)</t>
  </si>
  <si>
    <t>Ex_PandasGroupBy  (4205)</t>
  </si>
  <si>
    <t>Ex_PandasB3  (4214)</t>
  </si>
  <si>
    <t>Ex_ApplyReg  (4444)</t>
  </si>
  <si>
    <t>Ex_Combine_Reshape_Join (4736)</t>
  </si>
  <si>
    <t>Ex_Matplotlib1 (4886)</t>
  </si>
  <si>
    <t xml:space="preserve">    Points Possible</t>
  </si>
  <si>
    <t/>
  </si>
  <si>
    <t>ALMEIDA, ARTHUR WYPYCH DE</t>
  </si>
  <si>
    <t>19.00565-2</t>
  </si>
  <si>
    <t>19.00565-2@maua.br</t>
  </si>
  <si>
    <t>Ciência dos Dados</t>
  </si>
  <si>
    <t>ALMEIDA, KAIQUE DE ANDRADE</t>
  </si>
  <si>
    <t>17.01113-2</t>
  </si>
  <si>
    <t>17.01113-2@maua.br</t>
  </si>
  <si>
    <t>ALMEIDA, MARCELLO BEER</t>
  </si>
  <si>
    <t>17.00865-4</t>
  </si>
  <si>
    <t>17.00865-4@maua.br</t>
  </si>
  <si>
    <t>BANZATO, GUILHERME LINS</t>
  </si>
  <si>
    <t>20.01561-5</t>
  </si>
  <si>
    <t>20.01561-5@maua.br</t>
  </si>
  <si>
    <t>BERNARDELLO, GABRIEL PRANDE</t>
  </si>
  <si>
    <t>20.01288-8</t>
  </si>
  <si>
    <t>20.01288-8@maua.br</t>
  </si>
  <si>
    <t>BERNARDELLO, MATHEUS MARINS</t>
  </si>
  <si>
    <t>20.00286-6</t>
  </si>
  <si>
    <t>20.00286-6@maua.br</t>
  </si>
  <si>
    <t>BERTANHA, BRUNO DAVIDOVITCH</t>
  </si>
  <si>
    <t>20.01521-6</t>
  </si>
  <si>
    <t>20.01521-6@maua.br</t>
  </si>
  <si>
    <t>BRUNHOLI, CAIO RABINOVICH PANES</t>
  </si>
  <si>
    <t>20.01285-3</t>
  </si>
  <si>
    <t>20.01285-3@maua.br</t>
  </si>
  <si>
    <t>CACERES, MARCEL MARQUES</t>
  </si>
  <si>
    <t>17.00648-0</t>
  </si>
  <si>
    <t>17.00648-0@maua.br</t>
  </si>
  <si>
    <t>CORREIA, LAURA CAROLINE PINTO</t>
  </si>
  <si>
    <t>20.00171-0</t>
  </si>
  <si>
    <t>20.00171-0@maua.br</t>
  </si>
  <si>
    <t>COSTA, LEONARDO CAMPOS DA</t>
  </si>
  <si>
    <t>20.00786-8</t>
  </si>
  <si>
    <t>20.00786-8@maua.br</t>
  </si>
  <si>
    <t>COUTO, GABRIEL DOS SANTOS</t>
  </si>
  <si>
    <t>20.00273-4</t>
  </si>
  <si>
    <t>20.00273-4@maua.br</t>
  </si>
  <si>
    <t>DALBEN, ETTORE PADULA</t>
  </si>
  <si>
    <t>20.00387-0</t>
  </si>
  <si>
    <t>20.00387-0@maua.br</t>
  </si>
  <si>
    <t>FILHO, UBIRATAN DA MOTTA</t>
  </si>
  <si>
    <t>20.00928-3</t>
  </si>
  <si>
    <t>20.00928-3@maua.br</t>
  </si>
  <si>
    <t>GIANNOBILE, ENRICO</t>
  </si>
  <si>
    <t>19.00610-0</t>
  </si>
  <si>
    <t>19.00610-0@maua.br</t>
  </si>
  <si>
    <t>GOMES, JONATHAN MARTINS</t>
  </si>
  <si>
    <t>20.00862-7</t>
  </si>
  <si>
    <t>20.00862-7@maua.br</t>
  </si>
  <si>
    <t>HEIN, PEDRO HENRIQUE SANTANNA</t>
  </si>
  <si>
    <t>20.00134-7</t>
  </si>
  <si>
    <t>20.00134-7@maua.br</t>
  </si>
  <si>
    <t>KROUWEL, JOHANNES MATTHEUS</t>
  </si>
  <si>
    <t>20.01248-9</t>
  </si>
  <si>
    <t>20.01248-9@maua.br</t>
  </si>
  <si>
    <t>MAHFOUD, AHMAD KHEDER</t>
  </si>
  <si>
    <t>20.01323-0</t>
  </si>
  <si>
    <t>20.01323-0@maua.br</t>
  </si>
  <si>
    <t>MARCACINI, ANA HELENA ARRUDA CAVALLI ROSA</t>
  </si>
  <si>
    <t>20.01305-0</t>
  </si>
  <si>
    <t>20.01305-0@maua.br</t>
  </si>
  <si>
    <t>MARTINS, GUILHERME DE CAMPOS MELLO GUERRA</t>
  </si>
  <si>
    <t>20.00089-8</t>
  </si>
  <si>
    <t>20.00089-8@maua.br</t>
  </si>
  <si>
    <t>MUNHOZ, LUIS GUILHERME DE SOUZA</t>
  </si>
  <si>
    <t>20.01937-8</t>
  </si>
  <si>
    <t>20.01937-8@maua.br</t>
  </si>
  <si>
    <t>NETO, FERNANDO HENRIQUES</t>
  </si>
  <si>
    <t>18.00931-0</t>
  </si>
  <si>
    <t>18.00931-0@maua.br</t>
  </si>
  <si>
    <t>OLIVEIRA, LUCAS ROMANATO DE</t>
  </si>
  <si>
    <t>20.00313-7</t>
  </si>
  <si>
    <t>20.00313-7@maua.br</t>
  </si>
  <si>
    <t>PEDREIRA, RODRIGO MACHADO</t>
  </si>
  <si>
    <t>18.01569-7</t>
  </si>
  <si>
    <t>18.01569-7@maua.br</t>
  </si>
  <si>
    <t>PEREZ, CAROLINA</t>
  </si>
  <si>
    <t>20.00968-2</t>
  </si>
  <si>
    <t>20.00968-2@maua.br</t>
  </si>
  <si>
    <t>PINTO, MATHEUS COELHO ROCHA</t>
  </si>
  <si>
    <t>20.00391-9</t>
  </si>
  <si>
    <t>20.00391-9@maua.br</t>
  </si>
  <si>
    <t>PUGLIESI, FILIPE DOS SANTOS</t>
  </si>
  <si>
    <t>18.02608-7</t>
  </si>
  <si>
    <t>18.02608-7@maua.br</t>
  </si>
  <si>
    <t>RODRIGUES, LUIZ FERNANDO</t>
  </si>
  <si>
    <t>19.01358-2</t>
  </si>
  <si>
    <t>19.01358-2@maua.br</t>
  </si>
  <si>
    <t>ROSSI, GUILHERME SANCHES</t>
  </si>
  <si>
    <t>19.02404-5</t>
  </si>
  <si>
    <t>19.02404-5@maua.br</t>
  </si>
  <si>
    <t>SCABAR, DANIEL DE SOUZA</t>
  </si>
  <si>
    <t>18.01775-4</t>
  </si>
  <si>
    <t>18.01775-4@maua.br</t>
  </si>
  <si>
    <t>SILVIERI, FELIPE MATOS</t>
  </si>
  <si>
    <t>20.00314-5</t>
  </si>
  <si>
    <t>20.00314-5@maua.br</t>
  </si>
  <si>
    <t>SOARES, DAVI FERNANDES SIMOES</t>
  </si>
  <si>
    <t>20.01099-0</t>
  </si>
  <si>
    <t>20.01099-0@maua.br</t>
  </si>
  <si>
    <t>SOCIO, JOAO PAULO MARDINOTTO</t>
  </si>
  <si>
    <t>20.00704-3</t>
  </si>
  <si>
    <t>20.00704-3@maua.br</t>
  </si>
  <si>
    <t>TEIXEIRA, LUAN ANGELO CINTRA</t>
  </si>
  <si>
    <t>20.01681-6</t>
  </si>
  <si>
    <t>20.01681-6@maua.br</t>
  </si>
  <si>
    <t>TOLEDO, CAIO BARTOLOZZI BASTOS GODOY DE</t>
  </si>
  <si>
    <t>20.01430-9</t>
  </si>
  <si>
    <t>20.01430-9@maua.br</t>
  </si>
  <si>
    <t>YAEGASHI, FELIPPE ONISHI</t>
  </si>
  <si>
    <t>20.00255-6</t>
  </si>
  <si>
    <t>20.00255-6@maua.br</t>
  </si>
  <si>
    <t xml:space="preserve"> </t>
  </si>
  <si>
    <t>Dengue ABC</t>
  </si>
  <si>
    <t>Não fica claro o uso do ChatGPT para análise; o projeto fica bastante simples uma vez que todos os dados, incluindo o de temperatura e humidade já se encontram na base; Mas fazer uma análise localizada do ABC parece promissor</t>
  </si>
  <si>
    <t>NBA</t>
  </si>
  <si>
    <t>Muito bom. Poderiam só deixar um pouco mais claro os dados disponíveis e o que de fato podem apresentar (Assess Situation). Apenas 'dashboard' é vago e precisaria haver melhor descrição do conteúdo desse dash.</t>
  </si>
  <si>
    <t>Dengue SP</t>
  </si>
  <si>
    <t xml:space="preserve"> O projeto fica bastante simples uma vez que todos os dados, incluindo o de temperatura e humidade já se encontram na base; Também não deixam claro que  fatores 'demográficos' querem tratar, o que poderia ser um diferencial.</t>
  </si>
  <si>
    <t>INEP</t>
  </si>
  <si>
    <t xml:space="preserve">Excelente. Apenas que os objetivos poderiam ser mais claros. Que tipo de variáveis pretendem observar? </t>
  </si>
  <si>
    <t>Dengue São Caetano</t>
  </si>
  <si>
    <t>O projeto fica bastante simples uma vez que todos os dados, incluindo o de temperatura e humidade já se encontram na base; Mas fazer uma análise localizada do ABC/São Caetano parece promissor</t>
  </si>
  <si>
    <t>PySUS Botulismo</t>
  </si>
  <si>
    <t>Muito bom. Poderiam só deixar um pouco mais claro os dados disponíveis e o que de fato podem apresentar (Assess Situation). Mas o fato de buscarem dados de doenças menos populares parece promissor para análise.</t>
  </si>
  <si>
    <t>Acidentes de Trânsito</t>
  </si>
  <si>
    <t>Ótimo. Mas poderiam deixar um pouco mais claro os dados disponíveis. Vi base no GitHub e há uma série de dados que parecem promissores, como tipo de colisão, veículo, estabelecimento etc. Planejamento também ficou de modo muito genérico (veja que um problema sobre pragas em tomates poderia ter o mesmo plano de trabalho) mas como um exercício inicial, acho que ok.</t>
  </si>
  <si>
    <t>Eficiência SUS</t>
  </si>
  <si>
    <t>Excelente. Apenas que os objetivos iniciais de eficiência não aparecem desse modo nos Objetivos da Mineração. O Tabnet não conheço e, apresentando para os colegas, talvez possam falar mais sobre ele.</t>
  </si>
  <si>
    <t>Airbnb</t>
  </si>
  <si>
    <t>Escolhem um problema interessante, mas a atividade pedia ao menos 4 pontos... Onde está claramente o assess situation, dataming goals etc. Focaram na escolha do problema, o que é ótimo,  mas acho que submestimaram um pouco a atividade. Mas tranquilo.</t>
  </si>
  <si>
    <t>SEM ENTREGA</t>
  </si>
  <si>
    <t>Preços e-commerce</t>
  </si>
  <si>
    <t>Entrega do semestre passado</t>
  </si>
  <si>
    <t>BC Business Case</t>
  </si>
  <si>
    <t>BC Nota</t>
  </si>
  <si>
    <t>BC Comentários</t>
  </si>
  <si>
    <t>Ex_Pandas1 (3809)2</t>
  </si>
  <si>
    <t>Ex_PandasGroupBy  (4205)3</t>
  </si>
  <si>
    <t>Ex_PandasB3  (4214)4</t>
  </si>
  <si>
    <t>Ex_ApplyReg  (4444)5</t>
  </si>
  <si>
    <t>Ex_Combine_Reshape_Join (4736)6</t>
  </si>
  <si>
    <t>Ex_Matplotlib1 (4886)7</t>
  </si>
  <si>
    <t>Ex_P1S1A (RA ímpares) (4967)8</t>
  </si>
  <si>
    <t>Ex_P1S1B (RA pares) (4968)2</t>
  </si>
  <si>
    <t>Ex</t>
  </si>
  <si>
    <t>P1S1</t>
  </si>
  <si>
    <t>P1S1 Nota</t>
  </si>
  <si>
    <t>Máximo</t>
  </si>
  <si>
    <t>Média Alunos</t>
  </si>
  <si>
    <t>Aluno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</si>
</sst>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4" x14ac:knownFonts="1">
    <font>
      <sz val="11"/>
      <color theme="1"/>
      <name val="Aptos Narrow"/>
      <family val="2"/>
      <scheme val="minor"/>
    </font>
    <font>
      <b/>
      <sz val="11"/>
      <color theme="1"/>
      <name val="Aptos Narrow"/>
      <family val="2"/>
      <scheme val="minor"/>
    </font>
    <font>
      <sz val="8"/>
      <name val="Aptos Narrow"/>
      <family val="2"/>
      <scheme val="minor"/>
    </font>
    <font>
      <sz val="11"/>
      <color theme="1" tint="0.34998626667073579"/>
      <name val="Aptos Narrow"/>
      <family val="2"/>
      <scheme val="minor"/>
    </font>
  </fonts>
  <fills count="3">
    <fill>
      <patternFill patternType="none"/>
    </fill>
    <fill>
      <patternFill patternType="gray125"/>
    </fill>
    <fill>
      <patternFill patternType="solid">
        <fgColor theme="3" tint="0.74999237037263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NumberFormat="1"/>
    <xf numFmtId="2" fontId="0" fillId="0" borderId="0" xfId="0" applyNumberFormat="1"/>
    <xf numFmtId="0" fontId="0" fillId="0" borderId="0" xfId="0" applyAlignment="1">
      <alignment horizontal="center"/>
    </xf>
    <xf numFmtId="165" fontId="0" fillId="0" borderId="0" xfId="0" applyNumberFormat="1" applyAlignment="1">
      <alignment horizontal="center"/>
    </xf>
    <xf numFmtId="1" fontId="0" fillId="0" borderId="0" xfId="0" applyNumberFormat="1" applyAlignment="1">
      <alignment horizontal="center"/>
    </xf>
    <xf numFmtId="0" fontId="0" fillId="0" borderId="0" xfId="0" quotePrefix="1" applyNumberFormat="1"/>
    <xf numFmtId="165" fontId="1" fillId="0" borderId="0" xfId="0" applyNumberFormat="1" applyFont="1" applyAlignment="1">
      <alignment horizontal="center"/>
    </xf>
    <xf numFmtId="0" fontId="1" fillId="0" borderId="0" xfId="0" applyFont="1" applyAlignment="1">
      <alignment horizontal="center"/>
    </xf>
    <xf numFmtId="165" fontId="3" fillId="0" borderId="0" xfId="0" applyNumberFormat="1" applyFont="1" applyAlignment="1">
      <alignment horizontal="center"/>
    </xf>
    <xf numFmtId="0" fontId="1" fillId="2" borderId="0" xfId="0" applyNumberFormat="1" applyFont="1" applyFill="1"/>
    <xf numFmtId="0" fontId="0" fillId="2" borderId="0" xfId="0" applyNumberFormat="1" applyFill="1"/>
    <xf numFmtId="2" fontId="0" fillId="2" borderId="0" xfId="0" applyNumberFormat="1" applyFill="1"/>
    <xf numFmtId="1" fontId="0" fillId="2" borderId="0" xfId="0" applyNumberFormat="1" applyFill="1" applyAlignment="1">
      <alignment horizontal="center"/>
    </xf>
    <xf numFmtId="165" fontId="1" fillId="2" borderId="0" xfId="0" applyNumberFormat="1" applyFont="1" applyFill="1" applyAlignment="1">
      <alignment horizontal="center"/>
    </xf>
  </cellXfs>
  <cellStyles count="1">
    <cellStyle name="Normal" xfId="0" builtinId="0"/>
  </cellStyles>
  <dxfs count="26">
    <dxf>
      <numFmt numFmtId="165" formatCode="0.0"/>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4508A1F-2974-49EF-927B-80A5527FA619}" autoFormatId="16" applyNumberFormats="0" applyBorderFormats="0" applyFontFormats="0" applyPatternFormats="0" applyAlignmentFormats="0" applyWidthHeightFormats="0">
  <queryTableRefresh nextId="56" unboundColumnsRight="12">
    <queryTableFields count="27">
      <queryTableField id="1" name="Student" tableColumnId="1"/>
      <queryTableField id="2" name="ID" tableColumnId="2"/>
      <queryTableField id="3" name="SIS User ID" tableColumnId="3"/>
      <queryTableField id="4" name="SIS Login ID" tableColumnId="4"/>
      <queryTableField id="5" name="Integration ID" tableColumnId="5"/>
      <queryTableField id="6" name="Section" tableColumnId="6"/>
      <queryTableField id="31" dataBound="0" tableColumnId="31"/>
      <queryTableField id="32" dataBound="0" tableColumnId="32"/>
      <queryTableField id="34" dataBound="0" tableColumnId="34"/>
      <queryTableField id="7" name="Ex_Pandas1 (3809)" tableColumnId="7"/>
      <queryTableField id="9" name="Ex_PandasGroupBy  (4205)" tableColumnId="9"/>
      <queryTableField id="10" name="Ex_PandasB3  (4214)" tableColumnId="10"/>
      <queryTableField id="11" name="Ex_ApplyReg  (4444)" tableColumnId="11"/>
      <queryTableField id="13" name="Ex_Combine_Reshape_Join (4736)" tableColumnId="13"/>
      <queryTableField id="14" name="Ex_Matplotlib1 (4886)" tableColumnId="14"/>
      <queryTableField id="33" dataBound="0" tableColumnId="33"/>
      <queryTableField id="42" dataBound="0" tableColumnId="41"/>
      <queryTableField id="41" dataBound="0" tableColumnId="38"/>
      <queryTableField id="40" dataBound="0" tableColumnId="39"/>
      <queryTableField id="39" dataBound="0" tableColumnId="40"/>
      <queryTableField id="38" dataBound="0" tableColumnId="37"/>
      <queryTableField id="37" dataBound="0" tableColumnId="36"/>
      <queryTableField id="54" dataBound="0" tableColumnId="45"/>
      <queryTableField id="53" dataBound="0" tableColumnId="44"/>
      <queryTableField id="52" dataBound="0" tableColumnId="43"/>
      <queryTableField id="36" dataBound="0" tableColumnId="35"/>
      <queryTableField id="50" dataBound="0" tableColumnId="42"/>
    </queryTableFields>
    <queryTableDeletedFields count="18">
      <deletedField name="Ex_PandasB3 (4016)"/>
      <deletedField name="Business Case (4732)"/>
      <deletedField name="Ex_P1S1 Poste o notebook aqui (Todos, ímpares e pares) (4971)"/>
      <deletedField name="Lab Covid x B3 (5125)"/>
      <deletedField name="Tarefas Current Points"/>
      <deletedField name="Tarefas Final Points"/>
      <deletedField name="Tarefas Current Score"/>
      <deletedField name="Tarefas Unposted Current Score"/>
      <deletedField name="Tarefas Final Score"/>
      <deletedField name="Tarefas Unposted Final Score"/>
      <deletedField name="Current Points"/>
      <deletedField name="Final Points"/>
      <deletedField name="Current Score"/>
      <deletedField name="Unposted Current Score"/>
      <deletedField name="Final Score"/>
      <deletedField name="Unposted Final Score"/>
      <deletedField name="Ex_P1S1A (RA ímpares) (4967)"/>
      <deletedField name="Ex_P1S1B (RA pares) (4968)"/>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66055C-EA50-4AE5-8C85-90B7B88EDF59}" name="_2024_04_20T1736_Notas_ECM514" displayName="_2024_04_20T1736_Notas_ECM514" ref="A1:AA40" tableType="queryTable" totalsRowShown="0">
  <autoFilter ref="A1:AA40" xr:uid="{7766055C-EA50-4AE5-8C85-90B7B88EDF59}"/>
  <sortState xmlns:xlrd2="http://schemas.microsoft.com/office/spreadsheetml/2017/richdata2" ref="A2:O39">
    <sortCondition ref="G1:G39"/>
  </sortState>
  <tableColumns count="27">
    <tableColumn id="1" xr3:uid="{A20740B6-5039-4BE0-9F61-368FBCBF4EBC}" uniqueName="1" name="Student" queryTableFieldId="1" dataDxfId="25"/>
    <tableColumn id="2" xr3:uid="{9B6974D4-5E4C-4B5F-8CD4-FEE1A5BBCCD0}" uniqueName="2" name="ID" queryTableFieldId="2"/>
    <tableColumn id="3" xr3:uid="{C25702E4-FABD-492C-9C1C-50B3101826F9}" uniqueName="3" name="SIS User ID" queryTableFieldId="3" dataDxfId="24"/>
    <tableColumn id="4" xr3:uid="{88CADEB1-15B5-47BD-9582-AEEAC3D0A8CA}" uniqueName="4" name="SIS Login ID" queryTableFieldId="4" dataDxfId="23"/>
    <tableColumn id="5" xr3:uid="{F389BFA3-35AD-4948-937C-9AAD5DCD7DD1}" uniqueName="5" name="Integration ID" queryTableFieldId="5" dataDxfId="22"/>
    <tableColumn id="6" xr3:uid="{3B11987F-684A-455B-B8EA-984510651B9C}" uniqueName="6" name="Section" queryTableFieldId="6" dataDxfId="21"/>
    <tableColumn id="31" xr3:uid="{68AAF793-636B-476E-9A2E-E045BC07099C}" uniqueName="31" name="Aluno" queryTableFieldId="31" dataDxfId="20">
      <calculatedColumnFormula>_xlfn.CONCAT(RIGHT(_2024_04_20T1736_Notas_ECM514[[#This Row],[Student]],LEN(_2024_04_20T1736_Notas_ECM514[[#This Row],[Student]])-1-FIND(",",_2024_04_20T1736_Notas_ECM514[[#This Row],[Student]]))," ",LEFT(_2024_04_20T1736_Notas_ECM514[[#This Row],[Student]],FIND(",",_2024_04_20T1736_Notas_ECM514[[#This Row],[Student]])-1))</calculatedColumnFormula>
    </tableColumn>
    <tableColumn id="32" xr3:uid="{65BCE0CA-350F-4FDB-821F-A00F53B9168F}" uniqueName="32" name="BC Business Case" queryTableFieldId="32" dataDxfId="19"/>
    <tableColumn id="34" xr3:uid="{9C42D490-E6F1-4CE4-B363-4B4AF002A4D9}" uniqueName="34" name="BC Comentários" queryTableFieldId="34" dataDxfId="18"/>
    <tableColumn id="7" xr3:uid="{A1FCA38C-B57C-4B57-84FC-7D85B6FB6438}" uniqueName="7" name="Ex_Pandas1 (3809)" queryTableFieldId="7" dataDxfId="17"/>
    <tableColumn id="9" xr3:uid="{0036983A-ED92-4E5B-B57D-3B8FE0FDBB23}" uniqueName="9" name="Ex_PandasGroupBy  (4205)" queryTableFieldId="9" dataDxfId="16"/>
    <tableColumn id="10" xr3:uid="{CC1A1501-5D6F-409E-BAE5-C2E19E27E5BC}" uniqueName="10" name="Ex_PandasB3  (4214)" queryTableFieldId="10" dataDxfId="15"/>
    <tableColumn id="11" xr3:uid="{DFB9CFC6-9ADA-4AAB-8080-733F169D8B4B}" uniqueName="11" name="Ex_ApplyReg  (4444)" queryTableFieldId="11" dataDxfId="14"/>
    <tableColumn id="13" xr3:uid="{0BD936D8-F969-4192-9E56-B850275A42EF}" uniqueName="13" name="Ex_Combine_Reshape_Join (4736)" queryTableFieldId="13" dataDxfId="13"/>
    <tableColumn id="14" xr3:uid="{2A79B1C0-E0F4-49FD-86B0-D2CDD3B43BD5}" uniqueName="14" name="Ex_Matplotlib1 (4886)" queryTableFieldId="14" dataDxfId="12"/>
    <tableColumn id="33" xr3:uid="{F05920E4-1212-4410-9A5E-4759291C8D78}" uniqueName="33" name="BC Nota" queryTableFieldId="33" dataDxfId="11"/>
    <tableColumn id="41" xr3:uid="{F745A2C1-497C-4869-846C-7DC006EDB23F}" uniqueName="41" name="Ex_Pandas1 (3809)2" queryTableFieldId="42" dataDxfId="10">
      <calculatedColumnFormula>_2024_04_20T1736_Notas_ECM514[[#This Row],[Ex_Pandas1 (3809)]]/$J$39*10</calculatedColumnFormula>
    </tableColumn>
    <tableColumn id="38" xr3:uid="{02378BA1-D585-4F7D-8ABA-58F157CEE406}" uniqueName="38" name="Ex_PandasGroupBy  (4205)3" queryTableFieldId="41" dataDxfId="9">
      <calculatedColumnFormula>_2024_04_20T1736_Notas_ECM514[[#This Row],[Ex_PandasGroupBy  (4205)]]/$K$39*10</calculatedColumnFormula>
    </tableColumn>
    <tableColumn id="39" xr3:uid="{09BBAC4C-982F-4485-B0A8-2E2F6C2B93B8}" uniqueName="39" name="Ex_PandasB3  (4214)4" queryTableFieldId="40" dataDxfId="8"/>
    <tableColumn id="40" xr3:uid="{EBB06DE2-304F-407C-A593-02B22D2D2F4E}" uniqueName="40" name="Ex_ApplyReg  (4444)5" queryTableFieldId="39" dataDxfId="7">
      <calculatedColumnFormula>_2024_04_20T1736_Notas_ECM514[[#This Row],[Ex_ApplyReg  (4444)]]/$M$39*10</calculatedColumnFormula>
    </tableColumn>
    <tableColumn id="37" xr3:uid="{4CC4E1BD-62B4-4E1E-B43A-1B26275E9684}" uniqueName="37" name="Ex_Combine_Reshape_Join (4736)6" queryTableFieldId="38" dataDxfId="6"/>
    <tableColumn id="36" xr3:uid="{127EED13-04EA-4FBC-86B5-1245AECCA1BC}" uniqueName="36" name="Ex_Matplotlib1 (4886)7" queryTableFieldId="37" dataDxfId="5">
      <calculatedColumnFormula>_2024_04_20T1736_Notas_ECM514[[#This Row],[Ex_Matplotlib1 (4886)]]/$O$39*10</calculatedColumnFormula>
    </tableColumn>
    <tableColumn id="45" xr3:uid="{6F18AA90-5C22-40D0-B90C-41A1051F8B1C}" uniqueName="45" name="Ex" queryTableFieldId="54" dataDxfId="4">
      <calculatedColumnFormula>ROUND(AVERAGE(P2:V2),0)</calculatedColumnFormula>
    </tableColumn>
    <tableColumn id="44" xr3:uid="{8FA49C2F-52B3-4CE4-9755-B6AFBA326DD2}" uniqueName="44" name="Ex_P1S1A (RA ímpares) (4967)8" queryTableFieldId="53" dataDxfId="3"/>
    <tableColumn id="43" xr3:uid="{59528FC5-A08F-4B7A-9F9C-7F13D516304B}" uniqueName="43" name="Ex_P1S1B (RA pares) (4968)2" queryTableFieldId="52" dataDxfId="2"/>
    <tableColumn id="35" xr3:uid="{2677D19C-5859-4C8C-94E9-AD5E9AA6277F}" uniqueName="35" name="P1S1" queryTableFieldId="36" dataDxfId="1">
      <calculatedColumnFormula>X2+Y2</calculatedColumnFormula>
    </tableColumn>
    <tableColumn id="42" xr3:uid="{6BEB6323-5676-4B30-975A-98D560A7BA55}" uniqueName="42" name="P1S1 Nota" queryTableFieldId="50" dataDxfId="0">
      <calculatedColumnFormula>MIN(_2024_04_20T1736_Notas_ECM514[[#This Row],[P1S1]]/$Z$39*12,10)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D021E-F955-4BD0-993A-76ACFBE83B99}">
  <dimension ref="A1:AI40"/>
  <sheetViews>
    <sheetView tabSelected="1" topLeftCell="G1" workbookViewId="0">
      <selection activeCell="AC10" sqref="AC10"/>
    </sheetView>
  </sheetViews>
  <sheetFormatPr defaultRowHeight="15" x14ac:dyDescent="0.25"/>
  <cols>
    <col min="1" max="1" width="3" hidden="1" customWidth="1"/>
    <col min="2" max="2" width="5.28515625" hidden="1" customWidth="1"/>
    <col min="3" max="3" width="13.140625" hidden="1" customWidth="1"/>
    <col min="4" max="4" width="41.7109375" hidden="1" customWidth="1"/>
    <col min="5" max="5" width="15.7109375" hidden="1" customWidth="1"/>
    <col min="6" max="6" width="17.7109375" hidden="1" customWidth="1"/>
    <col min="7" max="7" width="44.5703125" bestFit="1" customWidth="1"/>
    <col min="8" max="8" width="20.140625" bestFit="1" customWidth="1"/>
    <col min="10" max="10" width="0" hidden="1" customWidth="1"/>
    <col min="11" max="15" width="7.7109375" style="3" hidden="1" customWidth="1"/>
    <col min="16" max="16" width="9.140625" customWidth="1"/>
    <col min="17" max="17" width="7.7109375" customWidth="1"/>
    <col min="22" max="22" width="9.140625" customWidth="1"/>
    <col min="24" max="26" width="9.140625" hidden="1" customWidth="1"/>
    <col min="27" max="27" width="7.7109375" style="3" customWidth="1"/>
    <col min="30" max="35" width="7.7109375" style="3" customWidth="1"/>
  </cols>
  <sheetData>
    <row r="1" spans="1:35" x14ac:dyDescent="0.25">
      <c r="A1" t="s">
        <v>0</v>
      </c>
      <c r="B1" t="s">
        <v>1</v>
      </c>
      <c r="C1" t="s">
        <v>2</v>
      </c>
      <c r="D1" t="s">
        <v>3</v>
      </c>
      <c r="E1" t="s">
        <v>4</v>
      </c>
      <c r="F1" t="s">
        <v>5</v>
      </c>
      <c r="G1" t="s">
        <v>164</v>
      </c>
      <c r="H1" t="s">
        <v>148</v>
      </c>
      <c r="I1" t="s">
        <v>150</v>
      </c>
      <c r="J1" s="3" t="s">
        <v>6</v>
      </c>
      <c r="K1" s="3" t="s">
        <v>7</v>
      </c>
      <c r="L1" s="3" t="s">
        <v>8</v>
      </c>
      <c r="M1" s="3" t="s">
        <v>9</v>
      </c>
      <c r="N1" s="3" t="s">
        <v>10</v>
      </c>
      <c r="O1" s="3" t="s">
        <v>11</v>
      </c>
      <c r="P1" t="s">
        <v>149</v>
      </c>
      <c r="Q1" s="3" t="s">
        <v>151</v>
      </c>
      <c r="R1" s="3" t="s">
        <v>152</v>
      </c>
      <c r="S1" s="3" t="s">
        <v>153</v>
      </c>
      <c r="T1" s="3" t="s">
        <v>154</v>
      </c>
      <c r="U1" s="3" t="s">
        <v>155</v>
      </c>
      <c r="V1" s="3" t="s">
        <v>156</v>
      </c>
      <c r="W1" s="3" t="s">
        <v>159</v>
      </c>
      <c r="X1" s="3" t="s">
        <v>157</v>
      </c>
      <c r="Y1" s="3" t="s">
        <v>158</v>
      </c>
      <c r="Z1" s="3" t="s">
        <v>160</v>
      </c>
      <c r="AA1" s="3" t="s">
        <v>161</v>
      </c>
      <c r="AD1"/>
      <c r="AE1"/>
      <c r="AF1"/>
      <c r="AG1"/>
      <c r="AH1"/>
      <c r="AI1"/>
    </row>
    <row r="2" spans="1:35" x14ac:dyDescent="0.25">
      <c r="A2" s="1" t="s">
        <v>69</v>
      </c>
      <c r="B2">
        <v>1296</v>
      </c>
      <c r="C2" s="1" t="s">
        <v>70</v>
      </c>
      <c r="D2" s="1" t="s">
        <v>71</v>
      </c>
      <c r="E2" s="1" t="s">
        <v>13</v>
      </c>
      <c r="F2" s="1" t="s">
        <v>17</v>
      </c>
      <c r="G2" s="1" t="str">
        <f>_xlfn.CONCAT(RIGHT(_2024_04_20T1736_Notas_ECM514[[#This Row],[Student]],LEN(_2024_04_20T1736_Notas_ECM514[[#This Row],[Student]])-1-FIND(",",_2024_04_20T1736_Notas_ECM514[[#This Row],[Student]]))," ",LEFT(_2024_04_20T1736_Notas_ECM514[[#This Row],[Student]],FIND(",",_2024_04_20T1736_Notas_ECM514[[#This Row],[Student]])-1))</f>
        <v>AHMAD KHEDER MAHFOUD</v>
      </c>
      <c r="H2" s="1" t="s">
        <v>143</v>
      </c>
      <c r="I2" s="2" t="s">
        <v>144</v>
      </c>
      <c r="J2" s="5">
        <v>11</v>
      </c>
      <c r="K2" s="5">
        <v>11</v>
      </c>
      <c r="L2" s="5">
        <v>6</v>
      </c>
      <c r="M2" s="5">
        <v>4</v>
      </c>
      <c r="N2" s="5">
        <v>4</v>
      </c>
      <c r="O2" s="5">
        <v>5</v>
      </c>
      <c r="P2" s="9">
        <v>6.5</v>
      </c>
      <c r="Q2" s="9">
        <f>_2024_04_20T1736_Notas_ECM514[[#This Row],[Ex_Pandas1 (3809)]]/$J$39*10</f>
        <v>10</v>
      </c>
      <c r="R2" s="9">
        <f>_2024_04_20T1736_Notas_ECM514[[#This Row],[Ex_PandasGroupBy  (4205)]]/$K$39*10</f>
        <v>10</v>
      </c>
      <c r="S2" s="9">
        <f>_2024_04_20T1736_Notas_ECM514[[#This Row],[Ex_PandasB3  (4214)]]/$L$39*10</f>
        <v>10</v>
      </c>
      <c r="T2" s="9">
        <f>_2024_04_20T1736_Notas_ECM514[[#This Row],[Ex_ApplyReg  (4444)]]/$M$39*10</f>
        <v>10</v>
      </c>
      <c r="U2" s="9">
        <f>_2024_04_20T1736_Notas_ECM514[[#This Row],[Ex_Combine_Reshape_Join (4736)]]/$N$39*10</f>
        <v>8</v>
      </c>
      <c r="V2" s="9">
        <f>_2024_04_20T1736_Notas_ECM514[[#This Row],[Ex_Matplotlib1 (4886)]]/$O$39*10</f>
        <v>10</v>
      </c>
      <c r="W2" s="7">
        <f t="shared" ref="W2:W39" si="0">ROUND(AVERAGE(P2:V2),0)</f>
        <v>9</v>
      </c>
      <c r="X2" s="8">
        <v>0</v>
      </c>
      <c r="Y2" s="8">
        <v>12</v>
      </c>
      <c r="Z2" s="8">
        <f>X2+Y2</f>
        <v>12</v>
      </c>
      <c r="AA2" s="7">
        <f>ROUND(MIN(_2024_04_20T1736_Notas_ECM514[[#This Row],[P1S1]]/$Z$39*12,10),0)</f>
        <v>10</v>
      </c>
      <c r="AD2"/>
      <c r="AE2"/>
      <c r="AF2"/>
      <c r="AG2"/>
      <c r="AH2"/>
      <c r="AI2"/>
    </row>
    <row r="3" spans="1:35" x14ac:dyDescent="0.25">
      <c r="A3" s="1" t="s">
        <v>72</v>
      </c>
      <c r="B3">
        <v>1270</v>
      </c>
      <c r="C3" s="1" t="s">
        <v>73</v>
      </c>
      <c r="D3" s="1" t="s">
        <v>74</v>
      </c>
      <c r="E3" s="1" t="s">
        <v>13</v>
      </c>
      <c r="F3" s="1" t="s">
        <v>17</v>
      </c>
      <c r="G3" s="1" t="str">
        <f>_xlfn.CONCAT(RIGHT(_2024_04_20T1736_Notas_ECM514[[#This Row],[Student]],LEN(_2024_04_20T1736_Notas_ECM514[[#This Row],[Student]])-1-FIND(",",_2024_04_20T1736_Notas_ECM514[[#This Row],[Student]]))," ",LEFT(_2024_04_20T1736_Notas_ECM514[[#This Row],[Student]],FIND(",",_2024_04_20T1736_Notas_ECM514[[#This Row],[Student]])-1))</f>
        <v>ANA HELENA ARRUDA CAVALLI ROSA MARCACINI</v>
      </c>
      <c r="H3" s="1" t="s">
        <v>135</v>
      </c>
      <c r="I3" s="2" t="s">
        <v>136</v>
      </c>
      <c r="J3" s="5">
        <v>11</v>
      </c>
      <c r="K3" s="5">
        <v>11</v>
      </c>
      <c r="L3" s="5">
        <v>6</v>
      </c>
      <c r="M3" s="5">
        <v>4</v>
      </c>
      <c r="N3" s="5">
        <v>5</v>
      </c>
      <c r="O3" s="5">
        <v>5</v>
      </c>
      <c r="P3" s="9">
        <v>7.5</v>
      </c>
      <c r="Q3" s="9">
        <f>_2024_04_20T1736_Notas_ECM514[[#This Row],[Ex_Pandas1 (3809)]]/$J$39*10</f>
        <v>10</v>
      </c>
      <c r="R3" s="9">
        <f>_2024_04_20T1736_Notas_ECM514[[#This Row],[Ex_PandasGroupBy  (4205)]]/$K$39*10</f>
        <v>10</v>
      </c>
      <c r="S3" s="9">
        <f>_2024_04_20T1736_Notas_ECM514[[#This Row],[Ex_PandasB3  (4214)]]/$L$39*10</f>
        <v>10</v>
      </c>
      <c r="T3" s="9">
        <f>_2024_04_20T1736_Notas_ECM514[[#This Row],[Ex_ApplyReg  (4444)]]/$M$39*10</f>
        <v>10</v>
      </c>
      <c r="U3" s="9">
        <f>_2024_04_20T1736_Notas_ECM514[[#This Row],[Ex_Combine_Reshape_Join (4736)]]/$N$39*10</f>
        <v>10</v>
      </c>
      <c r="V3" s="9">
        <f>_2024_04_20T1736_Notas_ECM514[[#This Row],[Ex_Matplotlib1 (4886)]]/$O$39*10</f>
        <v>10</v>
      </c>
      <c r="W3" s="7">
        <f t="shared" si="0"/>
        <v>10</v>
      </c>
      <c r="X3" s="8">
        <v>0</v>
      </c>
      <c r="Y3" s="8">
        <v>6</v>
      </c>
      <c r="Z3" s="8">
        <f t="shared" ref="Z3:Z39" si="1">X3+Y3</f>
        <v>6</v>
      </c>
      <c r="AA3" s="7">
        <f>ROUND(MIN(_2024_04_20T1736_Notas_ECM514[[#This Row],[P1S1]]/$Z$39*12,10),0)</f>
        <v>5</v>
      </c>
      <c r="AD3"/>
      <c r="AE3"/>
      <c r="AF3"/>
      <c r="AG3"/>
      <c r="AH3"/>
      <c r="AI3"/>
    </row>
    <row r="4" spans="1:35" x14ac:dyDescent="0.25">
      <c r="A4" s="1" t="s">
        <v>14</v>
      </c>
      <c r="B4">
        <v>965</v>
      </c>
      <c r="C4" s="1" t="s">
        <v>15</v>
      </c>
      <c r="D4" s="1" t="s">
        <v>16</v>
      </c>
      <c r="E4" s="1" t="s">
        <v>13</v>
      </c>
      <c r="F4" s="1" t="s">
        <v>17</v>
      </c>
      <c r="G4" t="str">
        <f>_xlfn.CONCAT(RIGHT(_2024_04_20T1736_Notas_ECM514[[#This Row],[Student]],LEN(_2024_04_20T1736_Notas_ECM514[[#This Row],[Student]])-1-FIND(",",_2024_04_20T1736_Notas_ECM514[[#This Row],[Student]]))," ",LEFT(_2024_04_20T1736_Notas_ECM514[[#This Row],[Student]],FIND(",",_2024_04_20T1736_Notas_ECM514[[#This Row],[Student]])-1))</f>
        <v>ARTHUR WYPYCH DE ALMEIDA</v>
      </c>
      <c r="H4" s="1" t="s">
        <v>141</v>
      </c>
      <c r="I4" s="2" t="s">
        <v>142</v>
      </c>
      <c r="J4" s="5">
        <v>11</v>
      </c>
      <c r="K4" s="5">
        <v>9</v>
      </c>
      <c r="L4" s="5">
        <v>6</v>
      </c>
      <c r="M4" s="5">
        <v>4</v>
      </c>
      <c r="N4" s="5">
        <v>5</v>
      </c>
      <c r="O4" s="5">
        <v>5</v>
      </c>
      <c r="P4" s="9">
        <v>9</v>
      </c>
      <c r="Q4" s="9">
        <f>_2024_04_20T1736_Notas_ECM514[[#This Row],[Ex_Pandas1 (3809)]]/$J$39*10</f>
        <v>10</v>
      </c>
      <c r="R4" s="9">
        <f>_2024_04_20T1736_Notas_ECM514[[#This Row],[Ex_PandasGroupBy  (4205)]]/$K$39*10</f>
        <v>8.1818181818181817</v>
      </c>
      <c r="S4" s="9">
        <f>_2024_04_20T1736_Notas_ECM514[[#This Row],[Ex_PandasB3  (4214)]]/$L$39*10</f>
        <v>10</v>
      </c>
      <c r="T4" s="9">
        <f>_2024_04_20T1736_Notas_ECM514[[#This Row],[Ex_ApplyReg  (4444)]]/$M$39*10</f>
        <v>10</v>
      </c>
      <c r="U4" s="9">
        <f>_2024_04_20T1736_Notas_ECM514[[#This Row],[Ex_Combine_Reshape_Join (4736)]]/$N$39*10</f>
        <v>10</v>
      </c>
      <c r="V4" s="9">
        <f>_2024_04_20T1736_Notas_ECM514[[#This Row],[Ex_Matplotlib1 (4886)]]/$O$39*10</f>
        <v>10</v>
      </c>
      <c r="W4" s="7">
        <f t="shared" si="0"/>
        <v>10</v>
      </c>
      <c r="X4" s="8">
        <v>0</v>
      </c>
      <c r="Y4" s="8">
        <v>6</v>
      </c>
      <c r="Z4" s="8">
        <f t="shared" si="1"/>
        <v>6</v>
      </c>
      <c r="AA4" s="7">
        <f>ROUND(MIN(_2024_04_20T1736_Notas_ECM514[[#This Row],[P1S1]]/$Z$39*12,10),0)</f>
        <v>5</v>
      </c>
      <c r="AD4"/>
      <c r="AE4"/>
      <c r="AF4"/>
      <c r="AG4"/>
      <c r="AH4"/>
      <c r="AI4"/>
    </row>
    <row r="5" spans="1:35" x14ac:dyDescent="0.25">
      <c r="A5" s="1" t="s">
        <v>33</v>
      </c>
      <c r="B5">
        <v>883</v>
      </c>
      <c r="C5" s="1" t="s">
        <v>34</v>
      </c>
      <c r="D5" s="1" t="s">
        <v>35</v>
      </c>
      <c r="E5" s="1" t="s">
        <v>13</v>
      </c>
      <c r="F5" s="1" t="s">
        <v>17</v>
      </c>
      <c r="G5" s="1" t="str">
        <f>_xlfn.CONCAT(RIGHT(_2024_04_20T1736_Notas_ECM514[[#This Row],[Student]],LEN(_2024_04_20T1736_Notas_ECM514[[#This Row],[Student]])-1-FIND(",",_2024_04_20T1736_Notas_ECM514[[#This Row],[Student]]))," ",LEFT(_2024_04_20T1736_Notas_ECM514[[#This Row],[Student]],FIND(",",_2024_04_20T1736_Notas_ECM514[[#This Row],[Student]])-1))</f>
        <v>BRUNO DAVIDOVITCH BERTANHA</v>
      </c>
      <c r="H5" s="1" t="s">
        <v>133</v>
      </c>
      <c r="I5" s="2" t="s">
        <v>134</v>
      </c>
      <c r="J5" s="5">
        <v>11</v>
      </c>
      <c r="K5" s="5">
        <v>11</v>
      </c>
      <c r="L5" s="5">
        <v>6</v>
      </c>
      <c r="M5" s="5">
        <v>3</v>
      </c>
      <c r="N5" s="5">
        <v>5</v>
      </c>
      <c r="O5" s="5">
        <v>5</v>
      </c>
      <c r="P5" s="9">
        <v>9</v>
      </c>
      <c r="Q5" s="9">
        <f>_2024_04_20T1736_Notas_ECM514[[#This Row],[Ex_Pandas1 (3809)]]/$J$39*10</f>
        <v>10</v>
      </c>
      <c r="R5" s="9">
        <f>_2024_04_20T1736_Notas_ECM514[[#This Row],[Ex_PandasGroupBy  (4205)]]/$K$39*10</f>
        <v>10</v>
      </c>
      <c r="S5" s="9">
        <f>_2024_04_20T1736_Notas_ECM514[[#This Row],[Ex_PandasB3  (4214)]]/$L$39*10</f>
        <v>10</v>
      </c>
      <c r="T5" s="9">
        <f>_2024_04_20T1736_Notas_ECM514[[#This Row],[Ex_ApplyReg  (4444)]]/$M$39*10</f>
        <v>7.5</v>
      </c>
      <c r="U5" s="9">
        <f>_2024_04_20T1736_Notas_ECM514[[#This Row],[Ex_Combine_Reshape_Join (4736)]]/$N$39*10</f>
        <v>10</v>
      </c>
      <c r="V5" s="9">
        <f>_2024_04_20T1736_Notas_ECM514[[#This Row],[Ex_Matplotlib1 (4886)]]/$O$39*10</f>
        <v>10</v>
      </c>
      <c r="W5" s="7">
        <f t="shared" si="0"/>
        <v>10</v>
      </c>
      <c r="X5" s="8">
        <v>0</v>
      </c>
      <c r="Y5" s="8">
        <v>10</v>
      </c>
      <c r="Z5" s="8">
        <f t="shared" si="1"/>
        <v>10</v>
      </c>
      <c r="AA5" s="7">
        <f>ROUND(MIN(_2024_04_20T1736_Notas_ECM514[[#This Row],[P1S1]]/$Z$39*12,10),0)</f>
        <v>9</v>
      </c>
      <c r="AD5"/>
      <c r="AE5"/>
      <c r="AF5"/>
      <c r="AG5"/>
      <c r="AH5"/>
      <c r="AI5"/>
    </row>
    <row r="6" spans="1:35" x14ac:dyDescent="0.25">
      <c r="A6" s="1" t="s">
        <v>120</v>
      </c>
      <c r="B6">
        <v>846</v>
      </c>
      <c r="C6" s="1" t="s">
        <v>121</v>
      </c>
      <c r="D6" s="1" t="s">
        <v>122</v>
      </c>
      <c r="E6" s="1" t="s">
        <v>13</v>
      </c>
      <c r="F6" s="1" t="s">
        <v>17</v>
      </c>
      <c r="G6" s="1" t="str">
        <f>_xlfn.CONCAT(RIGHT(_2024_04_20T1736_Notas_ECM514[[#This Row],[Student]],LEN(_2024_04_20T1736_Notas_ECM514[[#This Row],[Student]])-1-FIND(",",_2024_04_20T1736_Notas_ECM514[[#This Row],[Student]]))," ",LEFT(_2024_04_20T1736_Notas_ECM514[[#This Row],[Student]],FIND(",",_2024_04_20T1736_Notas_ECM514[[#This Row],[Student]])-1))</f>
        <v>CAIO BARTOLOZZI BASTOS GODOY DE TOLEDO</v>
      </c>
      <c r="H6" s="1" t="s">
        <v>143</v>
      </c>
      <c r="I6" s="2" t="s">
        <v>144</v>
      </c>
      <c r="J6" s="5">
        <v>11</v>
      </c>
      <c r="K6" s="5">
        <v>11</v>
      </c>
      <c r="L6" s="5">
        <v>6</v>
      </c>
      <c r="M6" s="5">
        <v>3</v>
      </c>
      <c r="N6" s="5">
        <v>5</v>
      </c>
      <c r="O6" s="5">
        <v>2</v>
      </c>
      <c r="P6" s="9">
        <v>6.5</v>
      </c>
      <c r="Q6" s="9">
        <f>_2024_04_20T1736_Notas_ECM514[[#This Row],[Ex_Pandas1 (3809)]]/$J$39*10</f>
        <v>10</v>
      </c>
      <c r="R6" s="9">
        <f>_2024_04_20T1736_Notas_ECM514[[#This Row],[Ex_PandasGroupBy  (4205)]]/$K$39*10</f>
        <v>10</v>
      </c>
      <c r="S6" s="9">
        <f>_2024_04_20T1736_Notas_ECM514[[#This Row],[Ex_PandasB3  (4214)]]/$L$39*10</f>
        <v>10</v>
      </c>
      <c r="T6" s="9">
        <f>_2024_04_20T1736_Notas_ECM514[[#This Row],[Ex_ApplyReg  (4444)]]/$M$39*10</f>
        <v>7.5</v>
      </c>
      <c r="U6" s="9">
        <f>_2024_04_20T1736_Notas_ECM514[[#This Row],[Ex_Combine_Reshape_Join (4736)]]/$N$39*10</f>
        <v>10</v>
      </c>
      <c r="V6" s="9">
        <f>_2024_04_20T1736_Notas_ECM514[[#This Row],[Ex_Matplotlib1 (4886)]]/$O$39*10</f>
        <v>4</v>
      </c>
      <c r="W6" s="7">
        <f t="shared" si="0"/>
        <v>8</v>
      </c>
      <c r="X6" s="8">
        <v>11</v>
      </c>
      <c r="Y6" s="8">
        <v>0</v>
      </c>
      <c r="Z6" s="8">
        <f t="shared" si="1"/>
        <v>11</v>
      </c>
      <c r="AA6" s="7">
        <f>ROUND(MIN(_2024_04_20T1736_Notas_ECM514[[#This Row],[P1S1]]/$Z$39*12,10),0)</f>
        <v>9</v>
      </c>
      <c r="AD6"/>
      <c r="AE6"/>
      <c r="AF6"/>
      <c r="AG6"/>
      <c r="AH6"/>
      <c r="AI6"/>
    </row>
    <row r="7" spans="1:35" x14ac:dyDescent="0.25">
      <c r="A7" s="1" t="s">
        <v>36</v>
      </c>
      <c r="B7">
        <v>1236</v>
      </c>
      <c r="C7" s="1" t="s">
        <v>37</v>
      </c>
      <c r="D7" s="1" t="s">
        <v>38</v>
      </c>
      <c r="E7" s="1" t="s">
        <v>13</v>
      </c>
      <c r="F7" s="1" t="s">
        <v>17</v>
      </c>
      <c r="G7" s="1" t="str">
        <f>_xlfn.CONCAT(RIGHT(_2024_04_20T1736_Notas_ECM514[[#This Row],[Student]],LEN(_2024_04_20T1736_Notas_ECM514[[#This Row],[Student]])-1-FIND(",",_2024_04_20T1736_Notas_ECM514[[#This Row],[Student]]))," ",LEFT(_2024_04_20T1736_Notas_ECM514[[#This Row],[Student]],FIND(",",_2024_04_20T1736_Notas_ECM514[[#This Row],[Student]])-1))</f>
        <v>CAIO RABINOVICH PANES BRUNHOLI</v>
      </c>
      <c r="H7" s="1" t="s">
        <v>145</v>
      </c>
      <c r="I7" s="1" t="s">
        <v>145</v>
      </c>
      <c r="J7" s="5">
        <v>11</v>
      </c>
      <c r="K7" s="5">
        <v>10</v>
      </c>
      <c r="L7" s="5">
        <v>6</v>
      </c>
      <c r="M7" s="5">
        <v>3</v>
      </c>
      <c r="N7" s="5">
        <v>3</v>
      </c>
      <c r="O7" s="5">
        <v>5</v>
      </c>
      <c r="P7" s="9">
        <v>0</v>
      </c>
      <c r="Q7" s="9">
        <f>_2024_04_20T1736_Notas_ECM514[[#This Row],[Ex_Pandas1 (3809)]]/$J$39*10</f>
        <v>10</v>
      </c>
      <c r="R7" s="9">
        <f>_2024_04_20T1736_Notas_ECM514[[#This Row],[Ex_PandasGroupBy  (4205)]]/$K$39*10</f>
        <v>9.0909090909090899</v>
      </c>
      <c r="S7" s="9">
        <f>_2024_04_20T1736_Notas_ECM514[[#This Row],[Ex_PandasB3  (4214)]]/$L$39*10</f>
        <v>10</v>
      </c>
      <c r="T7" s="9">
        <f>_2024_04_20T1736_Notas_ECM514[[#This Row],[Ex_ApplyReg  (4444)]]/$M$39*10</f>
        <v>7.5</v>
      </c>
      <c r="U7" s="9">
        <f>_2024_04_20T1736_Notas_ECM514[[#This Row],[Ex_Combine_Reshape_Join (4736)]]/$N$39*10</f>
        <v>6</v>
      </c>
      <c r="V7" s="9">
        <f>_2024_04_20T1736_Notas_ECM514[[#This Row],[Ex_Matplotlib1 (4886)]]/$O$39*10</f>
        <v>10</v>
      </c>
      <c r="W7" s="7">
        <f t="shared" si="0"/>
        <v>8</v>
      </c>
      <c r="X7" s="8">
        <v>7</v>
      </c>
      <c r="Y7" s="8">
        <v>0</v>
      </c>
      <c r="Z7" s="8">
        <f t="shared" si="1"/>
        <v>7</v>
      </c>
      <c r="AA7" s="7">
        <f>ROUND(MIN(_2024_04_20T1736_Notas_ECM514[[#This Row],[P1S1]]/$Z$39*12,10),0)</f>
        <v>6</v>
      </c>
      <c r="AD7"/>
      <c r="AE7"/>
      <c r="AF7"/>
      <c r="AG7"/>
      <c r="AH7"/>
      <c r="AI7"/>
    </row>
    <row r="8" spans="1:35" x14ac:dyDescent="0.25">
      <c r="A8" s="1" t="s">
        <v>90</v>
      </c>
      <c r="B8">
        <v>1032</v>
      </c>
      <c r="C8" s="1" t="s">
        <v>91</v>
      </c>
      <c r="D8" s="1" t="s">
        <v>92</v>
      </c>
      <c r="E8" s="1" t="s">
        <v>13</v>
      </c>
      <c r="F8" s="1" t="s">
        <v>17</v>
      </c>
      <c r="G8" s="1" t="str">
        <f>_xlfn.CONCAT(RIGHT(_2024_04_20T1736_Notas_ECM514[[#This Row],[Student]],LEN(_2024_04_20T1736_Notas_ECM514[[#This Row],[Student]])-1-FIND(",",_2024_04_20T1736_Notas_ECM514[[#This Row],[Student]]))," ",LEFT(_2024_04_20T1736_Notas_ECM514[[#This Row],[Student]],FIND(",",_2024_04_20T1736_Notas_ECM514[[#This Row],[Student]])-1))</f>
        <v>CAROLINA PEREZ</v>
      </c>
      <c r="H8" s="1" t="s">
        <v>145</v>
      </c>
      <c r="I8" s="1" t="s">
        <v>145</v>
      </c>
      <c r="J8" s="5">
        <v>11</v>
      </c>
      <c r="K8" s="5">
        <v>11</v>
      </c>
      <c r="L8" s="5">
        <v>6</v>
      </c>
      <c r="M8" s="5">
        <v>2</v>
      </c>
      <c r="N8" s="5">
        <v>5</v>
      </c>
      <c r="O8" s="5">
        <v>5</v>
      </c>
      <c r="P8" s="9">
        <v>0</v>
      </c>
      <c r="Q8" s="9">
        <f>_2024_04_20T1736_Notas_ECM514[[#This Row],[Ex_Pandas1 (3809)]]/$J$39*10</f>
        <v>10</v>
      </c>
      <c r="R8" s="9">
        <f>_2024_04_20T1736_Notas_ECM514[[#This Row],[Ex_PandasGroupBy  (4205)]]/$K$39*10</f>
        <v>10</v>
      </c>
      <c r="S8" s="9">
        <f>_2024_04_20T1736_Notas_ECM514[[#This Row],[Ex_PandasB3  (4214)]]/$L$39*10</f>
        <v>10</v>
      </c>
      <c r="T8" s="9">
        <f>_2024_04_20T1736_Notas_ECM514[[#This Row],[Ex_ApplyReg  (4444)]]/$M$39*10</f>
        <v>5</v>
      </c>
      <c r="U8" s="9">
        <f>_2024_04_20T1736_Notas_ECM514[[#This Row],[Ex_Combine_Reshape_Join (4736)]]/$N$39*10</f>
        <v>10</v>
      </c>
      <c r="V8" s="9">
        <f>_2024_04_20T1736_Notas_ECM514[[#This Row],[Ex_Matplotlib1 (4886)]]/$O$39*10</f>
        <v>10</v>
      </c>
      <c r="W8" s="7">
        <f t="shared" si="0"/>
        <v>8</v>
      </c>
      <c r="X8" s="8">
        <v>0</v>
      </c>
      <c r="Y8" s="8">
        <v>4</v>
      </c>
      <c r="Z8" s="8">
        <f t="shared" si="1"/>
        <v>4</v>
      </c>
      <c r="AA8" s="7">
        <f>ROUND(MIN(_2024_04_20T1736_Notas_ECM514[[#This Row],[P1S1]]/$Z$39*12,10),0)</f>
        <v>3</v>
      </c>
      <c r="AD8"/>
      <c r="AE8"/>
      <c r="AF8"/>
      <c r="AG8"/>
      <c r="AH8"/>
      <c r="AI8"/>
    </row>
    <row r="9" spans="1:35" x14ac:dyDescent="0.25">
      <c r="A9" s="1" t="s">
        <v>105</v>
      </c>
      <c r="B9">
        <v>1146</v>
      </c>
      <c r="C9" s="1" t="s">
        <v>106</v>
      </c>
      <c r="D9" s="1" t="s">
        <v>107</v>
      </c>
      <c r="E9" s="1" t="s">
        <v>13</v>
      </c>
      <c r="F9" s="1" t="s">
        <v>17</v>
      </c>
      <c r="G9" s="1" t="str">
        <f>_xlfn.CONCAT(RIGHT(_2024_04_20T1736_Notas_ECM514[[#This Row],[Student]],LEN(_2024_04_20T1736_Notas_ECM514[[#This Row],[Student]])-1-FIND(",",_2024_04_20T1736_Notas_ECM514[[#This Row],[Student]]))," ",LEFT(_2024_04_20T1736_Notas_ECM514[[#This Row],[Student]],FIND(",",_2024_04_20T1736_Notas_ECM514[[#This Row],[Student]])-1))</f>
        <v>DANIEL DE SOUZA SCABAR</v>
      </c>
      <c r="H9" s="1" t="s">
        <v>129</v>
      </c>
      <c r="I9" s="2" t="s">
        <v>130</v>
      </c>
      <c r="J9" s="5">
        <v>11</v>
      </c>
      <c r="K9" s="5">
        <v>10</v>
      </c>
      <c r="L9" s="5">
        <v>6</v>
      </c>
      <c r="M9" s="5">
        <v>2</v>
      </c>
      <c r="N9" s="5">
        <v>5</v>
      </c>
      <c r="O9" s="5">
        <v>0</v>
      </c>
      <c r="P9" s="9">
        <v>8</v>
      </c>
      <c r="Q9" s="9">
        <f>_2024_04_20T1736_Notas_ECM514[[#This Row],[Ex_Pandas1 (3809)]]/$J$39*10</f>
        <v>10</v>
      </c>
      <c r="R9" s="9">
        <f>_2024_04_20T1736_Notas_ECM514[[#This Row],[Ex_PandasGroupBy  (4205)]]/$K$39*10</f>
        <v>9.0909090909090899</v>
      </c>
      <c r="S9" s="9">
        <f>_2024_04_20T1736_Notas_ECM514[[#This Row],[Ex_PandasB3  (4214)]]/$L$39*10</f>
        <v>10</v>
      </c>
      <c r="T9" s="9">
        <f>_2024_04_20T1736_Notas_ECM514[[#This Row],[Ex_ApplyReg  (4444)]]/$M$39*10</f>
        <v>5</v>
      </c>
      <c r="U9" s="9">
        <f>_2024_04_20T1736_Notas_ECM514[[#This Row],[Ex_Combine_Reshape_Join (4736)]]/$N$39*10</f>
        <v>10</v>
      </c>
      <c r="V9" s="9">
        <f>_2024_04_20T1736_Notas_ECM514[[#This Row],[Ex_Matplotlib1 (4886)]]/$O$39*10</f>
        <v>0</v>
      </c>
      <c r="W9" s="7">
        <f t="shared" si="0"/>
        <v>7</v>
      </c>
      <c r="X9" s="8">
        <v>0</v>
      </c>
      <c r="Y9" s="8">
        <v>12</v>
      </c>
      <c r="Z9" s="8">
        <f t="shared" si="1"/>
        <v>12</v>
      </c>
      <c r="AA9" s="7">
        <f>ROUND(MIN(_2024_04_20T1736_Notas_ECM514[[#This Row],[P1S1]]/$Z$39*12,10),0)</f>
        <v>10</v>
      </c>
      <c r="AD9"/>
      <c r="AE9"/>
      <c r="AF9"/>
      <c r="AG9"/>
      <c r="AH9"/>
      <c r="AI9"/>
    </row>
    <row r="10" spans="1:35" x14ac:dyDescent="0.25">
      <c r="A10" s="1" t="s">
        <v>111</v>
      </c>
      <c r="B10">
        <v>1112</v>
      </c>
      <c r="C10" s="1" t="s">
        <v>112</v>
      </c>
      <c r="D10" s="1" t="s">
        <v>113</v>
      </c>
      <c r="E10" s="1" t="s">
        <v>13</v>
      </c>
      <c r="F10" s="1" t="s">
        <v>17</v>
      </c>
      <c r="G10" s="1" t="str">
        <f>_xlfn.CONCAT(RIGHT(_2024_04_20T1736_Notas_ECM514[[#This Row],[Student]],LEN(_2024_04_20T1736_Notas_ECM514[[#This Row],[Student]])-1-FIND(",",_2024_04_20T1736_Notas_ECM514[[#This Row],[Student]]))," ",LEFT(_2024_04_20T1736_Notas_ECM514[[#This Row],[Student]],FIND(",",_2024_04_20T1736_Notas_ECM514[[#This Row],[Student]])-1))</f>
        <v>DAVI FERNANDES SIMOES SOARES</v>
      </c>
      <c r="H10" s="1" t="s">
        <v>143</v>
      </c>
      <c r="I10" s="2" t="s">
        <v>144</v>
      </c>
      <c r="J10" s="5">
        <v>11</v>
      </c>
      <c r="K10" s="5">
        <v>11</v>
      </c>
      <c r="L10" s="5">
        <v>6</v>
      </c>
      <c r="M10" s="5">
        <v>4</v>
      </c>
      <c r="N10" s="5">
        <v>5</v>
      </c>
      <c r="O10" s="5">
        <v>5</v>
      </c>
      <c r="P10" s="9">
        <v>6.5</v>
      </c>
      <c r="Q10" s="9">
        <f>_2024_04_20T1736_Notas_ECM514[[#This Row],[Ex_Pandas1 (3809)]]/$J$39*10</f>
        <v>10</v>
      </c>
      <c r="R10" s="9">
        <f>_2024_04_20T1736_Notas_ECM514[[#This Row],[Ex_PandasGroupBy  (4205)]]/$K$39*10</f>
        <v>10</v>
      </c>
      <c r="S10" s="9">
        <f>_2024_04_20T1736_Notas_ECM514[[#This Row],[Ex_PandasB3  (4214)]]/$L$39*10</f>
        <v>10</v>
      </c>
      <c r="T10" s="9">
        <f>_2024_04_20T1736_Notas_ECM514[[#This Row],[Ex_ApplyReg  (4444)]]/$M$39*10</f>
        <v>10</v>
      </c>
      <c r="U10" s="9">
        <f>_2024_04_20T1736_Notas_ECM514[[#This Row],[Ex_Combine_Reshape_Join (4736)]]/$N$39*10</f>
        <v>10</v>
      </c>
      <c r="V10" s="9">
        <f>_2024_04_20T1736_Notas_ECM514[[#This Row],[Ex_Matplotlib1 (4886)]]/$O$39*10</f>
        <v>10</v>
      </c>
      <c r="W10" s="7">
        <f t="shared" si="0"/>
        <v>10</v>
      </c>
      <c r="X10" s="8">
        <v>0</v>
      </c>
      <c r="Y10" s="8">
        <v>6</v>
      </c>
      <c r="Z10" s="8">
        <f t="shared" si="1"/>
        <v>6</v>
      </c>
      <c r="AA10" s="7">
        <f>ROUND(MIN(_2024_04_20T1736_Notas_ECM514[[#This Row],[P1S1]]/$Z$39*12,10),0)</f>
        <v>5</v>
      </c>
      <c r="AD10"/>
      <c r="AE10"/>
      <c r="AF10"/>
      <c r="AG10"/>
      <c r="AH10"/>
      <c r="AI10"/>
    </row>
    <row r="11" spans="1:35" x14ac:dyDescent="0.25">
      <c r="A11" s="1" t="s">
        <v>57</v>
      </c>
      <c r="B11">
        <v>981</v>
      </c>
      <c r="C11" s="1" t="s">
        <v>58</v>
      </c>
      <c r="D11" s="1" t="s">
        <v>59</v>
      </c>
      <c r="E11" s="1" t="s">
        <v>13</v>
      </c>
      <c r="F11" s="1" t="s">
        <v>17</v>
      </c>
      <c r="G11" s="1" t="str">
        <f>_xlfn.CONCAT(RIGHT(_2024_04_20T1736_Notas_ECM514[[#This Row],[Student]],LEN(_2024_04_20T1736_Notas_ECM514[[#This Row],[Student]])-1-FIND(",",_2024_04_20T1736_Notas_ECM514[[#This Row],[Student]]))," ",LEFT(_2024_04_20T1736_Notas_ECM514[[#This Row],[Student]],FIND(",",_2024_04_20T1736_Notas_ECM514[[#This Row],[Student]])-1))</f>
        <v>ENRICO GIANNOBILE</v>
      </c>
      <c r="H11" s="1" t="s">
        <v>135</v>
      </c>
      <c r="I11" s="2" t="s">
        <v>136</v>
      </c>
      <c r="J11" s="5">
        <v>11</v>
      </c>
      <c r="K11" s="5">
        <v>11</v>
      </c>
      <c r="L11" s="5">
        <v>6</v>
      </c>
      <c r="M11" s="5">
        <v>4</v>
      </c>
      <c r="N11" s="5">
        <v>5</v>
      </c>
      <c r="O11" s="5">
        <v>5</v>
      </c>
      <c r="P11" s="9">
        <v>7.5</v>
      </c>
      <c r="Q11" s="9">
        <f>_2024_04_20T1736_Notas_ECM514[[#This Row],[Ex_Pandas1 (3809)]]/$J$39*10</f>
        <v>10</v>
      </c>
      <c r="R11" s="9">
        <f>_2024_04_20T1736_Notas_ECM514[[#This Row],[Ex_PandasGroupBy  (4205)]]/$K$39*10</f>
        <v>10</v>
      </c>
      <c r="S11" s="9">
        <f>_2024_04_20T1736_Notas_ECM514[[#This Row],[Ex_PandasB3  (4214)]]/$L$39*10</f>
        <v>10</v>
      </c>
      <c r="T11" s="9">
        <f>_2024_04_20T1736_Notas_ECM514[[#This Row],[Ex_ApplyReg  (4444)]]/$M$39*10</f>
        <v>10</v>
      </c>
      <c r="U11" s="9">
        <f>_2024_04_20T1736_Notas_ECM514[[#This Row],[Ex_Combine_Reshape_Join (4736)]]/$N$39*10</f>
        <v>10</v>
      </c>
      <c r="V11" s="9">
        <f>_2024_04_20T1736_Notas_ECM514[[#This Row],[Ex_Matplotlib1 (4886)]]/$O$39*10</f>
        <v>10</v>
      </c>
      <c r="W11" s="7">
        <f t="shared" si="0"/>
        <v>10</v>
      </c>
      <c r="X11" s="8">
        <v>0</v>
      </c>
      <c r="Y11" s="8">
        <v>8</v>
      </c>
      <c r="Z11" s="8">
        <f t="shared" si="1"/>
        <v>8</v>
      </c>
      <c r="AA11" s="7">
        <f>ROUND(MIN(_2024_04_20T1736_Notas_ECM514[[#This Row],[P1S1]]/$Z$39*12,10),0)</f>
        <v>7</v>
      </c>
      <c r="AD11"/>
      <c r="AE11"/>
      <c r="AF11"/>
      <c r="AG11"/>
      <c r="AH11"/>
      <c r="AI11"/>
    </row>
    <row r="12" spans="1:35" x14ac:dyDescent="0.25">
      <c r="A12" s="1" t="s">
        <v>51</v>
      </c>
      <c r="B12">
        <v>1154</v>
      </c>
      <c r="C12" s="1" t="s">
        <v>52</v>
      </c>
      <c r="D12" s="1" t="s">
        <v>53</v>
      </c>
      <c r="E12" s="1" t="s">
        <v>13</v>
      </c>
      <c r="F12" s="1" t="s">
        <v>17</v>
      </c>
      <c r="G12" s="1" t="str">
        <f>_xlfn.CONCAT(RIGHT(_2024_04_20T1736_Notas_ECM514[[#This Row],[Student]],LEN(_2024_04_20T1736_Notas_ECM514[[#This Row],[Student]])-1-FIND(",",_2024_04_20T1736_Notas_ECM514[[#This Row],[Student]]))," ",LEFT(_2024_04_20T1736_Notas_ECM514[[#This Row],[Student]],FIND(",",_2024_04_20T1736_Notas_ECM514[[#This Row],[Student]])-1))</f>
        <v>ETTORE PADULA DALBEN</v>
      </c>
      <c r="H12" s="1" t="s">
        <v>135</v>
      </c>
      <c r="I12" s="2" t="s">
        <v>136</v>
      </c>
      <c r="J12" s="5">
        <v>11</v>
      </c>
      <c r="K12" s="5">
        <v>11</v>
      </c>
      <c r="L12" s="5">
        <v>6</v>
      </c>
      <c r="M12" s="5">
        <v>4</v>
      </c>
      <c r="N12" s="5">
        <v>5</v>
      </c>
      <c r="O12" s="5">
        <v>5</v>
      </c>
      <c r="P12" s="9">
        <v>7.5</v>
      </c>
      <c r="Q12" s="9">
        <f>_2024_04_20T1736_Notas_ECM514[[#This Row],[Ex_Pandas1 (3809)]]/$J$39*10</f>
        <v>10</v>
      </c>
      <c r="R12" s="9">
        <f>_2024_04_20T1736_Notas_ECM514[[#This Row],[Ex_PandasGroupBy  (4205)]]/$K$39*10</f>
        <v>10</v>
      </c>
      <c r="S12" s="9">
        <f>_2024_04_20T1736_Notas_ECM514[[#This Row],[Ex_PandasB3  (4214)]]/$L$39*10</f>
        <v>10</v>
      </c>
      <c r="T12" s="9">
        <f>_2024_04_20T1736_Notas_ECM514[[#This Row],[Ex_ApplyReg  (4444)]]/$M$39*10</f>
        <v>10</v>
      </c>
      <c r="U12" s="9">
        <f>_2024_04_20T1736_Notas_ECM514[[#This Row],[Ex_Combine_Reshape_Join (4736)]]/$N$39*10</f>
        <v>10</v>
      </c>
      <c r="V12" s="9">
        <f>_2024_04_20T1736_Notas_ECM514[[#This Row],[Ex_Matplotlib1 (4886)]]/$O$39*10</f>
        <v>10</v>
      </c>
      <c r="W12" s="7">
        <f t="shared" si="0"/>
        <v>10</v>
      </c>
      <c r="X12" s="8">
        <v>0</v>
      </c>
      <c r="Y12" s="8">
        <v>12</v>
      </c>
      <c r="Z12" s="8">
        <f t="shared" si="1"/>
        <v>12</v>
      </c>
      <c r="AA12" s="7">
        <f>ROUND(MIN(_2024_04_20T1736_Notas_ECM514[[#This Row],[P1S1]]/$Z$39*12,10),0)</f>
        <v>10</v>
      </c>
      <c r="AD12"/>
      <c r="AE12"/>
      <c r="AF12"/>
      <c r="AG12"/>
      <c r="AH12"/>
      <c r="AI12"/>
    </row>
    <row r="13" spans="1:35" x14ac:dyDescent="0.25">
      <c r="A13" s="1" t="s">
        <v>108</v>
      </c>
      <c r="B13">
        <v>1080</v>
      </c>
      <c r="C13" s="1" t="s">
        <v>109</v>
      </c>
      <c r="D13" s="1" t="s">
        <v>110</v>
      </c>
      <c r="E13" s="1" t="s">
        <v>13</v>
      </c>
      <c r="F13" s="1" t="s">
        <v>17</v>
      </c>
      <c r="G13" s="1" t="str">
        <f>_xlfn.CONCAT(RIGHT(_2024_04_20T1736_Notas_ECM514[[#This Row],[Student]],LEN(_2024_04_20T1736_Notas_ECM514[[#This Row],[Student]])-1-FIND(",",_2024_04_20T1736_Notas_ECM514[[#This Row],[Student]]))," ",LEFT(_2024_04_20T1736_Notas_ECM514[[#This Row],[Student]],FIND(",",_2024_04_20T1736_Notas_ECM514[[#This Row],[Student]])-1))</f>
        <v>FELIPE MATOS SILVIERI</v>
      </c>
      <c r="H13" s="1" t="s">
        <v>137</v>
      </c>
      <c r="I13" s="2" t="s">
        <v>138</v>
      </c>
      <c r="J13" s="5">
        <v>11</v>
      </c>
      <c r="K13" s="5">
        <v>11</v>
      </c>
      <c r="L13" s="5">
        <v>6</v>
      </c>
      <c r="M13" s="5">
        <v>4</v>
      </c>
      <c r="N13" s="5">
        <v>5</v>
      </c>
      <c r="O13" s="5">
        <v>5</v>
      </c>
      <c r="P13" s="9">
        <v>8</v>
      </c>
      <c r="Q13" s="9">
        <f>_2024_04_20T1736_Notas_ECM514[[#This Row],[Ex_Pandas1 (3809)]]/$J$39*10</f>
        <v>10</v>
      </c>
      <c r="R13" s="9">
        <f>_2024_04_20T1736_Notas_ECM514[[#This Row],[Ex_PandasGroupBy  (4205)]]/$K$39*10</f>
        <v>10</v>
      </c>
      <c r="S13" s="9">
        <f>_2024_04_20T1736_Notas_ECM514[[#This Row],[Ex_PandasB3  (4214)]]/$L$39*10</f>
        <v>10</v>
      </c>
      <c r="T13" s="9">
        <f>_2024_04_20T1736_Notas_ECM514[[#This Row],[Ex_ApplyReg  (4444)]]/$M$39*10</f>
        <v>10</v>
      </c>
      <c r="U13" s="9">
        <f>_2024_04_20T1736_Notas_ECM514[[#This Row],[Ex_Combine_Reshape_Join (4736)]]/$N$39*10</f>
        <v>10</v>
      </c>
      <c r="V13" s="9">
        <f>_2024_04_20T1736_Notas_ECM514[[#This Row],[Ex_Matplotlib1 (4886)]]/$O$39*10</f>
        <v>10</v>
      </c>
      <c r="W13" s="7">
        <f t="shared" si="0"/>
        <v>10</v>
      </c>
      <c r="X13" s="8">
        <v>6</v>
      </c>
      <c r="Y13" s="8">
        <v>0</v>
      </c>
      <c r="Z13" s="8">
        <f t="shared" si="1"/>
        <v>6</v>
      </c>
      <c r="AA13" s="7">
        <f>ROUND(MIN(_2024_04_20T1736_Notas_ECM514[[#This Row],[P1S1]]/$Z$39*12,10),0)</f>
        <v>5</v>
      </c>
      <c r="AD13"/>
      <c r="AE13"/>
      <c r="AF13"/>
      <c r="AG13"/>
      <c r="AH13"/>
      <c r="AI13"/>
    </row>
    <row r="14" spans="1:35" x14ac:dyDescent="0.25">
      <c r="A14" s="1" t="s">
        <v>123</v>
      </c>
      <c r="B14">
        <v>1016</v>
      </c>
      <c r="C14" s="1" t="s">
        <v>124</v>
      </c>
      <c r="D14" s="1" t="s">
        <v>125</v>
      </c>
      <c r="E14" s="1" t="s">
        <v>13</v>
      </c>
      <c r="F14" s="1" t="s">
        <v>17</v>
      </c>
      <c r="G14" s="1" t="str">
        <f>_xlfn.CONCAT(RIGHT(_2024_04_20T1736_Notas_ECM514[[#This Row],[Student]],LEN(_2024_04_20T1736_Notas_ECM514[[#This Row],[Student]])-1-FIND(",",_2024_04_20T1736_Notas_ECM514[[#This Row],[Student]]))," ",LEFT(_2024_04_20T1736_Notas_ECM514[[#This Row],[Student]],FIND(",",_2024_04_20T1736_Notas_ECM514[[#This Row],[Student]])-1))</f>
        <v>FELIPPE ONISHI YAEGASHI</v>
      </c>
      <c r="H14" s="1" t="s">
        <v>127</v>
      </c>
      <c r="I14" s="2" t="s">
        <v>128</v>
      </c>
      <c r="J14" s="5">
        <v>11</v>
      </c>
      <c r="K14" s="5">
        <v>11</v>
      </c>
      <c r="L14" s="5">
        <v>6</v>
      </c>
      <c r="M14" s="5">
        <v>1</v>
      </c>
      <c r="N14" s="5">
        <v>5</v>
      </c>
      <c r="O14" s="5">
        <v>5</v>
      </c>
      <c r="P14" s="9">
        <v>7.5</v>
      </c>
      <c r="Q14" s="9">
        <f>_2024_04_20T1736_Notas_ECM514[[#This Row],[Ex_Pandas1 (3809)]]/$J$39*10</f>
        <v>10</v>
      </c>
      <c r="R14" s="9">
        <f>_2024_04_20T1736_Notas_ECM514[[#This Row],[Ex_PandasGroupBy  (4205)]]/$K$39*10</f>
        <v>10</v>
      </c>
      <c r="S14" s="9">
        <f>_2024_04_20T1736_Notas_ECM514[[#This Row],[Ex_PandasB3  (4214)]]/$L$39*10</f>
        <v>10</v>
      </c>
      <c r="T14" s="9">
        <f>_2024_04_20T1736_Notas_ECM514[[#This Row],[Ex_ApplyReg  (4444)]]/$M$39*10</f>
        <v>2.5</v>
      </c>
      <c r="U14" s="9">
        <f>_2024_04_20T1736_Notas_ECM514[[#This Row],[Ex_Combine_Reshape_Join (4736)]]/$N$39*10</f>
        <v>10</v>
      </c>
      <c r="V14" s="9">
        <f>_2024_04_20T1736_Notas_ECM514[[#This Row],[Ex_Matplotlib1 (4886)]]/$O$39*10</f>
        <v>10</v>
      </c>
      <c r="W14" s="7">
        <f t="shared" si="0"/>
        <v>9</v>
      </c>
      <c r="X14" s="8">
        <v>0</v>
      </c>
      <c r="Y14" s="8">
        <v>11</v>
      </c>
      <c r="Z14" s="8">
        <f t="shared" si="1"/>
        <v>11</v>
      </c>
      <c r="AA14" s="7">
        <f>ROUND(MIN(_2024_04_20T1736_Notas_ECM514[[#This Row],[P1S1]]/$Z$39*12,10),0)</f>
        <v>9</v>
      </c>
      <c r="AD14"/>
      <c r="AE14"/>
      <c r="AF14"/>
      <c r="AG14"/>
      <c r="AH14"/>
      <c r="AI14"/>
    </row>
    <row r="15" spans="1:35" x14ac:dyDescent="0.25">
      <c r="A15" s="1" t="s">
        <v>81</v>
      </c>
      <c r="B15">
        <v>1038</v>
      </c>
      <c r="C15" s="1" t="s">
        <v>82</v>
      </c>
      <c r="D15" s="1" t="s">
        <v>83</v>
      </c>
      <c r="E15" s="1" t="s">
        <v>13</v>
      </c>
      <c r="F15" s="1" t="s">
        <v>17</v>
      </c>
      <c r="G15" s="1" t="str">
        <f>_xlfn.CONCAT(RIGHT(_2024_04_20T1736_Notas_ECM514[[#This Row],[Student]],LEN(_2024_04_20T1736_Notas_ECM514[[#This Row],[Student]])-1-FIND(",",_2024_04_20T1736_Notas_ECM514[[#This Row],[Student]]))," ",LEFT(_2024_04_20T1736_Notas_ECM514[[#This Row],[Student]],FIND(",",_2024_04_20T1736_Notas_ECM514[[#This Row],[Student]])-1))</f>
        <v>FERNANDO HENRIQUES NETO</v>
      </c>
      <c r="H15" s="1" t="s">
        <v>139</v>
      </c>
      <c r="I15" s="2" t="s">
        <v>140</v>
      </c>
      <c r="J15" s="5">
        <v>11</v>
      </c>
      <c r="K15" s="5">
        <v>11</v>
      </c>
      <c r="L15" s="5">
        <v>6</v>
      </c>
      <c r="M15" s="5">
        <v>4</v>
      </c>
      <c r="N15" s="5">
        <v>5</v>
      </c>
      <c r="O15" s="5">
        <v>5</v>
      </c>
      <c r="P15" s="9">
        <v>8</v>
      </c>
      <c r="Q15" s="9">
        <f>_2024_04_20T1736_Notas_ECM514[[#This Row],[Ex_Pandas1 (3809)]]/$J$39*10</f>
        <v>10</v>
      </c>
      <c r="R15" s="9">
        <f>_2024_04_20T1736_Notas_ECM514[[#This Row],[Ex_PandasGroupBy  (4205)]]/$K$39*10</f>
        <v>10</v>
      </c>
      <c r="S15" s="9">
        <f>_2024_04_20T1736_Notas_ECM514[[#This Row],[Ex_PandasB3  (4214)]]/$L$39*10</f>
        <v>10</v>
      </c>
      <c r="T15" s="9">
        <f>_2024_04_20T1736_Notas_ECM514[[#This Row],[Ex_ApplyReg  (4444)]]/$M$39*10</f>
        <v>10</v>
      </c>
      <c r="U15" s="9">
        <f>_2024_04_20T1736_Notas_ECM514[[#This Row],[Ex_Combine_Reshape_Join (4736)]]/$N$39*10</f>
        <v>10</v>
      </c>
      <c r="V15" s="9">
        <f>_2024_04_20T1736_Notas_ECM514[[#This Row],[Ex_Matplotlib1 (4886)]]/$O$39*10</f>
        <v>10</v>
      </c>
      <c r="W15" s="7">
        <f t="shared" si="0"/>
        <v>10</v>
      </c>
      <c r="X15" s="8">
        <v>0</v>
      </c>
      <c r="Y15" s="8">
        <v>7</v>
      </c>
      <c r="Z15" s="8">
        <f t="shared" si="1"/>
        <v>7</v>
      </c>
      <c r="AA15" s="7">
        <f>ROUND(MIN(_2024_04_20T1736_Notas_ECM514[[#This Row],[P1S1]]/$Z$39*12,10),0)</f>
        <v>6</v>
      </c>
      <c r="AD15"/>
      <c r="AE15"/>
      <c r="AF15"/>
      <c r="AG15"/>
      <c r="AH15"/>
      <c r="AI15"/>
    </row>
    <row r="16" spans="1:35" x14ac:dyDescent="0.25">
      <c r="A16" s="1" t="s">
        <v>96</v>
      </c>
      <c r="B16">
        <v>1200</v>
      </c>
      <c r="C16" s="1" t="s">
        <v>97</v>
      </c>
      <c r="D16" s="1" t="s">
        <v>98</v>
      </c>
      <c r="E16" s="1" t="s">
        <v>13</v>
      </c>
      <c r="F16" s="1" t="s">
        <v>17</v>
      </c>
      <c r="G16" s="1" t="str">
        <f>_xlfn.CONCAT(RIGHT(_2024_04_20T1736_Notas_ECM514[[#This Row],[Student]],LEN(_2024_04_20T1736_Notas_ECM514[[#This Row],[Student]])-1-FIND(",",_2024_04_20T1736_Notas_ECM514[[#This Row],[Student]]))," ",LEFT(_2024_04_20T1736_Notas_ECM514[[#This Row],[Student]],FIND(",",_2024_04_20T1736_Notas_ECM514[[#This Row],[Student]])-1))</f>
        <v>FILIPE DOS SANTOS PUGLIESI</v>
      </c>
      <c r="H16" s="1" t="s">
        <v>146</v>
      </c>
      <c r="I16" s="2" t="s">
        <v>147</v>
      </c>
      <c r="J16" s="5">
        <v>11</v>
      </c>
      <c r="K16" s="5">
        <v>10</v>
      </c>
      <c r="L16" s="5">
        <v>6</v>
      </c>
      <c r="M16" s="5">
        <v>3</v>
      </c>
      <c r="N16" s="5">
        <v>5</v>
      </c>
      <c r="O16" s="5">
        <v>5</v>
      </c>
      <c r="P16" s="9">
        <v>7</v>
      </c>
      <c r="Q16" s="9">
        <f>_2024_04_20T1736_Notas_ECM514[[#This Row],[Ex_Pandas1 (3809)]]/$J$39*10</f>
        <v>10</v>
      </c>
      <c r="R16" s="9">
        <f>_2024_04_20T1736_Notas_ECM514[[#This Row],[Ex_PandasGroupBy  (4205)]]/$K$39*10</f>
        <v>9.0909090909090899</v>
      </c>
      <c r="S16" s="9">
        <f>_2024_04_20T1736_Notas_ECM514[[#This Row],[Ex_PandasB3  (4214)]]/$L$39*10</f>
        <v>10</v>
      </c>
      <c r="T16" s="9">
        <f>_2024_04_20T1736_Notas_ECM514[[#This Row],[Ex_ApplyReg  (4444)]]/$M$39*10</f>
        <v>7.5</v>
      </c>
      <c r="U16" s="9">
        <f>_2024_04_20T1736_Notas_ECM514[[#This Row],[Ex_Combine_Reshape_Join (4736)]]/$N$39*10</f>
        <v>10</v>
      </c>
      <c r="V16" s="9">
        <f>_2024_04_20T1736_Notas_ECM514[[#This Row],[Ex_Matplotlib1 (4886)]]/$O$39*10</f>
        <v>10</v>
      </c>
      <c r="W16" s="7">
        <f t="shared" si="0"/>
        <v>9</v>
      </c>
      <c r="X16" s="8">
        <v>3</v>
      </c>
      <c r="Y16" s="8">
        <v>0</v>
      </c>
      <c r="Z16" s="8">
        <f t="shared" si="1"/>
        <v>3</v>
      </c>
      <c r="AA16" s="7">
        <f>ROUND(MIN(_2024_04_20T1736_Notas_ECM514[[#This Row],[P1S1]]/$Z$39*12,10),0)</f>
        <v>3</v>
      </c>
      <c r="AD16"/>
      <c r="AE16"/>
      <c r="AF16"/>
      <c r="AG16"/>
      <c r="AH16"/>
      <c r="AI16"/>
    </row>
    <row r="17" spans="1:35" x14ac:dyDescent="0.25">
      <c r="A17" s="1" t="s">
        <v>48</v>
      </c>
      <c r="B17">
        <v>1025</v>
      </c>
      <c r="C17" s="1" t="s">
        <v>49</v>
      </c>
      <c r="D17" s="1" t="s">
        <v>50</v>
      </c>
      <c r="E17" s="1" t="s">
        <v>13</v>
      </c>
      <c r="F17" s="1" t="s">
        <v>17</v>
      </c>
      <c r="G17" s="1" t="str">
        <f>_xlfn.CONCAT(RIGHT(_2024_04_20T1736_Notas_ECM514[[#This Row],[Student]],LEN(_2024_04_20T1736_Notas_ECM514[[#This Row],[Student]])-1-FIND(",",_2024_04_20T1736_Notas_ECM514[[#This Row],[Student]]))," ",LEFT(_2024_04_20T1736_Notas_ECM514[[#This Row],[Student]],FIND(",",_2024_04_20T1736_Notas_ECM514[[#This Row],[Student]])-1))</f>
        <v>GABRIEL DOS SANTOS COUTO</v>
      </c>
      <c r="H17" s="1" t="s">
        <v>137</v>
      </c>
      <c r="I17" s="2" t="s">
        <v>138</v>
      </c>
      <c r="J17" s="5">
        <v>11</v>
      </c>
      <c r="K17" s="5">
        <v>11</v>
      </c>
      <c r="L17" s="5">
        <v>6</v>
      </c>
      <c r="M17" s="5">
        <v>4</v>
      </c>
      <c r="N17" s="5">
        <v>5</v>
      </c>
      <c r="O17" s="5">
        <v>5</v>
      </c>
      <c r="P17" s="9">
        <v>8</v>
      </c>
      <c r="Q17" s="9">
        <f>_2024_04_20T1736_Notas_ECM514[[#This Row],[Ex_Pandas1 (3809)]]/$J$39*10</f>
        <v>10</v>
      </c>
      <c r="R17" s="9">
        <f>_2024_04_20T1736_Notas_ECM514[[#This Row],[Ex_PandasGroupBy  (4205)]]/$K$39*10</f>
        <v>10</v>
      </c>
      <c r="S17" s="9">
        <f>_2024_04_20T1736_Notas_ECM514[[#This Row],[Ex_PandasB3  (4214)]]/$L$39*10</f>
        <v>10</v>
      </c>
      <c r="T17" s="9">
        <f>_2024_04_20T1736_Notas_ECM514[[#This Row],[Ex_ApplyReg  (4444)]]/$M$39*10</f>
        <v>10</v>
      </c>
      <c r="U17" s="9">
        <f>_2024_04_20T1736_Notas_ECM514[[#This Row],[Ex_Combine_Reshape_Join (4736)]]/$N$39*10</f>
        <v>10</v>
      </c>
      <c r="V17" s="9">
        <f>_2024_04_20T1736_Notas_ECM514[[#This Row],[Ex_Matplotlib1 (4886)]]/$O$39*10</f>
        <v>10</v>
      </c>
      <c r="W17" s="7">
        <f t="shared" si="0"/>
        <v>10</v>
      </c>
      <c r="X17" s="8">
        <v>0</v>
      </c>
      <c r="Y17" s="8">
        <v>6</v>
      </c>
      <c r="Z17" s="8">
        <f t="shared" si="1"/>
        <v>6</v>
      </c>
      <c r="AA17" s="7">
        <f>ROUND(MIN(_2024_04_20T1736_Notas_ECM514[[#This Row],[P1S1]]/$Z$39*12,10),0)</f>
        <v>5</v>
      </c>
      <c r="AD17"/>
      <c r="AE17"/>
      <c r="AF17"/>
      <c r="AG17"/>
      <c r="AH17"/>
      <c r="AI17"/>
    </row>
    <row r="18" spans="1:35" x14ac:dyDescent="0.25">
      <c r="A18" s="1" t="s">
        <v>27</v>
      </c>
      <c r="B18">
        <v>1246</v>
      </c>
      <c r="C18" s="1" t="s">
        <v>28</v>
      </c>
      <c r="D18" s="1" t="s">
        <v>29</v>
      </c>
      <c r="E18" s="1" t="s">
        <v>13</v>
      </c>
      <c r="F18" s="1" t="s">
        <v>17</v>
      </c>
      <c r="G18" s="1" t="str">
        <f>_xlfn.CONCAT(RIGHT(_2024_04_20T1736_Notas_ECM514[[#This Row],[Student]],LEN(_2024_04_20T1736_Notas_ECM514[[#This Row],[Student]])-1-FIND(",",_2024_04_20T1736_Notas_ECM514[[#This Row],[Student]]))," ",LEFT(_2024_04_20T1736_Notas_ECM514[[#This Row],[Student]],FIND(",",_2024_04_20T1736_Notas_ECM514[[#This Row],[Student]])-1))</f>
        <v>GABRIEL PRANDE BERNARDELLO</v>
      </c>
      <c r="H18" s="1" t="s">
        <v>137</v>
      </c>
      <c r="I18" s="2" t="s">
        <v>138</v>
      </c>
      <c r="J18" s="5">
        <v>10</v>
      </c>
      <c r="K18" s="5">
        <v>11</v>
      </c>
      <c r="L18" s="5">
        <v>6</v>
      </c>
      <c r="M18" s="5">
        <v>4</v>
      </c>
      <c r="N18" s="5">
        <v>5</v>
      </c>
      <c r="O18" s="5">
        <v>5</v>
      </c>
      <c r="P18" s="9">
        <v>8</v>
      </c>
      <c r="Q18" s="9">
        <f>_2024_04_20T1736_Notas_ECM514[[#This Row],[Ex_Pandas1 (3809)]]/$J$39*10</f>
        <v>9.0909090909090899</v>
      </c>
      <c r="R18" s="9">
        <f>_2024_04_20T1736_Notas_ECM514[[#This Row],[Ex_PandasGroupBy  (4205)]]/$K$39*10</f>
        <v>10</v>
      </c>
      <c r="S18" s="9">
        <f>_2024_04_20T1736_Notas_ECM514[[#This Row],[Ex_PandasB3  (4214)]]/$L$39*10</f>
        <v>10</v>
      </c>
      <c r="T18" s="9">
        <f>_2024_04_20T1736_Notas_ECM514[[#This Row],[Ex_ApplyReg  (4444)]]/$M$39*10</f>
        <v>10</v>
      </c>
      <c r="U18" s="9">
        <f>_2024_04_20T1736_Notas_ECM514[[#This Row],[Ex_Combine_Reshape_Join (4736)]]/$N$39*10</f>
        <v>10</v>
      </c>
      <c r="V18" s="9">
        <f>_2024_04_20T1736_Notas_ECM514[[#This Row],[Ex_Matplotlib1 (4886)]]/$O$39*10</f>
        <v>10</v>
      </c>
      <c r="W18" s="7">
        <f t="shared" si="0"/>
        <v>10</v>
      </c>
      <c r="X18" s="8">
        <v>0</v>
      </c>
      <c r="Y18" s="8">
        <v>12</v>
      </c>
      <c r="Z18" s="8">
        <f t="shared" si="1"/>
        <v>12</v>
      </c>
      <c r="AA18" s="7">
        <f>ROUND(MIN(_2024_04_20T1736_Notas_ECM514[[#This Row],[P1S1]]/$Z$39*12,10),0)</f>
        <v>10</v>
      </c>
      <c r="AD18"/>
      <c r="AE18"/>
      <c r="AF18"/>
      <c r="AG18"/>
      <c r="AH18"/>
      <c r="AI18"/>
    </row>
    <row r="19" spans="1:35" x14ac:dyDescent="0.25">
      <c r="A19" s="1" t="s">
        <v>75</v>
      </c>
      <c r="B19">
        <v>884</v>
      </c>
      <c r="C19" s="1" t="s">
        <v>76</v>
      </c>
      <c r="D19" s="1" t="s">
        <v>77</v>
      </c>
      <c r="E19" s="1" t="s">
        <v>13</v>
      </c>
      <c r="F19" s="1" t="s">
        <v>17</v>
      </c>
      <c r="G19" s="1" t="str">
        <f>_xlfn.CONCAT(RIGHT(_2024_04_20T1736_Notas_ECM514[[#This Row],[Student]],LEN(_2024_04_20T1736_Notas_ECM514[[#This Row],[Student]])-1-FIND(",",_2024_04_20T1736_Notas_ECM514[[#This Row],[Student]]))," ",LEFT(_2024_04_20T1736_Notas_ECM514[[#This Row],[Student]],FIND(",",_2024_04_20T1736_Notas_ECM514[[#This Row],[Student]])-1))</f>
        <v>GUILHERME DE CAMPOS MELLO GUERRA MARTINS</v>
      </c>
      <c r="H19" s="1" t="s">
        <v>135</v>
      </c>
      <c r="I19" s="2" t="s">
        <v>136</v>
      </c>
      <c r="J19" s="5">
        <v>9</v>
      </c>
      <c r="K19" s="5">
        <v>11</v>
      </c>
      <c r="L19" s="5">
        <v>6</v>
      </c>
      <c r="M19" s="5">
        <v>0</v>
      </c>
      <c r="N19" s="5">
        <v>5</v>
      </c>
      <c r="O19" s="5">
        <v>5</v>
      </c>
      <c r="P19" s="9">
        <v>7.5</v>
      </c>
      <c r="Q19" s="9">
        <f>_2024_04_20T1736_Notas_ECM514[[#This Row],[Ex_Pandas1 (3809)]]/$J$39*10</f>
        <v>8.1818181818181817</v>
      </c>
      <c r="R19" s="9">
        <f>_2024_04_20T1736_Notas_ECM514[[#This Row],[Ex_PandasGroupBy  (4205)]]/$K$39*10</f>
        <v>10</v>
      </c>
      <c r="S19" s="9">
        <f>_2024_04_20T1736_Notas_ECM514[[#This Row],[Ex_PandasB3  (4214)]]/$L$39*10</f>
        <v>10</v>
      </c>
      <c r="T19" s="9">
        <f>_2024_04_20T1736_Notas_ECM514[[#This Row],[Ex_ApplyReg  (4444)]]/$M$39*10</f>
        <v>0</v>
      </c>
      <c r="U19" s="9">
        <f>_2024_04_20T1736_Notas_ECM514[[#This Row],[Ex_Combine_Reshape_Join (4736)]]/$N$39*10</f>
        <v>10</v>
      </c>
      <c r="V19" s="9">
        <f>_2024_04_20T1736_Notas_ECM514[[#This Row],[Ex_Matplotlib1 (4886)]]/$O$39*10</f>
        <v>10</v>
      </c>
      <c r="W19" s="7">
        <f t="shared" si="0"/>
        <v>8</v>
      </c>
      <c r="X19" s="8">
        <v>11</v>
      </c>
      <c r="Y19" s="8">
        <v>5</v>
      </c>
      <c r="Z19" s="8">
        <f t="shared" si="1"/>
        <v>16</v>
      </c>
      <c r="AA19" s="7">
        <f>ROUND(MIN(_2024_04_20T1736_Notas_ECM514[[#This Row],[P1S1]]/$Z$39*12,10),0)</f>
        <v>10</v>
      </c>
      <c r="AD19"/>
      <c r="AE19"/>
      <c r="AF19"/>
      <c r="AG19"/>
      <c r="AH19"/>
      <c r="AI19"/>
    </row>
    <row r="20" spans="1:35" x14ac:dyDescent="0.25">
      <c r="A20" s="1" t="s">
        <v>24</v>
      </c>
      <c r="B20">
        <v>902</v>
      </c>
      <c r="C20" s="1" t="s">
        <v>25</v>
      </c>
      <c r="D20" s="1" t="s">
        <v>26</v>
      </c>
      <c r="E20" s="1" t="s">
        <v>13</v>
      </c>
      <c r="F20" s="1" t="s">
        <v>17</v>
      </c>
      <c r="G20" s="1" t="str">
        <f>_xlfn.CONCAT(RIGHT(_2024_04_20T1736_Notas_ECM514[[#This Row],[Student]],LEN(_2024_04_20T1736_Notas_ECM514[[#This Row],[Student]])-1-FIND(",",_2024_04_20T1736_Notas_ECM514[[#This Row],[Student]]))," ",LEFT(_2024_04_20T1736_Notas_ECM514[[#This Row],[Student]],FIND(",",_2024_04_20T1736_Notas_ECM514[[#This Row],[Student]])-1))</f>
        <v>GUILHERME LINS BANZATO</v>
      </c>
      <c r="H20" s="1" t="s">
        <v>145</v>
      </c>
      <c r="I20" s="1" t="s">
        <v>145</v>
      </c>
      <c r="J20" s="5">
        <v>9</v>
      </c>
      <c r="K20" s="5">
        <v>11</v>
      </c>
      <c r="L20" s="5">
        <v>6</v>
      </c>
      <c r="M20" s="5">
        <v>3</v>
      </c>
      <c r="N20" s="5">
        <v>5</v>
      </c>
      <c r="O20" s="5">
        <v>5</v>
      </c>
      <c r="P20" s="9">
        <v>0</v>
      </c>
      <c r="Q20" s="9">
        <f>_2024_04_20T1736_Notas_ECM514[[#This Row],[Ex_Pandas1 (3809)]]/$J$39*10</f>
        <v>8.1818181818181817</v>
      </c>
      <c r="R20" s="9">
        <f>_2024_04_20T1736_Notas_ECM514[[#This Row],[Ex_PandasGroupBy  (4205)]]/$K$39*10</f>
        <v>10</v>
      </c>
      <c r="S20" s="9">
        <f>_2024_04_20T1736_Notas_ECM514[[#This Row],[Ex_PandasB3  (4214)]]/$L$39*10</f>
        <v>10</v>
      </c>
      <c r="T20" s="9">
        <f>_2024_04_20T1736_Notas_ECM514[[#This Row],[Ex_ApplyReg  (4444)]]/$M$39*10</f>
        <v>7.5</v>
      </c>
      <c r="U20" s="9">
        <f>_2024_04_20T1736_Notas_ECM514[[#This Row],[Ex_Combine_Reshape_Join (4736)]]/$N$39*10</f>
        <v>10</v>
      </c>
      <c r="V20" s="9">
        <f>_2024_04_20T1736_Notas_ECM514[[#This Row],[Ex_Matplotlib1 (4886)]]/$O$39*10</f>
        <v>10</v>
      </c>
      <c r="W20" s="7">
        <f t="shared" si="0"/>
        <v>8</v>
      </c>
      <c r="X20" s="8">
        <v>0</v>
      </c>
      <c r="Y20" s="8">
        <v>0</v>
      </c>
      <c r="Z20" s="8">
        <f t="shared" si="1"/>
        <v>0</v>
      </c>
      <c r="AA20" s="7">
        <f>ROUND(MIN(_2024_04_20T1736_Notas_ECM514[[#This Row],[P1S1]]/$Z$39*12,10),0)</f>
        <v>0</v>
      </c>
      <c r="AD20"/>
      <c r="AE20"/>
      <c r="AF20"/>
      <c r="AG20"/>
      <c r="AH20"/>
      <c r="AI20"/>
    </row>
    <row r="21" spans="1:35" x14ac:dyDescent="0.25">
      <c r="A21" s="1" t="s">
        <v>102</v>
      </c>
      <c r="B21">
        <v>1271</v>
      </c>
      <c r="C21" s="1" t="s">
        <v>103</v>
      </c>
      <c r="D21" s="1" t="s">
        <v>104</v>
      </c>
      <c r="E21" s="1" t="s">
        <v>13</v>
      </c>
      <c r="F21" s="1" t="s">
        <v>17</v>
      </c>
      <c r="G21" s="1" t="str">
        <f>_xlfn.CONCAT(RIGHT(_2024_04_20T1736_Notas_ECM514[[#This Row],[Student]],LEN(_2024_04_20T1736_Notas_ECM514[[#This Row],[Student]])-1-FIND(",",_2024_04_20T1736_Notas_ECM514[[#This Row],[Student]]))," ",LEFT(_2024_04_20T1736_Notas_ECM514[[#This Row],[Student]],FIND(",",_2024_04_20T1736_Notas_ECM514[[#This Row],[Student]])-1))</f>
        <v>GUILHERME SANCHES ROSSI</v>
      </c>
      <c r="H21" s="1" t="s">
        <v>139</v>
      </c>
      <c r="I21" s="2" t="s">
        <v>140</v>
      </c>
      <c r="J21" s="5">
        <v>11</v>
      </c>
      <c r="K21" s="5">
        <v>11</v>
      </c>
      <c r="L21" s="5">
        <v>6</v>
      </c>
      <c r="M21" s="5">
        <v>4</v>
      </c>
      <c r="N21" s="5">
        <v>0</v>
      </c>
      <c r="O21" s="5">
        <v>5</v>
      </c>
      <c r="P21" s="9">
        <v>8</v>
      </c>
      <c r="Q21" s="9">
        <f>_2024_04_20T1736_Notas_ECM514[[#This Row],[Ex_Pandas1 (3809)]]/$J$39*10</f>
        <v>10</v>
      </c>
      <c r="R21" s="9">
        <f>_2024_04_20T1736_Notas_ECM514[[#This Row],[Ex_PandasGroupBy  (4205)]]/$K$39*10</f>
        <v>10</v>
      </c>
      <c r="S21" s="9">
        <f>_2024_04_20T1736_Notas_ECM514[[#This Row],[Ex_PandasB3  (4214)]]/$L$39*10</f>
        <v>10</v>
      </c>
      <c r="T21" s="9">
        <f>_2024_04_20T1736_Notas_ECM514[[#This Row],[Ex_ApplyReg  (4444)]]/$M$39*10</f>
        <v>10</v>
      </c>
      <c r="U21" s="9">
        <f>_2024_04_20T1736_Notas_ECM514[[#This Row],[Ex_Combine_Reshape_Join (4736)]]/$N$39*10</f>
        <v>0</v>
      </c>
      <c r="V21" s="9">
        <f>_2024_04_20T1736_Notas_ECM514[[#This Row],[Ex_Matplotlib1 (4886)]]/$O$39*10</f>
        <v>10</v>
      </c>
      <c r="W21" s="7">
        <f t="shared" si="0"/>
        <v>8</v>
      </c>
      <c r="X21" s="8">
        <v>3</v>
      </c>
      <c r="Y21" s="8">
        <v>0</v>
      </c>
      <c r="Z21" s="8">
        <f t="shared" si="1"/>
        <v>3</v>
      </c>
      <c r="AA21" s="7">
        <f>ROUND(MIN(_2024_04_20T1736_Notas_ECM514[[#This Row],[P1S1]]/$Z$39*12,10),0)</f>
        <v>3</v>
      </c>
      <c r="AD21"/>
      <c r="AE21"/>
      <c r="AF21"/>
      <c r="AG21"/>
      <c r="AH21"/>
      <c r="AI21"/>
    </row>
    <row r="22" spans="1:35" x14ac:dyDescent="0.25">
      <c r="A22" s="1" t="s">
        <v>114</v>
      </c>
      <c r="B22">
        <v>845</v>
      </c>
      <c r="C22" s="1" t="s">
        <v>115</v>
      </c>
      <c r="D22" s="1" t="s">
        <v>116</v>
      </c>
      <c r="E22" s="1" t="s">
        <v>13</v>
      </c>
      <c r="F22" s="1" t="s">
        <v>17</v>
      </c>
      <c r="G22" s="1" t="str">
        <f>_xlfn.CONCAT(RIGHT(_2024_04_20T1736_Notas_ECM514[[#This Row],[Student]],LEN(_2024_04_20T1736_Notas_ECM514[[#This Row],[Student]])-1-FIND(",",_2024_04_20T1736_Notas_ECM514[[#This Row],[Student]]))," ",LEFT(_2024_04_20T1736_Notas_ECM514[[#This Row],[Student]],FIND(",",_2024_04_20T1736_Notas_ECM514[[#This Row],[Student]])-1))</f>
        <v>JOAO PAULO MARDINOTTO SOCIO</v>
      </c>
      <c r="H22" s="1" t="s">
        <v>133</v>
      </c>
      <c r="I22" s="2" t="s">
        <v>134</v>
      </c>
      <c r="J22" s="5">
        <v>11</v>
      </c>
      <c r="K22" s="5">
        <v>11</v>
      </c>
      <c r="L22" s="5">
        <v>6</v>
      </c>
      <c r="M22" s="5">
        <v>3</v>
      </c>
      <c r="N22" s="5">
        <v>5</v>
      </c>
      <c r="O22" s="5">
        <v>5</v>
      </c>
      <c r="P22" s="9">
        <v>9</v>
      </c>
      <c r="Q22" s="9">
        <f>_2024_04_20T1736_Notas_ECM514[[#This Row],[Ex_Pandas1 (3809)]]/$J$39*10</f>
        <v>10</v>
      </c>
      <c r="R22" s="9">
        <f>_2024_04_20T1736_Notas_ECM514[[#This Row],[Ex_PandasGroupBy  (4205)]]/$K$39*10</f>
        <v>10</v>
      </c>
      <c r="S22" s="9">
        <f>_2024_04_20T1736_Notas_ECM514[[#This Row],[Ex_PandasB3  (4214)]]/$L$39*10</f>
        <v>10</v>
      </c>
      <c r="T22" s="9">
        <f>_2024_04_20T1736_Notas_ECM514[[#This Row],[Ex_ApplyReg  (4444)]]/$M$39*10</f>
        <v>7.5</v>
      </c>
      <c r="U22" s="9">
        <f>_2024_04_20T1736_Notas_ECM514[[#This Row],[Ex_Combine_Reshape_Join (4736)]]/$N$39*10</f>
        <v>10</v>
      </c>
      <c r="V22" s="9">
        <f>_2024_04_20T1736_Notas_ECM514[[#This Row],[Ex_Matplotlib1 (4886)]]/$O$39*10</f>
        <v>10</v>
      </c>
      <c r="W22" s="7">
        <f t="shared" si="0"/>
        <v>10</v>
      </c>
      <c r="X22" s="8">
        <v>7</v>
      </c>
      <c r="Y22" s="8">
        <v>0</v>
      </c>
      <c r="Z22" s="8">
        <f t="shared" si="1"/>
        <v>7</v>
      </c>
      <c r="AA22" s="7">
        <f>ROUND(MIN(_2024_04_20T1736_Notas_ECM514[[#This Row],[P1S1]]/$Z$39*12,10),0)</f>
        <v>6</v>
      </c>
      <c r="AD22"/>
      <c r="AE22"/>
      <c r="AF22"/>
      <c r="AG22"/>
      <c r="AH22"/>
      <c r="AI22"/>
    </row>
    <row r="23" spans="1:35" x14ac:dyDescent="0.25">
      <c r="A23" s="1" t="s">
        <v>66</v>
      </c>
      <c r="B23">
        <v>1221</v>
      </c>
      <c r="C23" s="1" t="s">
        <v>67</v>
      </c>
      <c r="D23" s="1" t="s">
        <v>68</v>
      </c>
      <c r="E23" s="1" t="s">
        <v>13</v>
      </c>
      <c r="F23" s="1" t="s">
        <v>17</v>
      </c>
      <c r="G23" s="1" t="str">
        <f>_xlfn.CONCAT(RIGHT(_2024_04_20T1736_Notas_ECM514[[#This Row],[Student]],LEN(_2024_04_20T1736_Notas_ECM514[[#This Row],[Student]])-1-FIND(",",_2024_04_20T1736_Notas_ECM514[[#This Row],[Student]]))," ",LEFT(_2024_04_20T1736_Notas_ECM514[[#This Row],[Student]],FIND(",",_2024_04_20T1736_Notas_ECM514[[#This Row],[Student]])-1))</f>
        <v>JOHANNES MATTHEUS KROUWEL</v>
      </c>
      <c r="H23" s="1" t="s">
        <v>127</v>
      </c>
      <c r="I23" s="2" t="s">
        <v>128</v>
      </c>
      <c r="J23" s="5">
        <v>10</v>
      </c>
      <c r="K23" s="5">
        <v>4</v>
      </c>
      <c r="L23" s="5">
        <v>5</v>
      </c>
      <c r="M23" s="5">
        <v>2</v>
      </c>
      <c r="N23" s="5">
        <v>3</v>
      </c>
      <c r="O23" s="5">
        <v>5</v>
      </c>
      <c r="P23" s="9">
        <v>7.5</v>
      </c>
      <c r="Q23" s="9">
        <f>_2024_04_20T1736_Notas_ECM514[[#This Row],[Ex_Pandas1 (3809)]]/$J$39*10</f>
        <v>9.0909090909090899</v>
      </c>
      <c r="R23" s="9">
        <f>_2024_04_20T1736_Notas_ECM514[[#This Row],[Ex_PandasGroupBy  (4205)]]/$K$39*10</f>
        <v>3.6363636363636367</v>
      </c>
      <c r="S23" s="9">
        <f>_2024_04_20T1736_Notas_ECM514[[#This Row],[Ex_PandasB3  (4214)]]/$L$39*10</f>
        <v>8.3333333333333339</v>
      </c>
      <c r="T23" s="9">
        <f>_2024_04_20T1736_Notas_ECM514[[#This Row],[Ex_ApplyReg  (4444)]]/$M$39*10</f>
        <v>5</v>
      </c>
      <c r="U23" s="9">
        <f>_2024_04_20T1736_Notas_ECM514[[#This Row],[Ex_Combine_Reshape_Join (4736)]]/$N$39*10</f>
        <v>6</v>
      </c>
      <c r="V23" s="9">
        <f>_2024_04_20T1736_Notas_ECM514[[#This Row],[Ex_Matplotlib1 (4886)]]/$O$39*10</f>
        <v>10</v>
      </c>
      <c r="W23" s="7">
        <f t="shared" si="0"/>
        <v>7</v>
      </c>
      <c r="X23" s="8">
        <v>4</v>
      </c>
      <c r="Y23" s="8">
        <v>0</v>
      </c>
      <c r="Z23" s="8">
        <f t="shared" si="1"/>
        <v>4</v>
      </c>
      <c r="AA23" s="7">
        <f>ROUND(MIN(_2024_04_20T1736_Notas_ECM514[[#This Row],[P1S1]]/$Z$39*12,10),0)</f>
        <v>3</v>
      </c>
      <c r="AD23"/>
      <c r="AE23"/>
      <c r="AF23"/>
      <c r="AG23"/>
      <c r="AH23"/>
      <c r="AI23"/>
    </row>
    <row r="24" spans="1:35" x14ac:dyDescent="0.25">
      <c r="A24" s="1" t="s">
        <v>60</v>
      </c>
      <c r="B24">
        <v>933</v>
      </c>
      <c r="C24" s="1" t="s">
        <v>61</v>
      </c>
      <c r="D24" s="1" t="s">
        <v>62</v>
      </c>
      <c r="E24" s="1" t="s">
        <v>13</v>
      </c>
      <c r="F24" s="1" t="s">
        <v>17</v>
      </c>
      <c r="G24" s="1" t="str">
        <f>_xlfn.CONCAT(RIGHT(_2024_04_20T1736_Notas_ECM514[[#This Row],[Student]],LEN(_2024_04_20T1736_Notas_ECM514[[#This Row],[Student]])-1-FIND(",",_2024_04_20T1736_Notas_ECM514[[#This Row],[Student]]))," ",LEFT(_2024_04_20T1736_Notas_ECM514[[#This Row],[Student]],FIND(",",_2024_04_20T1736_Notas_ECM514[[#This Row],[Student]])-1))</f>
        <v>JONATHAN MARTINS GOMES</v>
      </c>
      <c r="H24" s="1" t="s">
        <v>131</v>
      </c>
      <c r="I24" s="2" t="s">
        <v>132</v>
      </c>
      <c r="J24" s="5">
        <v>11</v>
      </c>
      <c r="K24" s="5">
        <v>10</v>
      </c>
      <c r="L24" s="5">
        <v>6</v>
      </c>
      <c r="M24" s="5">
        <v>4</v>
      </c>
      <c r="N24" s="5">
        <v>3</v>
      </c>
      <c r="O24" s="5">
        <v>5</v>
      </c>
      <c r="P24" s="9">
        <v>7.5</v>
      </c>
      <c r="Q24" s="9">
        <f>_2024_04_20T1736_Notas_ECM514[[#This Row],[Ex_Pandas1 (3809)]]/$J$39*10</f>
        <v>10</v>
      </c>
      <c r="R24" s="9">
        <f>_2024_04_20T1736_Notas_ECM514[[#This Row],[Ex_PandasGroupBy  (4205)]]/$K$39*10</f>
        <v>9.0909090909090899</v>
      </c>
      <c r="S24" s="9">
        <f>_2024_04_20T1736_Notas_ECM514[[#This Row],[Ex_PandasB3  (4214)]]/$L$39*10</f>
        <v>10</v>
      </c>
      <c r="T24" s="9">
        <f>_2024_04_20T1736_Notas_ECM514[[#This Row],[Ex_ApplyReg  (4444)]]/$M$39*10</f>
        <v>10</v>
      </c>
      <c r="U24" s="9">
        <f>_2024_04_20T1736_Notas_ECM514[[#This Row],[Ex_Combine_Reshape_Join (4736)]]/$N$39*10</f>
        <v>6</v>
      </c>
      <c r="V24" s="9">
        <f>_2024_04_20T1736_Notas_ECM514[[#This Row],[Ex_Matplotlib1 (4886)]]/$O$39*10</f>
        <v>10</v>
      </c>
      <c r="W24" s="7">
        <f t="shared" si="0"/>
        <v>9</v>
      </c>
      <c r="X24" s="8">
        <v>11</v>
      </c>
      <c r="Y24" s="8">
        <v>0</v>
      </c>
      <c r="Z24" s="8">
        <f t="shared" si="1"/>
        <v>11</v>
      </c>
      <c r="AA24" s="7">
        <f>ROUND(MIN(_2024_04_20T1736_Notas_ECM514[[#This Row],[P1S1]]/$Z$39*12,10),0)</f>
        <v>9</v>
      </c>
      <c r="AD24"/>
      <c r="AE24"/>
      <c r="AF24"/>
      <c r="AG24"/>
      <c r="AH24"/>
      <c r="AI24"/>
    </row>
    <row r="25" spans="1:35" x14ac:dyDescent="0.25">
      <c r="A25" s="1" t="s">
        <v>18</v>
      </c>
      <c r="B25">
        <v>945</v>
      </c>
      <c r="C25" s="1" t="s">
        <v>19</v>
      </c>
      <c r="D25" s="1" t="s">
        <v>20</v>
      </c>
      <c r="E25" s="1" t="s">
        <v>13</v>
      </c>
      <c r="F25" s="1" t="s">
        <v>17</v>
      </c>
      <c r="G25" s="1" t="str">
        <f>_xlfn.CONCAT(RIGHT(_2024_04_20T1736_Notas_ECM514[[#This Row],[Student]],LEN(_2024_04_20T1736_Notas_ECM514[[#This Row],[Student]])-1-FIND(",",_2024_04_20T1736_Notas_ECM514[[#This Row],[Student]]))," ",LEFT(_2024_04_20T1736_Notas_ECM514[[#This Row],[Student]],FIND(",",_2024_04_20T1736_Notas_ECM514[[#This Row],[Student]])-1))</f>
        <v>KAIQUE DE ANDRADE ALMEIDA</v>
      </c>
      <c r="H25" s="1" t="s">
        <v>127</v>
      </c>
      <c r="I25" s="2" t="s">
        <v>128</v>
      </c>
      <c r="J25" s="5">
        <v>11</v>
      </c>
      <c r="K25" s="5">
        <v>4</v>
      </c>
      <c r="L25" s="5">
        <v>0</v>
      </c>
      <c r="M25" s="5">
        <v>3</v>
      </c>
      <c r="N25" s="5">
        <v>5</v>
      </c>
      <c r="O25" s="5">
        <v>5</v>
      </c>
      <c r="P25" s="9">
        <v>7.5</v>
      </c>
      <c r="Q25" s="9">
        <f>_2024_04_20T1736_Notas_ECM514[[#This Row],[Ex_Pandas1 (3809)]]/$J$39*10</f>
        <v>10</v>
      </c>
      <c r="R25" s="9">
        <f>_2024_04_20T1736_Notas_ECM514[[#This Row],[Ex_PandasGroupBy  (4205)]]/$K$39*10</f>
        <v>3.6363636363636367</v>
      </c>
      <c r="S25" s="9">
        <f>_2024_04_20T1736_Notas_ECM514[[#This Row],[Ex_PandasB3  (4214)]]/$L$39*10</f>
        <v>0</v>
      </c>
      <c r="T25" s="9">
        <f>_2024_04_20T1736_Notas_ECM514[[#This Row],[Ex_ApplyReg  (4444)]]/$M$39*10</f>
        <v>7.5</v>
      </c>
      <c r="U25" s="9">
        <f>_2024_04_20T1736_Notas_ECM514[[#This Row],[Ex_Combine_Reshape_Join (4736)]]/$N$39*10</f>
        <v>10</v>
      </c>
      <c r="V25" s="9">
        <f>_2024_04_20T1736_Notas_ECM514[[#This Row],[Ex_Matplotlib1 (4886)]]/$O$39*10</f>
        <v>10</v>
      </c>
      <c r="W25" s="7">
        <f t="shared" si="0"/>
        <v>7</v>
      </c>
      <c r="X25" s="8">
        <v>0</v>
      </c>
      <c r="Y25" s="8">
        <v>2</v>
      </c>
      <c r="Z25" s="8">
        <f t="shared" si="1"/>
        <v>2</v>
      </c>
      <c r="AA25" s="7">
        <f>ROUND(MIN(_2024_04_20T1736_Notas_ECM514[[#This Row],[P1S1]]/$Z$39*12,10),0)</f>
        <v>2</v>
      </c>
      <c r="AD25"/>
      <c r="AE25"/>
      <c r="AF25"/>
      <c r="AG25"/>
      <c r="AH25"/>
      <c r="AI25"/>
    </row>
    <row r="26" spans="1:35" x14ac:dyDescent="0.25">
      <c r="A26" s="1" t="s">
        <v>42</v>
      </c>
      <c r="B26">
        <v>962</v>
      </c>
      <c r="C26" s="1" t="s">
        <v>43</v>
      </c>
      <c r="D26" s="1" t="s">
        <v>44</v>
      </c>
      <c r="E26" s="1" t="s">
        <v>13</v>
      </c>
      <c r="F26" s="1" t="s">
        <v>17</v>
      </c>
      <c r="G26" s="1" t="str">
        <f>_xlfn.CONCAT(RIGHT(_2024_04_20T1736_Notas_ECM514[[#This Row],[Student]],LEN(_2024_04_20T1736_Notas_ECM514[[#This Row],[Student]])-1-FIND(",",_2024_04_20T1736_Notas_ECM514[[#This Row],[Student]]))," ",LEFT(_2024_04_20T1736_Notas_ECM514[[#This Row],[Student]],FIND(",",_2024_04_20T1736_Notas_ECM514[[#This Row],[Student]])-1))</f>
        <v>LAURA CAROLINE PINTO CORREIA</v>
      </c>
      <c r="H26" s="1" t="s">
        <v>135</v>
      </c>
      <c r="I26" s="2" t="s">
        <v>136</v>
      </c>
      <c r="J26" s="5">
        <v>11</v>
      </c>
      <c r="K26" s="5">
        <v>11</v>
      </c>
      <c r="L26" s="5">
        <v>6</v>
      </c>
      <c r="M26" s="5">
        <v>4</v>
      </c>
      <c r="N26" s="5">
        <v>5</v>
      </c>
      <c r="O26" s="5">
        <v>5</v>
      </c>
      <c r="P26" s="9">
        <v>7.5</v>
      </c>
      <c r="Q26" s="9">
        <f>_2024_04_20T1736_Notas_ECM514[[#This Row],[Ex_Pandas1 (3809)]]/$J$39*10</f>
        <v>10</v>
      </c>
      <c r="R26" s="9">
        <f>_2024_04_20T1736_Notas_ECM514[[#This Row],[Ex_PandasGroupBy  (4205)]]/$K$39*10</f>
        <v>10</v>
      </c>
      <c r="S26" s="9">
        <f>_2024_04_20T1736_Notas_ECM514[[#This Row],[Ex_PandasB3  (4214)]]/$L$39*10</f>
        <v>10</v>
      </c>
      <c r="T26" s="9">
        <f>_2024_04_20T1736_Notas_ECM514[[#This Row],[Ex_ApplyReg  (4444)]]/$M$39*10</f>
        <v>10</v>
      </c>
      <c r="U26" s="9">
        <f>_2024_04_20T1736_Notas_ECM514[[#This Row],[Ex_Combine_Reshape_Join (4736)]]/$N$39*10</f>
        <v>10</v>
      </c>
      <c r="V26" s="9">
        <f>_2024_04_20T1736_Notas_ECM514[[#This Row],[Ex_Matplotlib1 (4886)]]/$O$39*10</f>
        <v>10</v>
      </c>
      <c r="W26" s="7">
        <f t="shared" si="0"/>
        <v>10</v>
      </c>
      <c r="X26" s="8">
        <v>0</v>
      </c>
      <c r="Y26" s="8">
        <v>3</v>
      </c>
      <c r="Z26" s="8">
        <f t="shared" si="1"/>
        <v>3</v>
      </c>
      <c r="AA26" s="7">
        <f>ROUND(MIN(_2024_04_20T1736_Notas_ECM514[[#This Row],[P1S1]]/$Z$39*12,10),0)</f>
        <v>3</v>
      </c>
      <c r="AD26"/>
      <c r="AE26"/>
      <c r="AF26"/>
      <c r="AG26"/>
      <c r="AH26"/>
      <c r="AI26"/>
    </row>
    <row r="27" spans="1:35" x14ac:dyDescent="0.25">
      <c r="A27" s="1" t="s">
        <v>45</v>
      </c>
      <c r="B27">
        <v>885</v>
      </c>
      <c r="C27" s="1" t="s">
        <v>46</v>
      </c>
      <c r="D27" s="1" t="s">
        <v>47</v>
      </c>
      <c r="E27" s="1" t="s">
        <v>13</v>
      </c>
      <c r="F27" s="1" t="s">
        <v>17</v>
      </c>
      <c r="G27" s="1" t="str">
        <f>_xlfn.CONCAT(RIGHT(_2024_04_20T1736_Notas_ECM514[[#This Row],[Student]],LEN(_2024_04_20T1736_Notas_ECM514[[#This Row],[Student]])-1-FIND(",",_2024_04_20T1736_Notas_ECM514[[#This Row],[Student]]))," ",LEFT(_2024_04_20T1736_Notas_ECM514[[#This Row],[Student]],FIND(",",_2024_04_20T1736_Notas_ECM514[[#This Row],[Student]])-1))</f>
        <v>LEONARDO CAMPOS DA COSTA</v>
      </c>
      <c r="H27" s="1" t="s">
        <v>143</v>
      </c>
      <c r="I27" s="2" t="s">
        <v>144</v>
      </c>
      <c r="J27" s="5">
        <v>11</v>
      </c>
      <c r="K27" s="5">
        <v>11</v>
      </c>
      <c r="L27" s="5">
        <v>6</v>
      </c>
      <c r="M27" s="5">
        <v>4</v>
      </c>
      <c r="N27" s="5">
        <v>5</v>
      </c>
      <c r="O27" s="5">
        <v>5</v>
      </c>
      <c r="P27" s="9">
        <v>6.5</v>
      </c>
      <c r="Q27" s="9">
        <f>_2024_04_20T1736_Notas_ECM514[[#This Row],[Ex_Pandas1 (3809)]]/$J$39*10</f>
        <v>10</v>
      </c>
      <c r="R27" s="9">
        <f>_2024_04_20T1736_Notas_ECM514[[#This Row],[Ex_PandasGroupBy  (4205)]]/$K$39*10</f>
        <v>10</v>
      </c>
      <c r="S27" s="9">
        <f>_2024_04_20T1736_Notas_ECM514[[#This Row],[Ex_PandasB3  (4214)]]/$L$39*10</f>
        <v>10</v>
      </c>
      <c r="T27" s="9">
        <f>_2024_04_20T1736_Notas_ECM514[[#This Row],[Ex_ApplyReg  (4444)]]/$M$39*10</f>
        <v>10</v>
      </c>
      <c r="U27" s="9">
        <f>_2024_04_20T1736_Notas_ECM514[[#This Row],[Ex_Combine_Reshape_Join (4736)]]/$N$39*10</f>
        <v>10</v>
      </c>
      <c r="V27" s="9">
        <f>_2024_04_20T1736_Notas_ECM514[[#This Row],[Ex_Matplotlib1 (4886)]]/$O$39*10</f>
        <v>10</v>
      </c>
      <c r="W27" s="7">
        <f t="shared" si="0"/>
        <v>10</v>
      </c>
      <c r="X27" s="8">
        <v>0</v>
      </c>
      <c r="Y27" s="8">
        <v>6</v>
      </c>
      <c r="Z27" s="8">
        <f t="shared" si="1"/>
        <v>6</v>
      </c>
      <c r="AA27" s="7">
        <f>ROUND(MIN(_2024_04_20T1736_Notas_ECM514[[#This Row],[P1S1]]/$Z$39*12,10),0)</f>
        <v>5</v>
      </c>
      <c r="AD27"/>
      <c r="AE27"/>
      <c r="AF27"/>
      <c r="AG27"/>
      <c r="AH27"/>
      <c r="AI27"/>
    </row>
    <row r="28" spans="1:35" x14ac:dyDescent="0.25">
      <c r="A28" s="1" t="s">
        <v>117</v>
      </c>
      <c r="B28">
        <v>951</v>
      </c>
      <c r="C28" s="1" t="s">
        <v>118</v>
      </c>
      <c r="D28" s="1" t="s">
        <v>119</v>
      </c>
      <c r="E28" s="1" t="s">
        <v>13</v>
      </c>
      <c r="F28" s="1" t="s">
        <v>17</v>
      </c>
      <c r="G28" s="1" t="str">
        <f>_xlfn.CONCAT(RIGHT(_2024_04_20T1736_Notas_ECM514[[#This Row],[Student]],LEN(_2024_04_20T1736_Notas_ECM514[[#This Row],[Student]])-1-FIND(",",_2024_04_20T1736_Notas_ECM514[[#This Row],[Student]]))," ",LEFT(_2024_04_20T1736_Notas_ECM514[[#This Row],[Student]],FIND(",",_2024_04_20T1736_Notas_ECM514[[#This Row],[Student]])-1))</f>
        <v>LUAN ANGELO CINTRA TEIXEIRA</v>
      </c>
      <c r="H28" s="1" t="s">
        <v>133</v>
      </c>
      <c r="I28" s="2" t="s">
        <v>134</v>
      </c>
      <c r="J28" s="5">
        <v>11</v>
      </c>
      <c r="K28" s="5">
        <v>10</v>
      </c>
      <c r="L28" s="5">
        <v>6</v>
      </c>
      <c r="M28" s="5">
        <v>3</v>
      </c>
      <c r="N28" s="5">
        <v>5</v>
      </c>
      <c r="O28" s="5">
        <v>0</v>
      </c>
      <c r="P28" s="9">
        <v>9</v>
      </c>
      <c r="Q28" s="9">
        <f>_2024_04_20T1736_Notas_ECM514[[#This Row],[Ex_Pandas1 (3809)]]/$J$39*10</f>
        <v>10</v>
      </c>
      <c r="R28" s="9">
        <f>_2024_04_20T1736_Notas_ECM514[[#This Row],[Ex_PandasGroupBy  (4205)]]/$K$39*10</f>
        <v>9.0909090909090899</v>
      </c>
      <c r="S28" s="9">
        <f>_2024_04_20T1736_Notas_ECM514[[#This Row],[Ex_PandasB3  (4214)]]/$L$39*10</f>
        <v>10</v>
      </c>
      <c r="T28" s="9">
        <f>_2024_04_20T1736_Notas_ECM514[[#This Row],[Ex_ApplyReg  (4444)]]/$M$39*10</f>
        <v>7.5</v>
      </c>
      <c r="U28" s="9">
        <f>_2024_04_20T1736_Notas_ECM514[[#This Row],[Ex_Combine_Reshape_Join (4736)]]/$N$39*10</f>
        <v>10</v>
      </c>
      <c r="V28" s="9">
        <f>_2024_04_20T1736_Notas_ECM514[[#This Row],[Ex_Matplotlib1 (4886)]]/$O$39*10</f>
        <v>0</v>
      </c>
      <c r="W28" s="7">
        <f t="shared" si="0"/>
        <v>8</v>
      </c>
      <c r="X28" s="8">
        <v>0</v>
      </c>
      <c r="Y28" s="8">
        <v>6</v>
      </c>
      <c r="Z28" s="8">
        <f t="shared" si="1"/>
        <v>6</v>
      </c>
      <c r="AA28" s="7">
        <f>ROUND(MIN(_2024_04_20T1736_Notas_ECM514[[#This Row],[P1S1]]/$Z$39*12,10),0)</f>
        <v>5</v>
      </c>
      <c r="AD28"/>
      <c r="AE28"/>
      <c r="AF28"/>
      <c r="AG28"/>
      <c r="AH28"/>
      <c r="AI28"/>
    </row>
    <row r="29" spans="1:35" x14ac:dyDescent="0.25">
      <c r="A29" s="1" t="s">
        <v>84</v>
      </c>
      <c r="B29">
        <v>1074</v>
      </c>
      <c r="C29" s="1" t="s">
        <v>85</v>
      </c>
      <c r="D29" s="1" t="s">
        <v>86</v>
      </c>
      <c r="E29" s="1" t="s">
        <v>13</v>
      </c>
      <c r="F29" s="1" t="s">
        <v>17</v>
      </c>
      <c r="G29" s="1" t="str">
        <f>_xlfn.CONCAT(RIGHT(_2024_04_20T1736_Notas_ECM514[[#This Row],[Student]],LEN(_2024_04_20T1736_Notas_ECM514[[#This Row],[Student]])-1-FIND(",",_2024_04_20T1736_Notas_ECM514[[#This Row],[Student]]))," ",LEFT(_2024_04_20T1736_Notas_ECM514[[#This Row],[Student]],FIND(",",_2024_04_20T1736_Notas_ECM514[[#This Row],[Student]])-1))</f>
        <v>LUCAS ROMANATO DE OLIVEIRA</v>
      </c>
      <c r="H29" s="1" t="s">
        <v>143</v>
      </c>
      <c r="I29" s="2" t="s">
        <v>144</v>
      </c>
      <c r="J29" s="5">
        <v>11</v>
      </c>
      <c r="K29" s="5">
        <v>10</v>
      </c>
      <c r="L29" s="5">
        <v>6</v>
      </c>
      <c r="M29" s="5">
        <v>0</v>
      </c>
      <c r="N29" s="5">
        <v>5</v>
      </c>
      <c r="O29" s="5">
        <v>5</v>
      </c>
      <c r="P29" s="9">
        <v>6.5</v>
      </c>
      <c r="Q29" s="9">
        <f>_2024_04_20T1736_Notas_ECM514[[#This Row],[Ex_Pandas1 (3809)]]/$J$39*10</f>
        <v>10</v>
      </c>
      <c r="R29" s="9">
        <f>_2024_04_20T1736_Notas_ECM514[[#This Row],[Ex_PandasGroupBy  (4205)]]/$K$39*10</f>
        <v>9.0909090909090899</v>
      </c>
      <c r="S29" s="9">
        <f>_2024_04_20T1736_Notas_ECM514[[#This Row],[Ex_PandasB3  (4214)]]/$L$39*10</f>
        <v>10</v>
      </c>
      <c r="T29" s="9">
        <f>_2024_04_20T1736_Notas_ECM514[[#This Row],[Ex_ApplyReg  (4444)]]/$M$39*10</f>
        <v>0</v>
      </c>
      <c r="U29" s="9">
        <f>_2024_04_20T1736_Notas_ECM514[[#This Row],[Ex_Combine_Reshape_Join (4736)]]/$N$39*10</f>
        <v>10</v>
      </c>
      <c r="V29" s="9">
        <f>_2024_04_20T1736_Notas_ECM514[[#This Row],[Ex_Matplotlib1 (4886)]]/$O$39*10</f>
        <v>10</v>
      </c>
      <c r="W29" s="7">
        <f t="shared" si="0"/>
        <v>8</v>
      </c>
      <c r="X29" s="8">
        <v>5</v>
      </c>
      <c r="Y29" s="8">
        <v>0</v>
      </c>
      <c r="Z29" s="8">
        <f t="shared" si="1"/>
        <v>5</v>
      </c>
      <c r="AA29" s="7">
        <f>ROUND(MIN(_2024_04_20T1736_Notas_ECM514[[#This Row],[P1S1]]/$Z$39*12,10),0)</f>
        <v>4</v>
      </c>
      <c r="AD29"/>
      <c r="AE29"/>
      <c r="AF29"/>
      <c r="AG29"/>
      <c r="AH29"/>
      <c r="AI29"/>
    </row>
    <row r="30" spans="1:35" x14ac:dyDescent="0.25">
      <c r="A30" s="1" t="s">
        <v>78</v>
      </c>
      <c r="B30">
        <v>1061</v>
      </c>
      <c r="C30" s="1" t="s">
        <v>79</v>
      </c>
      <c r="D30" s="1" t="s">
        <v>80</v>
      </c>
      <c r="E30" s="1" t="s">
        <v>13</v>
      </c>
      <c r="F30" s="1" t="s">
        <v>17</v>
      </c>
      <c r="G30" s="1" t="str">
        <f>_xlfn.CONCAT(RIGHT(_2024_04_20T1736_Notas_ECM514[[#This Row],[Student]],LEN(_2024_04_20T1736_Notas_ECM514[[#This Row],[Student]])-1-FIND(",",_2024_04_20T1736_Notas_ECM514[[#This Row],[Student]]))," ",LEFT(_2024_04_20T1736_Notas_ECM514[[#This Row],[Student]],FIND(",",_2024_04_20T1736_Notas_ECM514[[#This Row],[Student]])-1))</f>
        <v>LUIS GUILHERME DE SOUZA MUNHOZ</v>
      </c>
      <c r="H30" s="1" t="s">
        <v>135</v>
      </c>
      <c r="I30" s="2" t="s">
        <v>136</v>
      </c>
      <c r="J30" s="5">
        <v>11</v>
      </c>
      <c r="K30" s="5">
        <v>11</v>
      </c>
      <c r="L30" s="5">
        <v>6</v>
      </c>
      <c r="M30" s="5">
        <v>3</v>
      </c>
      <c r="N30" s="5">
        <v>4</v>
      </c>
      <c r="O30" s="5">
        <v>5</v>
      </c>
      <c r="P30" s="9">
        <v>7.5</v>
      </c>
      <c r="Q30" s="9">
        <f>_2024_04_20T1736_Notas_ECM514[[#This Row],[Ex_Pandas1 (3809)]]/$J$39*10</f>
        <v>10</v>
      </c>
      <c r="R30" s="9">
        <f>_2024_04_20T1736_Notas_ECM514[[#This Row],[Ex_PandasGroupBy  (4205)]]/$K$39*10</f>
        <v>10</v>
      </c>
      <c r="S30" s="9">
        <f>_2024_04_20T1736_Notas_ECM514[[#This Row],[Ex_PandasB3  (4214)]]/$L$39*10</f>
        <v>10</v>
      </c>
      <c r="T30" s="9">
        <f>_2024_04_20T1736_Notas_ECM514[[#This Row],[Ex_ApplyReg  (4444)]]/$M$39*10</f>
        <v>7.5</v>
      </c>
      <c r="U30" s="9">
        <f>_2024_04_20T1736_Notas_ECM514[[#This Row],[Ex_Combine_Reshape_Join (4736)]]/$N$39*10</f>
        <v>8</v>
      </c>
      <c r="V30" s="9">
        <f>_2024_04_20T1736_Notas_ECM514[[#This Row],[Ex_Matplotlib1 (4886)]]/$O$39*10</f>
        <v>10</v>
      </c>
      <c r="W30" s="7">
        <f t="shared" si="0"/>
        <v>9</v>
      </c>
      <c r="X30" s="8">
        <v>0</v>
      </c>
      <c r="Y30" s="8">
        <v>7</v>
      </c>
      <c r="Z30" s="8">
        <f t="shared" si="1"/>
        <v>7</v>
      </c>
      <c r="AA30" s="7">
        <f>ROUND(MIN(_2024_04_20T1736_Notas_ECM514[[#This Row],[P1S1]]/$Z$39*12,10),0)</f>
        <v>6</v>
      </c>
      <c r="AD30"/>
      <c r="AE30"/>
      <c r="AF30"/>
      <c r="AG30"/>
      <c r="AH30"/>
      <c r="AI30"/>
    </row>
    <row r="31" spans="1:35" x14ac:dyDescent="0.25">
      <c r="A31" s="1" t="s">
        <v>99</v>
      </c>
      <c r="B31">
        <v>1114</v>
      </c>
      <c r="C31" s="1" t="s">
        <v>100</v>
      </c>
      <c r="D31" s="1" t="s">
        <v>101</v>
      </c>
      <c r="E31" s="1" t="s">
        <v>13</v>
      </c>
      <c r="F31" s="1" t="s">
        <v>17</v>
      </c>
      <c r="G31" s="1" t="str">
        <f>_xlfn.CONCAT(RIGHT(_2024_04_20T1736_Notas_ECM514[[#This Row],[Student]],LEN(_2024_04_20T1736_Notas_ECM514[[#This Row],[Student]])-1-FIND(",",_2024_04_20T1736_Notas_ECM514[[#This Row],[Student]]))," ",LEFT(_2024_04_20T1736_Notas_ECM514[[#This Row],[Student]],FIND(",",_2024_04_20T1736_Notas_ECM514[[#This Row],[Student]])-1))</f>
        <v>LUIZ FERNANDO RODRIGUES</v>
      </c>
      <c r="H31" s="1" t="s">
        <v>141</v>
      </c>
      <c r="I31" s="2" t="s">
        <v>142</v>
      </c>
      <c r="J31" s="5">
        <v>11</v>
      </c>
      <c r="K31" s="5">
        <v>11</v>
      </c>
      <c r="L31" s="5">
        <v>6</v>
      </c>
      <c r="M31" s="5">
        <v>4</v>
      </c>
      <c r="N31" s="5">
        <v>5</v>
      </c>
      <c r="O31" s="5">
        <v>5</v>
      </c>
      <c r="P31" s="9">
        <v>9</v>
      </c>
      <c r="Q31" s="9">
        <f>_2024_04_20T1736_Notas_ECM514[[#This Row],[Ex_Pandas1 (3809)]]/$J$39*10</f>
        <v>10</v>
      </c>
      <c r="R31" s="9">
        <f>_2024_04_20T1736_Notas_ECM514[[#This Row],[Ex_PandasGroupBy  (4205)]]/$K$39*10</f>
        <v>10</v>
      </c>
      <c r="S31" s="9">
        <f>_2024_04_20T1736_Notas_ECM514[[#This Row],[Ex_PandasB3  (4214)]]/$L$39*10</f>
        <v>10</v>
      </c>
      <c r="T31" s="9">
        <f>_2024_04_20T1736_Notas_ECM514[[#This Row],[Ex_ApplyReg  (4444)]]/$M$39*10</f>
        <v>10</v>
      </c>
      <c r="U31" s="9">
        <f>_2024_04_20T1736_Notas_ECM514[[#This Row],[Ex_Combine_Reshape_Join (4736)]]/$N$39*10</f>
        <v>10</v>
      </c>
      <c r="V31" s="9">
        <f>_2024_04_20T1736_Notas_ECM514[[#This Row],[Ex_Matplotlib1 (4886)]]/$O$39*10</f>
        <v>10</v>
      </c>
      <c r="W31" s="7">
        <f t="shared" si="0"/>
        <v>10</v>
      </c>
      <c r="X31" s="8">
        <v>0</v>
      </c>
      <c r="Y31" s="8">
        <v>7</v>
      </c>
      <c r="Z31" s="8">
        <f t="shared" si="1"/>
        <v>7</v>
      </c>
      <c r="AA31" s="7">
        <f>ROUND(MIN(_2024_04_20T1736_Notas_ECM514[[#This Row],[P1S1]]/$Z$39*12,10),0)</f>
        <v>6</v>
      </c>
      <c r="AD31"/>
      <c r="AE31"/>
      <c r="AF31"/>
      <c r="AG31"/>
      <c r="AH31"/>
      <c r="AI31"/>
    </row>
    <row r="32" spans="1:35" x14ac:dyDescent="0.25">
      <c r="A32" s="1" t="s">
        <v>39</v>
      </c>
      <c r="B32">
        <v>917</v>
      </c>
      <c r="C32" s="1" t="s">
        <v>40</v>
      </c>
      <c r="D32" s="1" t="s">
        <v>41</v>
      </c>
      <c r="E32" s="1" t="s">
        <v>13</v>
      </c>
      <c r="F32" s="1" t="s">
        <v>17</v>
      </c>
      <c r="G32" s="1" t="str">
        <f>_xlfn.CONCAT(RIGHT(_2024_04_20T1736_Notas_ECM514[[#This Row],[Student]],LEN(_2024_04_20T1736_Notas_ECM514[[#This Row],[Student]])-1-FIND(",",_2024_04_20T1736_Notas_ECM514[[#This Row],[Student]]))," ",LEFT(_2024_04_20T1736_Notas_ECM514[[#This Row],[Student]],FIND(",",_2024_04_20T1736_Notas_ECM514[[#This Row],[Student]])-1))</f>
        <v>MARCEL MARQUES CACERES</v>
      </c>
      <c r="H32" s="1" t="s">
        <v>127</v>
      </c>
      <c r="I32" s="2" t="s">
        <v>128</v>
      </c>
      <c r="J32" s="5">
        <v>11</v>
      </c>
      <c r="K32" s="5">
        <v>9</v>
      </c>
      <c r="L32" s="5">
        <v>6</v>
      </c>
      <c r="M32" s="5">
        <v>3</v>
      </c>
      <c r="N32" s="5">
        <v>5</v>
      </c>
      <c r="O32" s="5">
        <v>5</v>
      </c>
      <c r="P32" s="9">
        <v>7.5</v>
      </c>
      <c r="Q32" s="9">
        <f>_2024_04_20T1736_Notas_ECM514[[#This Row],[Ex_Pandas1 (3809)]]/$J$39*10</f>
        <v>10</v>
      </c>
      <c r="R32" s="9">
        <f>_2024_04_20T1736_Notas_ECM514[[#This Row],[Ex_PandasGroupBy  (4205)]]/$K$39*10</f>
        <v>8.1818181818181817</v>
      </c>
      <c r="S32" s="9">
        <f>_2024_04_20T1736_Notas_ECM514[[#This Row],[Ex_PandasB3  (4214)]]/$L$39*10</f>
        <v>10</v>
      </c>
      <c r="T32" s="9">
        <f>_2024_04_20T1736_Notas_ECM514[[#This Row],[Ex_ApplyReg  (4444)]]/$M$39*10</f>
        <v>7.5</v>
      </c>
      <c r="U32" s="9">
        <f>_2024_04_20T1736_Notas_ECM514[[#This Row],[Ex_Combine_Reshape_Join (4736)]]/$N$39*10</f>
        <v>10</v>
      </c>
      <c r="V32" s="9">
        <f>_2024_04_20T1736_Notas_ECM514[[#This Row],[Ex_Matplotlib1 (4886)]]/$O$39*10</f>
        <v>10</v>
      </c>
      <c r="W32" s="7">
        <f t="shared" si="0"/>
        <v>9</v>
      </c>
      <c r="X32" s="8">
        <v>0</v>
      </c>
      <c r="Y32" s="8">
        <v>1</v>
      </c>
      <c r="Z32" s="8">
        <f t="shared" si="1"/>
        <v>1</v>
      </c>
      <c r="AA32" s="7">
        <f>ROUND(MIN(_2024_04_20T1736_Notas_ECM514[[#This Row],[P1S1]]/$Z$39*12,10),0)</f>
        <v>1</v>
      </c>
      <c r="AD32"/>
      <c r="AE32"/>
      <c r="AF32"/>
      <c r="AG32"/>
      <c r="AH32"/>
      <c r="AI32"/>
    </row>
    <row r="33" spans="1:35" x14ac:dyDescent="0.25">
      <c r="A33" s="1" t="s">
        <v>21</v>
      </c>
      <c r="B33">
        <v>925</v>
      </c>
      <c r="C33" s="1" t="s">
        <v>22</v>
      </c>
      <c r="D33" s="1" t="s">
        <v>23</v>
      </c>
      <c r="E33" s="1" t="s">
        <v>13</v>
      </c>
      <c r="F33" s="1" t="s">
        <v>17</v>
      </c>
      <c r="G33" s="1" t="str">
        <f>_xlfn.CONCAT(RIGHT(_2024_04_20T1736_Notas_ECM514[[#This Row],[Student]],LEN(_2024_04_20T1736_Notas_ECM514[[#This Row],[Student]])-1-FIND(",",_2024_04_20T1736_Notas_ECM514[[#This Row],[Student]]))," ",LEFT(_2024_04_20T1736_Notas_ECM514[[#This Row],[Student]],FIND(",",_2024_04_20T1736_Notas_ECM514[[#This Row],[Student]])-1))</f>
        <v>MARCELLO BEER ALMEIDA</v>
      </c>
      <c r="H33" s="1" t="s">
        <v>129</v>
      </c>
      <c r="I33" s="2" t="s">
        <v>130</v>
      </c>
      <c r="J33" s="5">
        <v>0</v>
      </c>
      <c r="K33" s="5">
        <v>0</v>
      </c>
      <c r="L33" s="5">
        <v>0</v>
      </c>
      <c r="M33" s="5">
        <v>0</v>
      </c>
      <c r="N33" s="5">
        <v>0</v>
      </c>
      <c r="O33" s="5">
        <v>0</v>
      </c>
      <c r="P33" s="9">
        <v>8</v>
      </c>
      <c r="Q33" s="9">
        <f>_2024_04_20T1736_Notas_ECM514[[#This Row],[Ex_Pandas1 (3809)]]/$J$39*10</f>
        <v>0</v>
      </c>
      <c r="R33" s="9">
        <f>_2024_04_20T1736_Notas_ECM514[[#This Row],[Ex_PandasGroupBy  (4205)]]/$K$39*10</f>
        <v>0</v>
      </c>
      <c r="S33" s="9">
        <f>_2024_04_20T1736_Notas_ECM514[[#This Row],[Ex_PandasB3  (4214)]]/$L$39*10</f>
        <v>0</v>
      </c>
      <c r="T33" s="9">
        <f>_2024_04_20T1736_Notas_ECM514[[#This Row],[Ex_ApplyReg  (4444)]]/$M$39*10</f>
        <v>0</v>
      </c>
      <c r="U33" s="9">
        <f>_2024_04_20T1736_Notas_ECM514[[#This Row],[Ex_Combine_Reshape_Join (4736)]]/$N$39*10</f>
        <v>0</v>
      </c>
      <c r="V33" s="9">
        <f>_2024_04_20T1736_Notas_ECM514[[#This Row],[Ex_Matplotlib1 (4886)]]/$O$39*10</f>
        <v>0</v>
      </c>
      <c r="W33" s="7">
        <f t="shared" si="0"/>
        <v>1</v>
      </c>
      <c r="X33" s="8">
        <v>0</v>
      </c>
      <c r="Y33" s="8">
        <v>0</v>
      </c>
      <c r="Z33" s="8">
        <f t="shared" si="1"/>
        <v>0</v>
      </c>
      <c r="AA33" s="7">
        <f>ROUND(MIN(_2024_04_20T1736_Notas_ECM514[[#This Row],[P1S1]]/$Z$39*12,10),0)</f>
        <v>0</v>
      </c>
      <c r="AD33"/>
      <c r="AE33"/>
      <c r="AF33"/>
      <c r="AG33"/>
      <c r="AH33"/>
      <c r="AI33"/>
    </row>
    <row r="34" spans="1:35" x14ac:dyDescent="0.25">
      <c r="A34" s="1" t="s">
        <v>93</v>
      </c>
      <c r="B34">
        <v>1159</v>
      </c>
      <c r="C34" s="1" t="s">
        <v>94</v>
      </c>
      <c r="D34" s="1" t="s">
        <v>95</v>
      </c>
      <c r="E34" s="1" t="s">
        <v>13</v>
      </c>
      <c r="F34" s="1" t="s">
        <v>17</v>
      </c>
      <c r="G34" s="1" t="str">
        <f>_xlfn.CONCAT(RIGHT(_2024_04_20T1736_Notas_ECM514[[#This Row],[Student]],LEN(_2024_04_20T1736_Notas_ECM514[[#This Row],[Student]])-1-FIND(",",_2024_04_20T1736_Notas_ECM514[[#This Row],[Student]]))," ",LEFT(_2024_04_20T1736_Notas_ECM514[[#This Row],[Student]],FIND(",",_2024_04_20T1736_Notas_ECM514[[#This Row],[Student]])-1))</f>
        <v>MATHEUS COELHO ROCHA PINTO</v>
      </c>
      <c r="H34" s="1" t="s">
        <v>139</v>
      </c>
      <c r="I34" s="2" t="s">
        <v>140</v>
      </c>
      <c r="J34" s="5">
        <v>11</v>
      </c>
      <c r="K34" s="5">
        <v>11</v>
      </c>
      <c r="L34" s="5">
        <v>6</v>
      </c>
      <c r="M34" s="5">
        <v>4</v>
      </c>
      <c r="N34" s="5">
        <v>2</v>
      </c>
      <c r="O34" s="5">
        <v>5</v>
      </c>
      <c r="P34" s="9">
        <v>8</v>
      </c>
      <c r="Q34" s="9">
        <f>_2024_04_20T1736_Notas_ECM514[[#This Row],[Ex_Pandas1 (3809)]]/$J$39*10</f>
        <v>10</v>
      </c>
      <c r="R34" s="9">
        <f>_2024_04_20T1736_Notas_ECM514[[#This Row],[Ex_PandasGroupBy  (4205)]]/$K$39*10</f>
        <v>10</v>
      </c>
      <c r="S34" s="9">
        <f>_2024_04_20T1736_Notas_ECM514[[#This Row],[Ex_PandasB3  (4214)]]/$L$39*10</f>
        <v>10</v>
      </c>
      <c r="T34" s="9">
        <f>_2024_04_20T1736_Notas_ECM514[[#This Row],[Ex_ApplyReg  (4444)]]/$M$39*10</f>
        <v>10</v>
      </c>
      <c r="U34" s="9">
        <f>_2024_04_20T1736_Notas_ECM514[[#This Row],[Ex_Combine_Reshape_Join (4736)]]/$N$39*10</f>
        <v>4</v>
      </c>
      <c r="V34" s="9">
        <f>_2024_04_20T1736_Notas_ECM514[[#This Row],[Ex_Matplotlib1 (4886)]]/$O$39*10</f>
        <v>10</v>
      </c>
      <c r="W34" s="7">
        <f t="shared" si="0"/>
        <v>9</v>
      </c>
      <c r="X34" s="8">
        <v>6</v>
      </c>
      <c r="Y34" s="8">
        <v>0</v>
      </c>
      <c r="Z34" s="8">
        <f t="shared" si="1"/>
        <v>6</v>
      </c>
      <c r="AA34" s="7">
        <f>ROUND(MIN(_2024_04_20T1736_Notas_ECM514[[#This Row],[P1S1]]/$Z$39*12,10),0)</f>
        <v>5</v>
      </c>
      <c r="AD34"/>
      <c r="AE34"/>
      <c r="AF34"/>
      <c r="AG34"/>
      <c r="AH34"/>
      <c r="AI34"/>
    </row>
    <row r="35" spans="1:35" x14ac:dyDescent="0.25">
      <c r="A35" s="1" t="s">
        <v>30</v>
      </c>
      <c r="B35">
        <v>1034</v>
      </c>
      <c r="C35" s="1" t="s">
        <v>31</v>
      </c>
      <c r="D35" s="1" t="s">
        <v>32</v>
      </c>
      <c r="E35" s="1" t="s">
        <v>13</v>
      </c>
      <c r="F35" s="1" t="s">
        <v>17</v>
      </c>
      <c r="G35" s="1" t="str">
        <f>_xlfn.CONCAT(RIGHT(_2024_04_20T1736_Notas_ECM514[[#This Row],[Student]],LEN(_2024_04_20T1736_Notas_ECM514[[#This Row],[Student]])-1-FIND(",",_2024_04_20T1736_Notas_ECM514[[#This Row],[Student]]))," ",LEFT(_2024_04_20T1736_Notas_ECM514[[#This Row],[Student]],FIND(",",_2024_04_20T1736_Notas_ECM514[[#This Row],[Student]])-1))</f>
        <v>MATHEUS MARINS BERNARDELLO</v>
      </c>
      <c r="H35" s="1" t="s">
        <v>131</v>
      </c>
      <c r="I35" s="2" t="s">
        <v>132</v>
      </c>
      <c r="J35" s="5">
        <v>10</v>
      </c>
      <c r="K35" s="5">
        <v>11</v>
      </c>
      <c r="L35" s="5">
        <v>6</v>
      </c>
      <c r="M35" s="5">
        <v>4</v>
      </c>
      <c r="N35" s="5">
        <v>4</v>
      </c>
      <c r="O35" s="5">
        <v>5</v>
      </c>
      <c r="P35" s="9">
        <v>7.5</v>
      </c>
      <c r="Q35" s="9">
        <f>_2024_04_20T1736_Notas_ECM514[[#This Row],[Ex_Pandas1 (3809)]]/$J$39*10</f>
        <v>9.0909090909090899</v>
      </c>
      <c r="R35" s="9">
        <f>_2024_04_20T1736_Notas_ECM514[[#This Row],[Ex_PandasGroupBy  (4205)]]/$K$39*10</f>
        <v>10</v>
      </c>
      <c r="S35" s="9">
        <f>_2024_04_20T1736_Notas_ECM514[[#This Row],[Ex_PandasB3  (4214)]]/$L$39*10</f>
        <v>10</v>
      </c>
      <c r="T35" s="9">
        <f>_2024_04_20T1736_Notas_ECM514[[#This Row],[Ex_ApplyReg  (4444)]]/$M$39*10</f>
        <v>10</v>
      </c>
      <c r="U35" s="9">
        <f>_2024_04_20T1736_Notas_ECM514[[#This Row],[Ex_Combine_Reshape_Join (4736)]]/$N$39*10</f>
        <v>8</v>
      </c>
      <c r="V35" s="9">
        <f>_2024_04_20T1736_Notas_ECM514[[#This Row],[Ex_Matplotlib1 (4886)]]/$O$39*10</f>
        <v>10</v>
      </c>
      <c r="W35" s="7">
        <f t="shared" si="0"/>
        <v>9</v>
      </c>
      <c r="X35" s="8">
        <v>0</v>
      </c>
      <c r="Y35" s="8">
        <v>11</v>
      </c>
      <c r="Z35" s="8">
        <f t="shared" si="1"/>
        <v>11</v>
      </c>
      <c r="AA35" s="7">
        <f>ROUND(MIN(_2024_04_20T1736_Notas_ECM514[[#This Row],[P1S1]]/$Z$39*12,10),0)</f>
        <v>9</v>
      </c>
      <c r="AD35"/>
      <c r="AE35"/>
      <c r="AF35"/>
      <c r="AG35"/>
      <c r="AH35"/>
      <c r="AI35"/>
    </row>
    <row r="36" spans="1:35" x14ac:dyDescent="0.25">
      <c r="A36" s="1" t="s">
        <v>63</v>
      </c>
      <c r="B36">
        <v>932</v>
      </c>
      <c r="C36" s="1" t="s">
        <v>64</v>
      </c>
      <c r="D36" s="1" t="s">
        <v>65</v>
      </c>
      <c r="E36" s="1" t="s">
        <v>13</v>
      </c>
      <c r="F36" s="1" t="s">
        <v>17</v>
      </c>
      <c r="G36" s="1" t="str">
        <f>_xlfn.CONCAT(RIGHT(_2024_04_20T1736_Notas_ECM514[[#This Row],[Student]],LEN(_2024_04_20T1736_Notas_ECM514[[#This Row],[Student]])-1-FIND(",",_2024_04_20T1736_Notas_ECM514[[#This Row],[Student]]))," ",LEFT(_2024_04_20T1736_Notas_ECM514[[#This Row],[Student]],FIND(",",_2024_04_20T1736_Notas_ECM514[[#This Row],[Student]])-1))</f>
        <v>PEDRO HENRIQUE SANTANNA HEIN</v>
      </c>
      <c r="H36" s="1" t="s">
        <v>139</v>
      </c>
      <c r="I36" s="2" t="s">
        <v>140</v>
      </c>
      <c r="J36" s="5">
        <v>11</v>
      </c>
      <c r="K36" s="5">
        <v>11</v>
      </c>
      <c r="L36" s="5">
        <v>6</v>
      </c>
      <c r="M36" s="5">
        <v>4</v>
      </c>
      <c r="N36" s="5">
        <v>5</v>
      </c>
      <c r="O36" s="5">
        <v>5</v>
      </c>
      <c r="P36" s="9">
        <v>8</v>
      </c>
      <c r="Q36" s="9">
        <f>_2024_04_20T1736_Notas_ECM514[[#This Row],[Ex_Pandas1 (3809)]]/$J$39*10</f>
        <v>10</v>
      </c>
      <c r="R36" s="9">
        <f>_2024_04_20T1736_Notas_ECM514[[#This Row],[Ex_PandasGroupBy  (4205)]]/$K$39*10</f>
        <v>10</v>
      </c>
      <c r="S36" s="9">
        <f>_2024_04_20T1736_Notas_ECM514[[#This Row],[Ex_PandasB3  (4214)]]/$L$39*10</f>
        <v>10</v>
      </c>
      <c r="T36" s="9">
        <f>_2024_04_20T1736_Notas_ECM514[[#This Row],[Ex_ApplyReg  (4444)]]/$M$39*10</f>
        <v>10</v>
      </c>
      <c r="U36" s="9">
        <f>_2024_04_20T1736_Notas_ECM514[[#This Row],[Ex_Combine_Reshape_Join (4736)]]/$N$39*10</f>
        <v>10</v>
      </c>
      <c r="V36" s="9">
        <f>_2024_04_20T1736_Notas_ECM514[[#This Row],[Ex_Matplotlib1 (4886)]]/$O$39*10</f>
        <v>10</v>
      </c>
      <c r="W36" s="7">
        <f t="shared" si="0"/>
        <v>10</v>
      </c>
      <c r="X36" s="8">
        <v>4</v>
      </c>
      <c r="Y36" s="8">
        <v>0</v>
      </c>
      <c r="Z36" s="8">
        <f t="shared" si="1"/>
        <v>4</v>
      </c>
      <c r="AA36" s="7">
        <f>ROUND(MIN(_2024_04_20T1736_Notas_ECM514[[#This Row],[P1S1]]/$Z$39*12,10),0)</f>
        <v>3</v>
      </c>
      <c r="AD36"/>
      <c r="AE36"/>
      <c r="AF36"/>
      <c r="AG36"/>
      <c r="AH36"/>
      <c r="AI36"/>
    </row>
    <row r="37" spans="1:35" x14ac:dyDescent="0.25">
      <c r="A37" s="1" t="s">
        <v>87</v>
      </c>
      <c r="B37">
        <v>1127</v>
      </c>
      <c r="C37" s="1" t="s">
        <v>88</v>
      </c>
      <c r="D37" s="1" t="s">
        <v>89</v>
      </c>
      <c r="E37" s="1" t="s">
        <v>13</v>
      </c>
      <c r="F37" s="1" t="s">
        <v>17</v>
      </c>
      <c r="G37" s="1" t="str">
        <f>_xlfn.CONCAT(RIGHT(_2024_04_20T1736_Notas_ECM514[[#This Row],[Student]],LEN(_2024_04_20T1736_Notas_ECM514[[#This Row],[Student]])-1-FIND(",",_2024_04_20T1736_Notas_ECM514[[#This Row],[Student]]))," ",LEFT(_2024_04_20T1736_Notas_ECM514[[#This Row],[Student]],FIND(",",_2024_04_20T1736_Notas_ECM514[[#This Row],[Student]])-1))</f>
        <v>RODRIGO MACHADO PEDREIRA</v>
      </c>
      <c r="H37" s="1" t="s">
        <v>141</v>
      </c>
      <c r="I37" s="2" t="s">
        <v>142</v>
      </c>
      <c r="J37" s="5">
        <v>11</v>
      </c>
      <c r="K37" s="5">
        <v>10</v>
      </c>
      <c r="L37" s="5">
        <v>6</v>
      </c>
      <c r="M37" s="5">
        <v>3</v>
      </c>
      <c r="N37" s="5">
        <v>3</v>
      </c>
      <c r="O37" s="5">
        <v>4</v>
      </c>
      <c r="P37" s="9">
        <v>9</v>
      </c>
      <c r="Q37" s="9">
        <f>_2024_04_20T1736_Notas_ECM514[[#This Row],[Ex_Pandas1 (3809)]]/$J$39*10</f>
        <v>10</v>
      </c>
      <c r="R37" s="9">
        <f>_2024_04_20T1736_Notas_ECM514[[#This Row],[Ex_PandasGroupBy  (4205)]]/$K$39*10</f>
        <v>9.0909090909090899</v>
      </c>
      <c r="S37" s="9">
        <f>_2024_04_20T1736_Notas_ECM514[[#This Row],[Ex_PandasB3  (4214)]]/$L$39*10</f>
        <v>10</v>
      </c>
      <c r="T37" s="9">
        <f>_2024_04_20T1736_Notas_ECM514[[#This Row],[Ex_ApplyReg  (4444)]]/$M$39*10</f>
        <v>7.5</v>
      </c>
      <c r="U37" s="9">
        <f>_2024_04_20T1736_Notas_ECM514[[#This Row],[Ex_Combine_Reshape_Join (4736)]]/$N$39*10</f>
        <v>6</v>
      </c>
      <c r="V37" s="9">
        <f>_2024_04_20T1736_Notas_ECM514[[#This Row],[Ex_Matplotlib1 (4886)]]/$O$39*10</f>
        <v>8</v>
      </c>
      <c r="W37" s="7">
        <f t="shared" si="0"/>
        <v>9</v>
      </c>
      <c r="X37" s="8">
        <v>5</v>
      </c>
      <c r="Y37" s="8">
        <v>0</v>
      </c>
      <c r="Z37" s="8">
        <f t="shared" si="1"/>
        <v>5</v>
      </c>
      <c r="AA37" s="7">
        <f>ROUND(MIN(_2024_04_20T1736_Notas_ECM514[[#This Row],[P1S1]]/$Z$39*12,10),0)</f>
        <v>4</v>
      </c>
      <c r="AD37"/>
      <c r="AE37"/>
      <c r="AF37"/>
      <c r="AG37"/>
      <c r="AH37"/>
      <c r="AI37"/>
    </row>
    <row r="38" spans="1:35" x14ac:dyDescent="0.25">
      <c r="A38" s="1" t="s">
        <v>54</v>
      </c>
      <c r="B38">
        <v>978</v>
      </c>
      <c r="C38" s="1" t="s">
        <v>55</v>
      </c>
      <c r="D38" s="1" t="s">
        <v>56</v>
      </c>
      <c r="E38" s="1" t="s">
        <v>13</v>
      </c>
      <c r="F38" s="1" t="s">
        <v>17</v>
      </c>
      <c r="G38" s="1" t="str">
        <f>_xlfn.CONCAT(RIGHT(_2024_04_20T1736_Notas_ECM514[[#This Row],[Student]],LEN(_2024_04_20T1736_Notas_ECM514[[#This Row],[Student]])-1-FIND(",",_2024_04_20T1736_Notas_ECM514[[#This Row],[Student]]))," ",LEFT(_2024_04_20T1736_Notas_ECM514[[#This Row],[Student]],FIND(",",_2024_04_20T1736_Notas_ECM514[[#This Row],[Student]])-1))</f>
        <v>UBIRATAN DA MOTTA FILHO</v>
      </c>
      <c r="H38" s="1" t="s">
        <v>133</v>
      </c>
      <c r="I38" s="2" t="s">
        <v>134</v>
      </c>
      <c r="J38" s="5">
        <v>11</v>
      </c>
      <c r="K38" s="5">
        <v>11</v>
      </c>
      <c r="L38" s="5">
        <v>6</v>
      </c>
      <c r="M38" s="5">
        <v>1</v>
      </c>
      <c r="N38" s="5">
        <v>4</v>
      </c>
      <c r="O38" s="5">
        <v>5</v>
      </c>
      <c r="P38" s="9">
        <v>9</v>
      </c>
      <c r="Q38" s="9">
        <f>_2024_04_20T1736_Notas_ECM514[[#This Row],[Ex_Pandas1 (3809)]]/$J$39*10</f>
        <v>10</v>
      </c>
      <c r="R38" s="9">
        <f>_2024_04_20T1736_Notas_ECM514[[#This Row],[Ex_PandasGroupBy  (4205)]]/$K$39*10</f>
        <v>10</v>
      </c>
      <c r="S38" s="9">
        <f>_2024_04_20T1736_Notas_ECM514[[#This Row],[Ex_PandasB3  (4214)]]/$L$39*10</f>
        <v>10</v>
      </c>
      <c r="T38" s="9">
        <f>_2024_04_20T1736_Notas_ECM514[[#This Row],[Ex_ApplyReg  (4444)]]/$M$39*10</f>
        <v>2.5</v>
      </c>
      <c r="U38" s="9">
        <f>_2024_04_20T1736_Notas_ECM514[[#This Row],[Ex_Combine_Reshape_Join (4736)]]/$N$39*10</f>
        <v>8</v>
      </c>
      <c r="V38" s="9">
        <f>_2024_04_20T1736_Notas_ECM514[[#This Row],[Ex_Matplotlib1 (4886)]]/$O$39*10</f>
        <v>10</v>
      </c>
      <c r="W38" s="7">
        <f t="shared" si="0"/>
        <v>9</v>
      </c>
      <c r="X38" s="8">
        <v>13</v>
      </c>
      <c r="Y38" s="8">
        <v>0</v>
      </c>
      <c r="Z38" s="8">
        <f t="shared" si="1"/>
        <v>13</v>
      </c>
      <c r="AA38" s="7">
        <f>ROUND(MIN(_2024_04_20T1736_Notas_ECM514[[#This Row],[P1S1]]/$Z$39*12,10),0)</f>
        <v>10</v>
      </c>
      <c r="AD38"/>
      <c r="AE38"/>
      <c r="AF38"/>
      <c r="AG38"/>
      <c r="AH38"/>
      <c r="AI38"/>
    </row>
    <row r="39" spans="1:35" hidden="1" x14ac:dyDescent="0.25">
      <c r="A39" s="1" t="s">
        <v>12</v>
      </c>
      <c r="C39" s="1" t="s">
        <v>13</v>
      </c>
      <c r="D39" s="1" t="s">
        <v>13</v>
      </c>
      <c r="E39" s="1" t="s">
        <v>13</v>
      </c>
      <c r="F39" s="1" t="s">
        <v>13</v>
      </c>
      <c r="G39" s="6" t="s">
        <v>162</v>
      </c>
      <c r="H39" s="1" t="s">
        <v>126</v>
      </c>
      <c r="I39" s="2"/>
      <c r="J39" s="5">
        <v>11</v>
      </c>
      <c r="K39" s="5">
        <v>11</v>
      </c>
      <c r="L39" s="5">
        <v>6</v>
      </c>
      <c r="M39" s="5">
        <v>4</v>
      </c>
      <c r="N39" s="5">
        <v>5</v>
      </c>
      <c r="O39" s="5">
        <v>5</v>
      </c>
      <c r="P39" s="4">
        <v>10</v>
      </c>
      <c r="Q39" s="4">
        <f>_2024_04_20T1736_Notas_ECM514[[#This Row],[Ex_Pandas1 (3809)]]/$J$39*10</f>
        <v>10</v>
      </c>
      <c r="R39" s="4">
        <f>_2024_04_20T1736_Notas_ECM514[[#This Row],[Ex_PandasGroupBy  (4205)]]/$K$39*10</f>
        <v>10</v>
      </c>
      <c r="S39" s="4">
        <f>_2024_04_20T1736_Notas_ECM514[[#This Row],[Ex_PandasB3  (4214)]]/$L$39*10</f>
        <v>10</v>
      </c>
      <c r="T39" s="4">
        <f>_2024_04_20T1736_Notas_ECM514[[#This Row],[Ex_ApplyReg  (4444)]]/$M$39*10</f>
        <v>10</v>
      </c>
      <c r="U39" s="4">
        <f>_2024_04_20T1736_Notas_ECM514[[#This Row],[Ex_Combine_Reshape_Join (4736)]]/$N$39*10</f>
        <v>10</v>
      </c>
      <c r="V39" s="4">
        <f>_2024_04_20T1736_Notas_ECM514[[#This Row],[Ex_Matplotlib1 (4886)]]/$O$39*10</f>
        <v>10</v>
      </c>
      <c r="W39" s="4">
        <f t="shared" si="0"/>
        <v>10</v>
      </c>
      <c r="X39" s="3">
        <v>14</v>
      </c>
      <c r="Y39" s="3">
        <v>14</v>
      </c>
      <c r="Z39" s="3">
        <v>14</v>
      </c>
      <c r="AA39" s="4">
        <v>12</v>
      </c>
      <c r="AD39"/>
      <c r="AE39"/>
      <c r="AF39"/>
      <c r="AG39"/>
      <c r="AH39"/>
      <c r="AI39"/>
    </row>
    <row r="40" spans="1:35" x14ac:dyDescent="0.25">
      <c r="A40" s="1"/>
      <c r="C40" s="1"/>
      <c r="D40" s="1"/>
      <c r="E40" s="1"/>
      <c r="F40" s="1"/>
      <c r="G40" s="10" t="s">
        <v>163</v>
      </c>
      <c r="H40" s="11"/>
      <c r="I40" s="12"/>
      <c r="J40" s="13"/>
      <c r="K40" s="13"/>
      <c r="L40" s="13"/>
      <c r="M40" s="13"/>
      <c r="N40" s="13"/>
      <c r="O40" s="13"/>
      <c r="P40" s="14">
        <f>AVERAGE(P2:P38)</f>
        <v>7.1486486486486482</v>
      </c>
      <c r="Q40" s="14">
        <f t="shared" ref="Q40:AA40" si="2">AVERAGE(Q2:Q38)</f>
        <v>9.5577395577395574</v>
      </c>
      <c r="R40" s="14">
        <f t="shared" si="2"/>
        <v>9.1154791154791148</v>
      </c>
      <c r="S40" s="14">
        <f t="shared" si="2"/>
        <v>9.4144144144144146</v>
      </c>
      <c r="T40" s="14">
        <f t="shared" si="2"/>
        <v>7.6351351351351351</v>
      </c>
      <c r="U40" s="14">
        <f t="shared" si="2"/>
        <v>8.6486486486486491</v>
      </c>
      <c r="V40" s="14">
        <f t="shared" si="2"/>
        <v>8.9729729729729737</v>
      </c>
      <c r="W40" s="14">
        <f t="shared" si="2"/>
        <v>8.8108108108108105</v>
      </c>
      <c r="X40" s="14"/>
      <c r="Y40" s="14"/>
      <c r="Z40" s="14"/>
      <c r="AA40" s="14">
        <f t="shared" si="2"/>
        <v>5.7027027027027026</v>
      </c>
    </row>
  </sheetData>
  <phoneticPr fontId="2" type="noConversion"/>
  <pageMargins left="0.7" right="0.7" top="0.75" bottom="0.75" header="0.3" footer="0.3"/>
  <ignoredErrors>
    <ignoredError sqref="Z39:AA39 G39 Q40:R40 T40 V40:W40 AA40 AA2:AA38" calculatedColum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4567F-63B5-4D62-99A3-A097DA732585}">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I F A A B Q S w M E F A A C A A g A n Y y U W I Z Z m 5 6 k A A A A 9 g A A A B I A H A B D b 2 5 m a W c v U G F j a 2 F n Z S 5 4 b W w g o h g A K K A U A A A A A A A A A A A A A A A A A A A A A A A A A A A A h Y 8 x D o I w G I W v Q r r T l j p g y E 9 J d J X E a G J c m 1 K h E Q q h x X I 3 B 4 / k F c Q o 6 u b 4 v v c N 7 9 2 v N 8 j G p g 4 u q r e 6 N S m K M E W B M r I t t C l T N L h T u E Q Z h 6 2 Q Z 1 G q Y J K N T U Z b p K h y r k s I 8 d 5 j v 8 B t X x J G a U S O + W Y v K 9 U I 9 J H 1 f z n U x j p h p E I c D q 8 x n O G I x Z j F M a Z A Z g i 5 N l + B T X u f 7 Q + E 9 V C 7 o V e 8 c + F q B 2 S O Q N 4 f + A N Q S w M E F A A C A A g A n Y y U 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2 M l F h G r 4 m l T A I A A B E G A A A T A B w A R m 9 y b X V s Y X M v U 2 V j d G l v b j E u b S C i G A A o o B Q A A A A A A A A A A A A A A A A A A A A A A A A A A A C N l N t u m 0 A Q h u 8 t + R 1 G 5 A Z L x A I b H 9 K I C x s n r a s k c g O 5 i i u 0 h o 2 z K u z S 3 c W y F e W R + h R 9 s Q 6 2 c 6 i C c b j w Y e b j n / m H W R S N N R M c g t 2 3 c 9 5 s N B v q k U i a w I n R s T v u q e 2 e d u z Q G X T 7 0 Y 3 Q R J 1 e + N c 9 x z X A g 5 T q Z g P w C k Q h Y 4 o R X 6 3 a E x E X G e X a v G Q p b f u C a / y j T M P / M r 9 T V K r t 5 / y F U n P C R V R W C p y 5 P 4 m m 1 + G 8 r m 4 7 V i u j Z d 1 P a M o y p q n 0 D M u w w B d p k X H l d W 0 L L n g s E s a X X r 9 n 2 4 4 F P w q h a a A 3 K f X e f r Z v B K c / W 9 b O w I k x k y L D X A L f K E m w y 9 J f S B Y I 7 j P 7 u L n z a s H 9 P j 5 K 0 y A m K Z H K 0 7 J 4 L + k / E r 5 E x X C T 0 z e 5 U B K u H o T M d i 2 X S W V W 1 L e e n o x A F w n O C P 1 p x E D T t X 6 2 4 M m Y T j A 0 5 b r v t s v 7 t 7 F g G k A 5 W d g m / + f L 3 J V Y M l 6 V R B 2 6 l G S 7 B 1 X 3 7 l b j Q / x i H c 0 I T 4 h y w O w O 7 b P W x 5 Z e k X E X T N d 2 + n X M V y m K f L w B J D t 2 7 4 h a C T l u N T T K 8 3 R z S 5 c l h F c F N C 4 U 4 1 Q p 8 I m i S A 2 6 n W o p X 2 Q L J K N b i m c i p 9 F 3 g S M s + Q N O r o n O U 6 F T t s C h u M P h I c N O 4 I z A v B 3 B 3 z 9 Z j o d N t R A / 6 w 8 O 4 + M t / o 4 d H m Z h J p S m I I D j Q i 2 E + A X k d 8 H A D E U i l P V a E + g 7 v Y F T o X d F F n i w V i y B N Z S P s O d 0 q h 5 M i C o P B K d Z S I n b i u U Z n u s P C / O C X T J O 0 m P Q i 1 Y Q C 0 k P U n c 8 L 6 0 m n 8 R 3 l T 8 p W Q c f c V r r s L 7 V T z q q a + 6 o g + d W s 8 F 4 5 V v q / B 9 Q S w E C L Q A U A A I A C A C d j J R Y h l m b n q Q A A A D 2 A A A A E g A A A A A A A A A A A A A A A A A A A A A A Q 2 9 u Z m l n L 1 B h Y 2 t h Z 2 U u e G 1 s U E s B A i 0 A F A A C A A g A n Y y U W A / K 6 a u k A A A A 6 Q A A A B M A A A A A A A A A A A A A A A A A 8 A A A A F t D b 2 5 0 Z W 5 0 X 1 R 5 c G V z X S 5 4 b W x Q S w E C L Q A U A A I A C A C d j J R Y R q + J p U w C A A A R B g A A E w A A A A A A A A A A A A A A A A D h A Q A A R m 9 y b X V s Y X M v U 2 V j d G l v b j E u b V B L B Q Y A A A A A A w A D A M I A A A B 6 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7 I g A A A A A A A J k 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M j A y N C 0 w N C 0 y M F Q x N z M 2 X 0 5 v d G F z L U V D T T U x 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k 5 N j U z N 2 I w L T h j O W I t N G Y 2 M i 1 h Y W E 3 L W Q 5 O T N l N j B k N m F l Y i I g L z 4 8 R W 5 0 c n k g V H l w Z T 0 i Q n V m Z m V y T m V 4 d F J l Z n J l c 2 g i I F Z h b H V l P S J s M S I g L z 4 8 R W 5 0 c n k g V H l w Z T 0 i U m V z d W x 0 V H l w Z S I g V m F s d W U 9 I n N U Y W J s Z S I g L z 4 8 R W 5 0 c n k g V H l w Z T 0 i T m F t Z V V w Z G F 0 Z W R B Z n R l c k Z p b G w i I F Z h b H V l P S J s M C I g L z 4 8 R W 5 0 c n k g V H l w Z T 0 i R m l s b F R h c m d l d C I g V m F s d W U 9 I n N f M j A y N F 8 w N F 8 y M F Q x N z M 2 X 0 5 v d G F z X 0 V D T T U x N C I g L z 4 8 R W 5 0 c n k g V H l w Z T 0 i R m l s b G V k Q 2 9 t c G x l d G V S Z X N 1 b H R U b 1 d v c m t z a G V l d C I g V m F s d W U 9 I m w x I i A v P j x F b n R y e S B U e X B l P S J B Z G R l Z F R v R G F 0 Y U 1 v Z G V s I i B W Y W x 1 Z T 0 i b D A i I C 8 + P E V u d H J 5 I F R 5 c G U 9 I k Z p b G x D b 3 V u d C I g V m F s d W U 9 I m w z O S I g L z 4 8 R W 5 0 c n k g V H l w Z T 0 i R m l s b E V y c m 9 y Q 2 9 k Z S I g V m F s d W U 9 I n N V b m t u b 3 d u I i A v P j x F b n R y e S B U e X B l P S J G a W x s R X J y b 3 J D b 3 V u d C I g V m F s d W U 9 I m w w I i A v P j x F b n R y e S B U e X B l P S J G a W x s T G F z d F V w Z G F 0 Z W Q i I F Z h b H V l P S J k M j A y N C 0 w N C 0 y M F Q y M D o z N j o 1 O S 4 3 M j Q 3 N D k z W i I g L z 4 8 R W 5 0 c n k g V H l w Z T 0 i R m l s b E N v b H V t b l R 5 c G V z I i B W Y W x 1 Z T 0 i c 0 J n T U d C Z 1 l H Q X d N R E F 3 T U R B d 0 1 E Q X d N R E J n W U d C Z 1 l H Q m d Z R 0 J n W U c i I C 8 + P E V u d H J 5 I F R 5 c G U 9 I k Z p b G x D b 2 x 1 b W 5 O Y W 1 l c y I g V m F s d W U 9 I n N b J n F 1 b 3 Q 7 U 3 R 1 Z G V u d C Z x d W 9 0 O y w m c X V v d D t J R C Z x d W 9 0 O y w m c X V v d D t T S V M g V X N l c i B J R C Z x d W 9 0 O y w m c X V v d D t T S V M g T G 9 n a W 4 g S U Q m c X V v d D s s J n F 1 b 3 Q 7 S W 5 0 Z W d y Y X R p b 2 4 g S U Q m c X V v d D s s J n F 1 b 3 Q 7 U 2 V j d G l v b i Z x d W 9 0 O y w m c X V v d D t F e F 9 Q Y W 5 k Y X M x I C g z O D A 5 K S Z x d W 9 0 O y w m c X V v d D t F e F 9 Q Y W 5 k Y X N C M y A o N D A x N i k m c X V v d D s s J n F 1 b 3 Q 7 R X h f U G F u Z G F z R 3 J v d X B C e S A g K D Q y M D U p J n F 1 b 3 Q 7 L C Z x d W 9 0 O 0 V 4 X 1 B h b m R h c 0 I z I C A o N D I x N C k m c X V v d D s s J n F 1 b 3 Q 7 R X h f Q X B w b H l S Z W c g I C g 0 N D Q 0 K S Z x d W 9 0 O y w m c X V v d D t C d X N p b m V z c y B D Y X N l I C g 0 N z M y K S Z x d W 9 0 O y w m c X V v d D t F e F 9 D b 2 1 i a W 5 l X 1 J l c 2 h h c G V f S m 9 p b i A o N D c z N i k m c X V v d D s s J n F 1 b 3 Q 7 R X h f T W F 0 c G x v d G x p Y j E g K D Q 4 O D Y p J n F 1 b 3 Q 7 L C Z x d W 9 0 O 0 V 4 X 1 A x U z F B I C h S Q S D D r W 1 w Y X J l c y k g K D Q 5 N j c p J n F 1 b 3 Q 7 L C Z x d W 9 0 O 0 V 4 X 1 A x U z F C I C h S Q S B w Y X J l c y k g K D Q 5 N j g p J n F 1 b 3 Q 7 L C Z x d W 9 0 O 0 V 4 X 1 A x U z E g U G 9 z d G U g b y B u b 3 R l Y m 9 v a y B h c X V p I C h U b 2 R v c y w g w 6 1 t c G F y Z X M g Z S B w Y X J l c y k g K D Q 5 N z E p J n F 1 b 3 Q 7 L C Z x d W 9 0 O 0 x h Y i B D b 3 Z p Z C B 4 I E I z I C g 1 M T I 1 K S Z x d W 9 0 O y w m c X V v d D t U Y X J l Z m F z I E N 1 c n J l b n Q g U G 9 p b n R z J n F 1 b 3 Q 7 L C Z x d W 9 0 O 1 R h c m V m Y X M g R m l u Y W w g U G 9 p b n R z J n F 1 b 3 Q 7 L C Z x d W 9 0 O 1 R h c m V m Y X M g Q 3 V y c m V u d C B T Y 2 9 y Z S Z x d W 9 0 O y w m c X V v d D t U Y X J l Z m F z I F V u c G 9 z d G V k I E N 1 c n J l b n Q g U 2 N v c m U m c X V v d D s s J n F 1 b 3 Q 7 V G F y Z W Z h c y B G a W 5 h b C B T Y 2 9 y Z S Z x d W 9 0 O y w m c X V v d D t U Y X J l Z m F z I F V u c G 9 z d G V k I E Z p b m F s I F N j b 3 J l J n F 1 b 3 Q 7 L C Z x d W 9 0 O 0 N 1 c n J l b n Q g U G 9 p b n R z J n F 1 b 3 Q 7 L C Z x d W 9 0 O 0 Z p b m F s I F B v a W 5 0 c y Z x d W 9 0 O y w m c X V v d D t D d X J y Z W 5 0 I F N j b 3 J l J n F 1 b 3 Q 7 L C Z x d W 9 0 O 1 V u c G 9 z d G V k I E N 1 c n J l b n Q g U 2 N v c m U m c X V v d D s s J n F 1 b 3 Q 7 R m l u Y W w g U 2 N v c m U m c X V v d D s s J n F 1 b 3 Q 7 V W 5 w b 3 N 0 Z W Q g R m l u Y W w g U 2 N v c m U m c X V v d D t d I i A v P j x F b n R y e S B U e X B l P S J G a W x s U 3 R h d H V z I i B W Y W x 1 Z T 0 i c 0 N v b X B s Z X R l I i A v P j x F b n R y e S B U e X B l P S J S Z W x h d G l v b n N o a X B J b m Z v Q 2 9 u d G F p b m V y I i B W Y W x 1 Z T 0 i c 3 s m c X V v d D t j b 2 x 1 b W 5 D b 3 V u d C Z x d W 9 0 O z o z M C w m c X V v d D t r Z X l D b 2 x 1 b W 5 O Y W 1 l c y Z x d W 9 0 O z p b X S w m c X V v d D t x d W V y e V J l b G F 0 a W 9 u c 2 h p c H M m c X V v d D s 6 W 1 0 s J n F 1 b 3 Q 7 Y 2 9 s d W 1 u S W R l b n R p d G l l c y Z x d W 9 0 O z p b J n F 1 b 3 Q 7 U 2 V j d G l v b j E v M j A y N C 0 w N C 0 y M F Q x N z M 2 X 0 5 v d G F z L U V D T T U x N C 9 B d X R v U m V t b 3 Z l Z E N v b H V t b n M x L n t T d H V k Z W 5 0 L D B 9 J n F 1 b 3 Q 7 L C Z x d W 9 0 O 1 N l Y 3 R p b 2 4 x L z I w M j Q t M D Q t M j B U M T c z N l 9 O b 3 R h c y 1 F Q 0 0 1 M T Q v Q X V 0 b 1 J l b W 9 2 Z W R D b 2 x 1 b W 5 z M S 5 7 S U Q s M X 0 m c X V v d D s s J n F 1 b 3 Q 7 U 2 V j d G l v b j E v M j A y N C 0 w N C 0 y M F Q x N z M 2 X 0 5 v d G F z L U V D T T U x N C 9 B d X R v U m V t b 3 Z l Z E N v b H V t b n M x L n t T S V M g V X N l c i B J R C w y f S Z x d W 9 0 O y w m c X V v d D t T Z W N 0 a W 9 u M S 8 y M D I 0 L T A 0 L T I w V D E 3 M z Z f T m 9 0 Y X M t R U N N N T E 0 L 0 F 1 d G 9 S Z W 1 v d m V k Q 2 9 s d W 1 u c z E u e 1 N J U y B M b 2 d p b i B J R C w z f S Z x d W 9 0 O y w m c X V v d D t T Z W N 0 a W 9 u M S 8 y M D I 0 L T A 0 L T I w V D E 3 M z Z f T m 9 0 Y X M t R U N N N T E 0 L 0 F 1 d G 9 S Z W 1 v d m V k Q 2 9 s d W 1 u c z E u e 0 l u d G V n c m F 0 a W 9 u I E l E L D R 9 J n F 1 b 3 Q 7 L C Z x d W 9 0 O 1 N l Y 3 R p b 2 4 x L z I w M j Q t M D Q t M j B U M T c z N l 9 O b 3 R h c y 1 F Q 0 0 1 M T Q v Q X V 0 b 1 J l b W 9 2 Z W R D b 2 x 1 b W 5 z M S 5 7 U 2 V j d G l v b i w 1 f S Z x d W 9 0 O y w m c X V v d D t T Z W N 0 a W 9 u M S 8 y M D I 0 L T A 0 L T I w V D E 3 M z Z f T m 9 0 Y X M t R U N N N T E 0 L 0 F 1 d G 9 S Z W 1 v d m V k Q 2 9 s d W 1 u c z E u e 0 V 4 X 1 B h b m R h c z E g K D M 4 M D k p L D Z 9 J n F 1 b 3 Q 7 L C Z x d W 9 0 O 1 N l Y 3 R p b 2 4 x L z I w M j Q t M D Q t M j B U M T c z N l 9 O b 3 R h c y 1 F Q 0 0 1 M T Q v Q X V 0 b 1 J l b W 9 2 Z W R D b 2 x 1 b W 5 z M S 5 7 R X h f U G F u Z G F z Q j M g K D Q w M T Y p L D d 9 J n F 1 b 3 Q 7 L C Z x d W 9 0 O 1 N l Y 3 R p b 2 4 x L z I w M j Q t M D Q t M j B U M T c z N l 9 O b 3 R h c y 1 F Q 0 0 1 M T Q v Q X V 0 b 1 J l b W 9 2 Z W R D b 2 x 1 b W 5 z M S 5 7 R X h f U G F u Z G F z R 3 J v d X B C e S A g K D Q y M D U p L D h 9 J n F 1 b 3 Q 7 L C Z x d W 9 0 O 1 N l Y 3 R p b 2 4 x L z I w M j Q t M D Q t M j B U M T c z N l 9 O b 3 R h c y 1 F Q 0 0 1 M T Q v Q X V 0 b 1 J l b W 9 2 Z W R D b 2 x 1 b W 5 z M S 5 7 R X h f U G F u Z G F z Q j M g I C g 0 M j E 0 K S w 5 f S Z x d W 9 0 O y w m c X V v d D t T Z W N 0 a W 9 u M S 8 y M D I 0 L T A 0 L T I w V D E 3 M z Z f T m 9 0 Y X M t R U N N N T E 0 L 0 F 1 d G 9 S Z W 1 v d m V k Q 2 9 s d W 1 u c z E u e 0 V 4 X 0 F w c G x 5 U m V n I C A o N D Q 0 N C k s M T B 9 J n F 1 b 3 Q 7 L C Z x d W 9 0 O 1 N l Y 3 R p b 2 4 x L z I w M j Q t M D Q t M j B U M T c z N l 9 O b 3 R h c y 1 F Q 0 0 1 M T Q v Q X V 0 b 1 J l b W 9 2 Z W R D b 2 x 1 b W 5 z M S 5 7 Q n V z a W 5 l c 3 M g Q 2 F z Z S A o N D c z M i k s M T F 9 J n F 1 b 3 Q 7 L C Z x d W 9 0 O 1 N l Y 3 R p b 2 4 x L z I w M j Q t M D Q t M j B U M T c z N l 9 O b 3 R h c y 1 F Q 0 0 1 M T Q v Q X V 0 b 1 J l b W 9 2 Z W R D b 2 x 1 b W 5 z M S 5 7 R X h f Q 2 9 t Y m l u Z V 9 S Z X N o Y X B l X 0 p v a W 4 g K D Q 3 M z Y p L D E y f S Z x d W 9 0 O y w m c X V v d D t T Z W N 0 a W 9 u M S 8 y M D I 0 L T A 0 L T I w V D E 3 M z Z f T m 9 0 Y X M t R U N N N T E 0 L 0 F 1 d G 9 S Z W 1 v d m V k Q 2 9 s d W 1 u c z E u e 0 V 4 X 0 1 h d H B s b 3 R s a W I x I C g 0 O D g 2 K S w x M 3 0 m c X V v d D s s J n F 1 b 3 Q 7 U 2 V j d G l v b j E v M j A y N C 0 w N C 0 y M F Q x N z M 2 X 0 5 v d G F z L U V D T T U x N C 9 B d X R v U m V t b 3 Z l Z E N v b H V t b n M x L n t F e F 9 Q M V M x Q S A o U k E g w 6 1 t c G F y Z X M p I C g 0 O T Y 3 K S w x N H 0 m c X V v d D s s J n F 1 b 3 Q 7 U 2 V j d G l v b j E v M j A y N C 0 w N C 0 y M F Q x N z M 2 X 0 5 v d G F z L U V D T T U x N C 9 B d X R v U m V t b 3 Z l Z E N v b H V t b n M x L n t F e F 9 Q M V M x Q i A o U k E g c G F y Z X M p I C g 0 O T Y 4 K S w x N X 0 m c X V v d D s s J n F 1 b 3 Q 7 U 2 V j d G l v b j E v M j A y N C 0 w N C 0 y M F Q x N z M 2 X 0 5 v d G F z L U V D T T U x N C 9 B d X R v U m V t b 3 Z l Z E N v b H V t b n M x L n t F e F 9 Q M V M x I F B v c 3 R l I G 8 g b m 9 0 Z W J v b 2 s g Y X F 1 a S A o V G 9 k b 3 M s I M O t b X B h c m V z I G U g c G F y Z X M p I C g 0 O T c x K S w x N n 0 m c X V v d D s s J n F 1 b 3 Q 7 U 2 V j d G l v b j E v M j A y N C 0 w N C 0 y M F Q x N z M 2 X 0 5 v d G F z L U V D T T U x N C 9 B d X R v U m V t b 3 Z l Z E N v b H V t b n M x L n t M Y W I g Q 2 9 2 a W Q g e C B C M y A o N T E y N S k s M T d 9 J n F 1 b 3 Q 7 L C Z x d W 9 0 O 1 N l Y 3 R p b 2 4 x L z I w M j Q t M D Q t M j B U M T c z N l 9 O b 3 R h c y 1 F Q 0 0 1 M T Q v Q X V 0 b 1 J l b W 9 2 Z W R D b 2 x 1 b W 5 z M S 5 7 V G F y Z W Z h c y B D d X J y Z W 5 0 I F B v a W 5 0 c y w x O H 0 m c X V v d D s s J n F 1 b 3 Q 7 U 2 V j d G l v b j E v M j A y N C 0 w N C 0 y M F Q x N z M 2 X 0 5 v d G F z L U V D T T U x N C 9 B d X R v U m V t b 3 Z l Z E N v b H V t b n M x L n t U Y X J l Z m F z I E Z p b m F s I F B v a W 5 0 c y w x O X 0 m c X V v d D s s J n F 1 b 3 Q 7 U 2 V j d G l v b j E v M j A y N C 0 w N C 0 y M F Q x N z M 2 X 0 5 v d G F z L U V D T T U x N C 9 B d X R v U m V t b 3 Z l Z E N v b H V t b n M x L n t U Y X J l Z m F z I E N 1 c n J l b n Q g U 2 N v c m U s M j B 9 J n F 1 b 3 Q 7 L C Z x d W 9 0 O 1 N l Y 3 R p b 2 4 x L z I w M j Q t M D Q t M j B U M T c z N l 9 O b 3 R h c y 1 F Q 0 0 1 M T Q v Q X V 0 b 1 J l b W 9 2 Z W R D b 2 x 1 b W 5 z M S 5 7 V G F y Z W Z h c y B V b n B v c 3 R l Z C B D d X J y Z W 5 0 I F N j b 3 J l L D I x f S Z x d W 9 0 O y w m c X V v d D t T Z W N 0 a W 9 u M S 8 y M D I 0 L T A 0 L T I w V D E 3 M z Z f T m 9 0 Y X M t R U N N N T E 0 L 0 F 1 d G 9 S Z W 1 v d m V k Q 2 9 s d W 1 u c z E u e 1 R h c m V m Y X M g R m l u Y W w g U 2 N v c m U s M j J 9 J n F 1 b 3 Q 7 L C Z x d W 9 0 O 1 N l Y 3 R p b 2 4 x L z I w M j Q t M D Q t M j B U M T c z N l 9 O b 3 R h c y 1 F Q 0 0 1 M T Q v Q X V 0 b 1 J l b W 9 2 Z W R D b 2 x 1 b W 5 z M S 5 7 V G F y Z W Z h c y B V b n B v c 3 R l Z C B G a W 5 h b C B T Y 2 9 y Z S w y M 3 0 m c X V v d D s s J n F 1 b 3 Q 7 U 2 V j d G l v b j E v M j A y N C 0 w N C 0 y M F Q x N z M 2 X 0 5 v d G F z L U V D T T U x N C 9 B d X R v U m V t b 3 Z l Z E N v b H V t b n M x L n t D d X J y Z W 5 0 I F B v a W 5 0 c y w y N H 0 m c X V v d D s s J n F 1 b 3 Q 7 U 2 V j d G l v b j E v M j A y N C 0 w N C 0 y M F Q x N z M 2 X 0 5 v d G F z L U V D T T U x N C 9 B d X R v U m V t b 3 Z l Z E N v b H V t b n M x L n t G a W 5 h b C B Q b 2 l u d H M s M j V 9 J n F 1 b 3 Q 7 L C Z x d W 9 0 O 1 N l Y 3 R p b 2 4 x L z I w M j Q t M D Q t M j B U M T c z N l 9 O b 3 R h c y 1 F Q 0 0 1 M T Q v Q X V 0 b 1 J l b W 9 2 Z W R D b 2 x 1 b W 5 z M S 5 7 Q 3 V y c m V u d C B T Y 2 9 y Z S w y N n 0 m c X V v d D s s J n F 1 b 3 Q 7 U 2 V j d G l v b j E v M j A y N C 0 w N C 0 y M F Q x N z M 2 X 0 5 v d G F z L U V D T T U x N C 9 B d X R v U m V t b 3 Z l Z E N v b H V t b n M x L n t V b n B v c 3 R l Z C B D d X J y Z W 5 0 I F N j b 3 J l L D I 3 f S Z x d W 9 0 O y w m c X V v d D t T Z W N 0 a W 9 u M S 8 y M D I 0 L T A 0 L T I w V D E 3 M z Z f T m 9 0 Y X M t R U N N N T E 0 L 0 F 1 d G 9 S Z W 1 v d m V k Q 2 9 s d W 1 u c z E u e 0 Z p b m F s I F N j b 3 J l L D I 4 f S Z x d W 9 0 O y w m c X V v d D t T Z W N 0 a W 9 u M S 8 y M D I 0 L T A 0 L T I w V D E 3 M z Z f T m 9 0 Y X M t R U N N N T E 0 L 0 F 1 d G 9 S Z W 1 v d m V k Q 2 9 s d W 1 u c z E u e 1 V u c G 9 z d G V k I E Z p b m F s I F N j b 3 J l L D I 5 f S Z x d W 9 0 O 1 0 s J n F 1 b 3 Q 7 Q 2 9 s d W 1 u Q 2 9 1 b n Q m c X V v d D s 6 M z A s J n F 1 b 3 Q 7 S 2 V 5 Q 2 9 s d W 1 u T m F t Z X M m c X V v d D s 6 W 1 0 s J n F 1 b 3 Q 7 Q 2 9 s d W 1 u S W R l b n R p d G l l c y Z x d W 9 0 O z p b J n F 1 b 3 Q 7 U 2 V j d G l v b j E v M j A y N C 0 w N C 0 y M F Q x N z M 2 X 0 5 v d G F z L U V D T T U x N C 9 B d X R v U m V t b 3 Z l Z E N v b H V t b n M x L n t T d H V k Z W 5 0 L D B 9 J n F 1 b 3 Q 7 L C Z x d W 9 0 O 1 N l Y 3 R p b 2 4 x L z I w M j Q t M D Q t M j B U M T c z N l 9 O b 3 R h c y 1 F Q 0 0 1 M T Q v Q X V 0 b 1 J l b W 9 2 Z W R D b 2 x 1 b W 5 z M S 5 7 S U Q s M X 0 m c X V v d D s s J n F 1 b 3 Q 7 U 2 V j d G l v b j E v M j A y N C 0 w N C 0 y M F Q x N z M 2 X 0 5 v d G F z L U V D T T U x N C 9 B d X R v U m V t b 3 Z l Z E N v b H V t b n M x L n t T S V M g V X N l c i B J R C w y f S Z x d W 9 0 O y w m c X V v d D t T Z W N 0 a W 9 u M S 8 y M D I 0 L T A 0 L T I w V D E 3 M z Z f T m 9 0 Y X M t R U N N N T E 0 L 0 F 1 d G 9 S Z W 1 v d m V k Q 2 9 s d W 1 u c z E u e 1 N J U y B M b 2 d p b i B J R C w z f S Z x d W 9 0 O y w m c X V v d D t T Z W N 0 a W 9 u M S 8 y M D I 0 L T A 0 L T I w V D E 3 M z Z f T m 9 0 Y X M t R U N N N T E 0 L 0 F 1 d G 9 S Z W 1 v d m V k Q 2 9 s d W 1 u c z E u e 0 l u d G V n c m F 0 a W 9 u I E l E L D R 9 J n F 1 b 3 Q 7 L C Z x d W 9 0 O 1 N l Y 3 R p b 2 4 x L z I w M j Q t M D Q t M j B U M T c z N l 9 O b 3 R h c y 1 F Q 0 0 1 M T Q v Q X V 0 b 1 J l b W 9 2 Z W R D b 2 x 1 b W 5 z M S 5 7 U 2 V j d G l v b i w 1 f S Z x d W 9 0 O y w m c X V v d D t T Z W N 0 a W 9 u M S 8 y M D I 0 L T A 0 L T I w V D E 3 M z Z f T m 9 0 Y X M t R U N N N T E 0 L 0 F 1 d G 9 S Z W 1 v d m V k Q 2 9 s d W 1 u c z E u e 0 V 4 X 1 B h b m R h c z E g K D M 4 M D k p L D Z 9 J n F 1 b 3 Q 7 L C Z x d W 9 0 O 1 N l Y 3 R p b 2 4 x L z I w M j Q t M D Q t M j B U M T c z N l 9 O b 3 R h c y 1 F Q 0 0 1 M T Q v Q X V 0 b 1 J l b W 9 2 Z W R D b 2 x 1 b W 5 z M S 5 7 R X h f U G F u Z G F z Q j M g K D Q w M T Y p L D d 9 J n F 1 b 3 Q 7 L C Z x d W 9 0 O 1 N l Y 3 R p b 2 4 x L z I w M j Q t M D Q t M j B U M T c z N l 9 O b 3 R h c y 1 F Q 0 0 1 M T Q v Q X V 0 b 1 J l b W 9 2 Z W R D b 2 x 1 b W 5 z M S 5 7 R X h f U G F u Z G F z R 3 J v d X B C e S A g K D Q y M D U p L D h 9 J n F 1 b 3 Q 7 L C Z x d W 9 0 O 1 N l Y 3 R p b 2 4 x L z I w M j Q t M D Q t M j B U M T c z N l 9 O b 3 R h c y 1 F Q 0 0 1 M T Q v Q X V 0 b 1 J l b W 9 2 Z W R D b 2 x 1 b W 5 z M S 5 7 R X h f U G F u Z G F z Q j M g I C g 0 M j E 0 K S w 5 f S Z x d W 9 0 O y w m c X V v d D t T Z W N 0 a W 9 u M S 8 y M D I 0 L T A 0 L T I w V D E 3 M z Z f T m 9 0 Y X M t R U N N N T E 0 L 0 F 1 d G 9 S Z W 1 v d m V k Q 2 9 s d W 1 u c z E u e 0 V 4 X 0 F w c G x 5 U m V n I C A o N D Q 0 N C k s M T B 9 J n F 1 b 3 Q 7 L C Z x d W 9 0 O 1 N l Y 3 R p b 2 4 x L z I w M j Q t M D Q t M j B U M T c z N l 9 O b 3 R h c y 1 F Q 0 0 1 M T Q v Q X V 0 b 1 J l b W 9 2 Z W R D b 2 x 1 b W 5 z M S 5 7 Q n V z a W 5 l c 3 M g Q 2 F z Z S A o N D c z M i k s M T F 9 J n F 1 b 3 Q 7 L C Z x d W 9 0 O 1 N l Y 3 R p b 2 4 x L z I w M j Q t M D Q t M j B U M T c z N l 9 O b 3 R h c y 1 F Q 0 0 1 M T Q v Q X V 0 b 1 J l b W 9 2 Z W R D b 2 x 1 b W 5 z M S 5 7 R X h f Q 2 9 t Y m l u Z V 9 S Z X N o Y X B l X 0 p v a W 4 g K D Q 3 M z Y p L D E y f S Z x d W 9 0 O y w m c X V v d D t T Z W N 0 a W 9 u M S 8 y M D I 0 L T A 0 L T I w V D E 3 M z Z f T m 9 0 Y X M t R U N N N T E 0 L 0 F 1 d G 9 S Z W 1 v d m V k Q 2 9 s d W 1 u c z E u e 0 V 4 X 0 1 h d H B s b 3 R s a W I x I C g 0 O D g 2 K S w x M 3 0 m c X V v d D s s J n F 1 b 3 Q 7 U 2 V j d G l v b j E v M j A y N C 0 w N C 0 y M F Q x N z M 2 X 0 5 v d G F z L U V D T T U x N C 9 B d X R v U m V t b 3 Z l Z E N v b H V t b n M x L n t F e F 9 Q M V M x Q S A o U k E g w 6 1 t c G F y Z X M p I C g 0 O T Y 3 K S w x N H 0 m c X V v d D s s J n F 1 b 3 Q 7 U 2 V j d G l v b j E v M j A y N C 0 w N C 0 y M F Q x N z M 2 X 0 5 v d G F z L U V D T T U x N C 9 B d X R v U m V t b 3 Z l Z E N v b H V t b n M x L n t F e F 9 Q M V M x Q i A o U k E g c G F y Z X M p I C g 0 O T Y 4 K S w x N X 0 m c X V v d D s s J n F 1 b 3 Q 7 U 2 V j d G l v b j E v M j A y N C 0 w N C 0 y M F Q x N z M 2 X 0 5 v d G F z L U V D T T U x N C 9 B d X R v U m V t b 3 Z l Z E N v b H V t b n M x L n t F e F 9 Q M V M x I F B v c 3 R l I G 8 g b m 9 0 Z W J v b 2 s g Y X F 1 a S A o V G 9 k b 3 M s I M O t b X B h c m V z I G U g c G F y Z X M p I C g 0 O T c x K S w x N n 0 m c X V v d D s s J n F 1 b 3 Q 7 U 2 V j d G l v b j E v M j A y N C 0 w N C 0 y M F Q x N z M 2 X 0 5 v d G F z L U V D T T U x N C 9 B d X R v U m V t b 3 Z l Z E N v b H V t b n M x L n t M Y W I g Q 2 9 2 a W Q g e C B C M y A o N T E y N S k s M T d 9 J n F 1 b 3 Q 7 L C Z x d W 9 0 O 1 N l Y 3 R p b 2 4 x L z I w M j Q t M D Q t M j B U M T c z N l 9 O b 3 R h c y 1 F Q 0 0 1 M T Q v Q X V 0 b 1 J l b W 9 2 Z W R D b 2 x 1 b W 5 z M S 5 7 V G F y Z W Z h c y B D d X J y Z W 5 0 I F B v a W 5 0 c y w x O H 0 m c X V v d D s s J n F 1 b 3 Q 7 U 2 V j d G l v b j E v M j A y N C 0 w N C 0 y M F Q x N z M 2 X 0 5 v d G F z L U V D T T U x N C 9 B d X R v U m V t b 3 Z l Z E N v b H V t b n M x L n t U Y X J l Z m F z I E Z p b m F s I F B v a W 5 0 c y w x O X 0 m c X V v d D s s J n F 1 b 3 Q 7 U 2 V j d G l v b j E v M j A y N C 0 w N C 0 y M F Q x N z M 2 X 0 5 v d G F z L U V D T T U x N C 9 B d X R v U m V t b 3 Z l Z E N v b H V t b n M x L n t U Y X J l Z m F z I E N 1 c n J l b n Q g U 2 N v c m U s M j B 9 J n F 1 b 3 Q 7 L C Z x d W 9 0 O 1 N l Y 3 R p b 2 4 x L z I w M j Q t M D Q t M j B U M T c z N l 9 O b 3 R h c y 1 F Q 0 0 1 M T Q v Q X V 0 b 1 J l b W 9 2 Z W R D b 2 x 1 b W 5 z M S 5 7 V G F y Z W Z h c y B V b n B v c 3 R l Z C B D d X J y Z W 5 0 I F N j b 3 J l L D I x f S Z x d W 9 0 O y w m c X V v d D t T Z W N 0 a W 9 u M S 8 y M D I 0 L T A 0 L T I w V D E 3 M z Z f T m 9 0 Y X M t R U N N N T E 0 L 0 F 1 d G 9 S Z W 1 v d m V k Q 2 9 s d W 1 u c z E u e 1 R h c m V m Y X M g R m l u Y W w g U 2 N v c m U s M j J 9 J n F 1 b 3 Q 7 L C Z x d W 9 0 O 1 N l Y 3 R p b 2 4 x L z I w M j Q t M D Q t M j B U M T c z N l 9 O b 3 R h c y 1 F Q 0 0 1 M T Q v Q X V 0 b 1 J l b W 9 2 Z W R D b 2 x 1 b W 5 z M S 5 7 V G F y Z W Z h c y B V b n B v c 3 R l Z C B G a W 5 h b C B T Y 2 9 y Z S w y M 3 0 m c X V v d D s s J n F 1 b 3 Q 7 U 2 V j d G l v b j E v M j A y N C 0 w N C 0 y M F Q x N z M 2 X 0 5 v d G F z L U V D T T U x N C 9 B d X R v U m V t b 3 Z l Z E N v b H V t b n M x L n t D d X J y Z W 5 0 I F B v a W 5 0 c y w y N H 0 m c X V v d D s s J n F 1 b 3 Q 7 U 2 V j d G l v b j E v M j A y N C 0 w N C 0 y M F Q x N z M 2 X 0 5 v d G F z L U V D T T U x N C 9 B d X R v U m V t b 3 Z l Z E N v b H V t b n M x L n t G a W 5 h b C B Q b 2 l u d H M s M j V 9 J n F 1 b 3 Q 7 L C Z x d W 9 0 O 1 N l Y 3 R p b 2 4 x L z I w M j Q t M D Q t M j B U M T c z N l 9 O b 3 R h c y 1 F Q 0 0 1 M T Q v Q X V 0 b 1 J l b W 9 2 Z W R D b 2 x 1 b W 5 z M S 5 7 Q 3 V y c m V u d C B T Y 2 9 y Z S w y N n 0 m c X V v d D s s J n F 1 b 3 Q 7 U 2 V j d G l v b j E v M j A y N C 0 w N C 0 y M F Q x N z M 2 X 0 5 v d G F z L U V D T T U x N C 9 B d X R v U m V t b 3 Z l Z E N v b H V t b n M x L n t V b n B v c 3 R l Z C B D d X J y Z W 5 0 I F N j b 3 J l L D I 3 f S Z x d W 9 0 O y w m c X V v d D t T Z W N 0 a W 9 u M S 8 y M D I 0 L T A 0 L T I w V D E 3 M z Z f T m 9 0 Y X M t R U N N N T E 0 L 0 F 1 d G 9 S Z W 1 v d m V k Q 2 9 s d W 1 u c z E u e 0 Z p b m F s I F N j b 3 J l L D I 4 f S Z x d W 9 0 O y w m c X V v d D t T Z W N 0 a W 9 u M S 8 y M D I 0 L T A 0 L T I w V D E 3 M z Z f T m 9 0 Y X M t R U N N N T E 0 L 0 F 1 d G 9 S Z W 1 v d m V k Q 2 9 s d W 1 u c z E u e 1 V u c G 9 z d G V k I E Z p b m F s I F N j b 3 J l L D I 5 f S Z x d W 9 0 O 1 0 s J n F 1 b 3 Q 7 U m V s Y X R p b 2 5 z a G l w S W 5 m b y Z x d W 9 0 O z p b X X 0 i I C 8 + P C 9 T d G F i b G V F b n R y a W V z P j w v S X R l b T 4 8 S X R l b T 4 8 S X R l b U x v Y 2 F 0 a W 9 u P j x J d G V t V H l w Z T 5 G b 3 J t d W x h P C 9 J d G V t V H l w Z T 4 8 S X R l b V B h d G g + U 2 V j d G l v b j E v M j A y N C 0 w N C 0 y M F Q x N z M 2 X 0 5 v d G F z L U V D T T U x N C 9 T b 3 V y Y 2 U 8 L 0 l 0 Z W 1 Q Y X R o P j w v S X R l b U x v Y 2 F 0 a W 9 u P j x T d G F i b G V F b n R y a W V z I C 8 + P C 9 J d G V t P j x J d G V t P j x J d G V t T G 9 j Y X R p b 2 4 + P E l 0 Z W 1 U e X B l P k Z v c m 1 1 b G E 8 L 0 l 0 Z W 1 U e X B l P j x J d G V t U G F 0 a D 5 T Z W N 0 a W 9 u M S 8 y M D I 0 L T A 0 L T I w V D E 3 M z Z f T m 9 0 Y X M t R U N N N T E 0 L 1 B y b 2 1 v d G V k J T I w S G V h Z G V y c z w v S X R l b V B h d G g + P C 9 J d G V t T G 9 j Y X R p b 2 4 + P F N 0 Y W J s Z U V u d H J p Z X M g L z 4 8 L 0 l 0 Z W 0 + P E l 0 Z W 0 + P E l 0 Z W 1 M b 2 N h d G l v b j 4 8 S X R l b V R 5 c G U + R m 9 y b X V s Y T w v S X R l b V R 5 c G U + P E l 0 Z W 1 Q Y X R o P l N l Y 3 R p b 2 4 x L z I w M j Q t M D Q t M j B U M T c z N l 9 O b 3 R h c y 1 F Q 0 0 1 M T Q v Q 2 h h b m d l Z C U y M F R 5 c G U 8 L 0 l 0 Z W 1 Q Y X R o P j w v S X R l b U x v Y 2 F 0 a W 9 u P j x T d G F i b G V F b n R y a W V z I C 8 + P C 9 J d G V t P j w v S X R l b X M + P C 9 M b 2 N h b F B h Y 2 t h Z 2 V N Z X R h Z G F 0 Y U Z p b G U + F g A A A F B L B Q Y A A A A A A A A A A A A A A A A A A A A A A A A m A Q A A A Q A A A N C M n d 8 B F d E R j H o A w E / C l + s B A A A A e m Q b L u L K B 0 a 1 U G J r m P h Y i w A A A A A C A A A A A A A Q Z g A A A A E A A C A A A A D 9 D w F k C U 5 r q P K c 2 w x o X z 3 N j W J F l n L K H p y U 0 e i H a 3 j y c g A A A A A O g A A A A A I A A C A A A A B 9 e 4 1 / J b L M F 1 d N c 7 b E m 8 u d 5 q l M K L 8 Z l w k / J C M o m J u p Y 1 A A A A B F e R U K / m l 4 U 5 o 7 H / M S i 9 c P D V V F I M h S F z I r k L C r b e 7 h c 5 x d C y j N b e z e / m w b L k V M k 4 B 0 K i z I 0 E t D d w h e R T p M 4 0 d q 9 f 4 E y B n 9 F t b 0 5 W Z 9 k / c g e k A A A A B J j 0 H a d x n J 4 w 3 A g s A / C z l Q 3 6 L S 9 C A 1 p u 9 x Y 8 1 b a t G X b C L I c o V / a 7 Y l 9 x h o / Z 7 E n U T t j u z a I 0 N U 4 / i M Z d t F F w d m < / D a t a M a s h u p > 
</file>

<file path=customXml/itemProps1.xml><?xml version="1.0" encoding="utf-8"?>
<ds:datastoreItem xmlns:ds="http://schemas.openxmlformats.org/officeDocument/2006/customXml" ds:itemID="{268E2972-DAA7-424D-9169-A34D41F3CFF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2024-04-20T1736_Notas-ECM514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Rogerio de Oliveira</dc:creator>
  <cp:lastModifiedBy>Rogerio de Oliveira</cp:lastModifiedBy>
  <dcterms:created xsi:type="dcterms:W3CDTF">2024-04-20T20:36:39Z</dcterms:created>
  <dcterms:modified xsi:type="dcterms:W3CDTF">2024-04-21T13:32:47Z</dcterms:modified>
</cp:coreProperties>
</file>