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UC" sheetId="3" r:id="rId5"/>
    <sheet state="visible" name="Fatores" sheetId="4" r:id="rId6"/>
    <sheet state="visible" name="dadoshistoricos" sheetId="5" r:id="rId7"/>
  </sheets>
  <definedNames>
    <definedName name="CUC">UC!$D$13:$D$39</definedName>
    <definedName name="FCAMB">Fatores!$G$30</definedName>
    <definedName name="PTUC">UC!$D$10</definedName>
    <definedName name="UC">UC!$A$12:$C$39</definedName>
    <definedName name="PTA">Atores!$D$10</definedName>
    <definedName localSheetId="2" name="_Toc112831755">UC!$B$13</definedName>
    <definedName name="Atores">Atores!$B$13:$C$17</definedName>
    <definedName name="FCTEC">Fatores!$E$16</definedName>
    <definedName name="ITEC">Fatores!$E$16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  <comment authorId="0" ref="B13">
      <text>
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<sst xmlns="http://schemas.openxmlformats.org/spreadsheetml/2006/main" count="135" uniqueCount="117">
  <si>
    <t>Estimativa de Esforço de Projeto baseado em                                                                Pontos de Caso de Uso (vs 1.1)</t>
  </si>
  <si>
    <t>Projeto:</t>
  </si>
  <si>
    <t>AGECOM</t>
  </si>
  <si>
    <t>Responsável:</t>
  </si>
  <si>
    <t>Jesuel Souza Dias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</si>
  <si>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</si>
  <si>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</si>
  <si>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</si>
  <si>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</si>
  <si>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</si>
  <si>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</si>
  <si>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</si>
  <si>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</si>
  <si>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</si>
  <si>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</si>
  <si>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</si>
  <si>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</si>
  <si>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</si>
  <si>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</si>
  <si>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</si>
  <si>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</si>
  <si>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</si>
  <si>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</si>
  <si>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</si>
  <si>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</si>
  <si>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</si>
  <si>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</si>
  <si>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</si>
  <si>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</si>
  <si>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</si>
  <si>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</si>
  <si>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</si>
  <si>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</si>
  <si>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</si>
  <si>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</si>
  <si>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</si>
  <si>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</si>
  <si>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</si>
  <si>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</si>
  <si>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</si>
  <si>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Desenvolvedores</t>
  </si>
  <si>
    <t>Usuários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</si>
  <si>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</si>
  <si>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</si>
  <si>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</si>
  <si>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</si>
  <si>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</si>
  <si>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</si>
  <si>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</si>
  <si>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</si>
  <si>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</si>
  <si>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 Manter Agenda</t>
  </si>
  <si>
    <t>Data e Horário</t>
  </si>
  <si>
    <t>[RFC02] Manter Usuário</t>
  </si>
  <si>
    <t>Nome e Email</t>
  </si>
  <si>
    <t>[RFC03] Manter Disciplina</t>
  </si>
  <si>
    <t>Sigla, Nome e Horário</t>
  </si>
  <si>
    <t>[RFC04] Manter Evento</t>
  </si>
  <si>
    <t>Data, Disciplina e Alunos</t>
  </si>
  <si>
    <t>[RFC05] Manter Horário</t>
  </si>
  <si>
    <t>Dias da semana, Disciplinas e Horário</t>
  </si>
  <si>
    <t>Fatores de Complexidade</t>
  </si>
  <si>
    <t>Influência Tecnológica</t>
  </si>
  <si>
    <t>Descrição</t>
  </si>
  <si>
    <t>Influência</t>
  </si>
  <si>
    <t>T01</t>
  </si>
  <si>
    <t>Grau de escolaridade do usuário final</t>
  </si>
  <si>
    <t>T02</t>
  </si>
  <si>
    <t>Tempo de resposta</t>
  </si>
  <si>
    <t>T03</t>
  </si>
  <si>
    <t>Facilidade de instalação</t>
  </si>
  <si>
    <t>T04</t>
  </si>
  <si>
    <t>Usabilidade (facilidade operacional)</t>
  </si>
  <si>
    <t>T05</t>
  </si>
  <si>
    <t>Portabilidade</t>
  </si>
  <si>
    <t>T06</t>
  </si>
  <si>
    <t>Facilidade de manutenção</t>
  </si>
  <si>
    <t>T07</t>
  </si>
  <si>
    <t>Concorrência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</si>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</sst>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name val="Arial"/>
    </font>
    <font>
      <sz val="12.0"/>
      <name val="Arial"/>
    </font>
    <font>
      <b/>
      <sz val="10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56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Border="1" applyFill="1" applyFont="1"/>
    <xf borderId="0" fillId="2" fontId="2" numFmtId="0" xfId="0" applyAlignment="1" applyBorder="1" applyFont="1">
      <alignment vertical="center"/>
    </xf>
    <xf borderId="1" fillId="2" fontId="2" numFmtId="49" xfId="0" applyAlignment="1" applyBorder="1" applyFont="1" applyNumberFormat="1">
      <alignment horizontal="center" vertical="center" wrapText="1"/>
    </xf>
    <xf borderId="1" fillId="0" fontId="3" numFmtId="0" xfId="0" applyBorder="1" applyFont="1"/>
    <xf borderId="1" fillId="0" fontId="3" numFmtId="0" xfId="0" applyBorder="1" applyFont="1"/>
    <xf borderId="2" fillId="0" fontId="3" numFmtId="0" xfId="0" applyBorder="1" applyFont="1"/>
    <xf borderId="2" fillId="0" fontId="3" numFmtId="0" xfId="0" applyBorder="1" applyFont="1"/>
    <xf borderId="2" fillId="0" fontId="3" numFmtId="0" xfId="0" applyBorder="1" applyFont="1"/>
    <xf borderId="0" fillId="2" fontId="2" numFmtId="0" xfId="0" applyAlignment="1" applyBorder="1" applyFont="1">
      <alignment horizontal="left" vertical="center"/>
    </xf>
    <xf borderId="0" fillId="0" fontId="3" numFmtId="0" xfId="0" applyBorder="1" applyFont="1"/>
    <xf borderId="0" fillId="0" fontId="4" numFmtId="0" xfId="0" applyAlignment="1" applyFont="1">
      <alignment/>
    </xf>
    <xf borderId="0" fillId="2" fontId="5" numFmtId="0" xfId="0" applyAlignment="1" applyBorder="1" applyFont="1">
      <alignment horizontal="left" vertical="center"/>
    </xf>
    <xf borderId="0" fillId="2" fontId="5" numFmtId="0" xfId="0" applyAlignment="1" applyBorder="1" applyFont="1">
      <alignment horizontal="left" vertical="center"/>
    </xf>
    <xf borderId="0" fillId="2" fontId="6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6" numFmtId="0" xfId="0" applyAlignment="1" applyBorder="1" applyFont="1">
      <alignment horizontal="left"/>
    </xf>
    <xf borderId="0" fillId="0" fontId="4" numFmtId="14" xfId="0" applyAlignment="1" applyFont="1" applyNumberFormat="1">
      <alignment horizontal="right"/>
    </xf>
    <xf borderId="0" fillId="2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0" fillId="2" fontId="7" numFmtId="0" xfId="0" applyBorder="1" applyFont="1"/>
    <xf borderId="0" fillId="2" fontId="8" numFmtId="0" xfId="0" applyBorder="1" applyFont="1"/>
    <xf borderId="0" fillId="0" fontId="3" numFmtId="0" xfId="0" applyBorder="1" applyFont="1"/>
    <xf borderId="0" fillId="2" fontId="8" numFmtId="0" xfId="0" applyBorder="1" applyFont="1"/>
    <xf borderId="3" fillId="3" fontId="6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6" numFmtId="0" xfId="0" applyAlignment="1" applyBorder="1" applyFont="1">
      <alignment horizontal="left"/>
    </xf>
    <xf borderId="6" fillId="0" fontId="3" numFmtId="0" xfId="0" applyBorder="1" applyFont="1"/>
    <xf borderId="7" fillId="3" fontId="6" numFmtId="0" xfId="0" applyAlignment="1" applyBorder="1" applyFont="1">
      <alignment horizontal="center"/>
    </xf>
    <xf borderId="0" fillId="2" fontId="6" numFmtId="0" xfId="0" applyBorder="1" applyFont="1"/>
    <xf borderId="8" fillId="2" fontId="1" numFmtId="0" xfId="0" applyAlignment="1" applyBorder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center"/>
    </xf>
    <xf borderId="12" fillId="2" fontId="1" numFmtId="2" xfId="0" applyAlignment="1" applyBorder="1" applyFont="1" applyNumberFormat="1">
      <alignment horizontal="center"/>
    </xf>
    <xf borderId="13" fillId="0" fontId="1" numFmtId="164" xfId="0" applyAlignment="1" applyBorder="1" applyFont="1" applyNumberFormat="1">
      <alignment horizontal="center"/>
    </xf>
    <xf borderId="14" fillId="2" fontId="1" numFmtId="0" xfId="0" applyAlignment="1" applyBorder="1" applyFont="1">
      <alignment horizontal="left"/>
    </xf>
    <xf borderId="15" fillId="0" fontId="3" numFmtId="0" xfId="0" applyBorder="1" applyFont="1"/>
    <xf borderId="16" fillId="0" fontId="3" numFmtId="0" xfId="0" applyBorder="1" applyFont="1"/>
    <xf borderId="17" fillId="2" fontId="1" numFmtId="165" xfId="0" applyAlignment="1" applyBorder="1" applyFont="1" applyNumberFormat="1">
      <alignment horizontal="center"/>
    </xf>
    <xf borderId="18" fillId="2" fontId="1" numFmtId="0" xfId="0" applyAlignment="1" applyBorder="1" applyFont="1">
      <alignment horizontal="left"/>
    </xf>
    <xf borderId="19" fillId="0" fontId="3" numFmtId="0" xfId="0" applyBorder="1" applyFont="1"/>
    <xf borderId="20" fillId="0" fontId="3" numFmtId="0" xfId="0" applyBorder="1" applyFont="1"/>
    <xf borderId="21" fillId="2" fontId="1" numFmtId="2" xfId="0" applyAlignment="1" applyBorder="1" applyFont="1" applyNumberFormat="1">
      <alignment horizontal="center"/>
    </xf>
    <xf borderId="22" fillId="0" fontId="1" numFmtId="164" xfId="0" applyAlignment="1" applyBorder="1" applyFont="1" applyNumberFormat="1">
      <alignment horizontal="center"/>
    </xf>
    <xf borderId="23" fillId="2" fontId="1" numFmtId="0" xfId="0" applyAlignment="1" applyBorder="1" applyFont="1">
      <alignment horizontal="left"/>
    </xf>
    <xf borderId="23" fillId="0" fontId="3" numFmtId="0" xfId="0" applyBorder="1" applyFont="1"/>
    <xf borderId="23" fillId="0" fontId="3" numFmtId="0" xfId="0" applyBorder="1" applyFont="1"/>
    <xf borderId="22" fillId="0" fontId="1" numFmtId="10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/>
    </xf>
    <xf borderId="24" fillId="2" fontId="1" numFmtId="0" xfId="0" applyAlignment="1" applyBorder="1" applyFont="1">
      <alignment horizontal="left"/>
    </xf>
    <xf borderId="25" fillId="0" fontId="3" numFmtId="0" xfId="0" applyBorder="1" applyFont="1"/>
    <xf borderId="26" fillId="0" fontId="3" numFmtId="0" xfId="0" applyBorder="1" applyFont="1"/>
    <xf borderId="27" fillId="2" fontId="6" numFmtId="0" xfId="0" applyBorder="1" applyFont="1"/>
    <xf borderId="14" fillId="2" fontId="6" numFmtId="0" xfId="0" applyAlignment="1" applyBorder="1" applyFont="1">
      <alignment horizontal="center"/>
    </xf>
    <xf borderId="28" fillId="2" fontId="6" numFmtId="165" xfId="0" applyAlignment="1" applyBorder="1" applyFont="1" applyNumberFormat="1">
      <alignment horizontal="center"/>
    </xf>
    <xf borderId="29" fillId="2" fontId="9" numFmtId="164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 wrapText="1"/>
    </xf>
    <xf borderId="27" fillId="2" fontId="2" numFmtId="0" xfId="0" applyAlignment="1" applyBorder="1" applyFont="1">
      <alignment horizontal="center"/>
    </xf>
    <xf borderId="27" fillId="0" fontId="3" numFmtId="0" xfId="0" applyBorder="1" applyFont="1"/>
    <xf borderId="27" fillId="0" fontId="3" numFmtId="0" xfId="0" applyBorder="1" applyFont="1"/>
    <xf borderId="0" fillId="2" fontId="2" numFmtId="0" xfId="0" applyBorder="1" applyFont="1"/>
    <xf borderId="30" fillId="2" fontId="6" numFmtId="0" xfId="0" applyBorder="1" applyFont="1"/>
    <xf borderId="31" fillId="2" fontId="6" numFmtId="0" xfId="0" applyAlignment="1" applyBorder="1" applyFont="1">
      <alignment horizontal="center"/>
    </xf>
    <xf borderId="7" fillId="2" fontId="6" numFmtId="0" xfId="0" applyBorder="1" applyFont="1"/>
    <xf borderId="32" fillId="2" fontId="1" numFmtId="0" xfId="0" applyAlignment="1" applyBorder="1" applyFont="1">
      <alignment horizontal="center"/>
    </xf>
    <xf borderId="33" fillId="2" fontId="1" numFmtId="0" xfId="0" applyAlignment="1" applyBorder="1" applyFont="1">
      <alignment horizontal="center"/>
    </xf>
    <xf borderId="34" fillId="2" fontId="1" numFmtId="0" xfId="0" applyAlignment="1" applyBorder="1" applyFont="1">
      <alignment horizontal="center"/>
    </xf>
    <xf borderId="35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/>
    </xf>
    <xf borderId="37" fillId="2" fontId="1" numFmtId="0" xfId="0" applyAlignment="1" applyBorder="1" applyFont="1">
      <alignment horizontal="center"/>
    </xf>
    <xf borderId="38" fillId="2" fontId="1" numFmtId="0" xfId="0" applyAlignment="1" applyBorder="1" applyFont="1">
      <alignment horizontal="center"/>
    </xf>
    <xf borderId="39" fillId="2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40" fillId="2" fontId="6" numFmtId="0" xfId="0" applyBorder="1" applyFont="1"/>
    <xf borderId="41" fillId="2" fontId="6" numFmtId="0" xfId="0" applyAlignment="1" applyBorder="1" applyFont="1">
      <alignment horizontal="center"/>
    </xf>
    <xf borderId="36" fillId="2" fontId="6" numFmtId="0" xfId="0" applyBorder="1" applyFont="1"/>
    <xf borderId="36" fillId="2" fontId="1" numFmtId="0" xfId="0" applyAlignment="1" applyBorder="1" applyFont="1">
      <alignment/>
    </xf>
    <xf borderId="36" fillId="0" fontId="1" numFmtId="0" xfId="0" applyBorder="1" applyFont="1"/>
    <xf borderId="36" fillId="2" fontId="1" numFmtId="0" xfId="0" applyBorder="1" applyFont="1"/>
    <xf borderId="0" fillId="2" fontId="10" numFmtId="0" xfId="0" applyBorder="1" applyFont="1"/>
    <xf borderId="42" fillId="2" fontId="6" numFmtId="0" xfId="0" applyAlignment="1" applyBorder="1" applyFont="1">
      <alignment horizontal="center"/>
    </xf>
    <xf borderId="43" fillId="2" fontId="6" numFmtId="0" xfId="0" applyAlignment="1" applyBorder="1" applyFont="1">
      <alignment horizontal="center"/>
    </xf>
    <xf borderId="30" fillId="2" fontId="6" numFmtId="0" xfId="0" applyAlignment="1" applyBorder="1" applyFont="1">
      <alignment horizontal="center"/>
    </xf>
    <xf borderId="7" fillId="2" fontId="6" numFmtId="0" xfId="0" applyAlignment="1" applyBorder="1" applyFont="1">
      <alignment horizontal="center"/>
    </xf>
    <xf borderId="0" fillId="2" fontId="6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41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46" fillId="2" fontId="6" numFmtId="0" xfId="0" applyBorder="1" applyFont="1"/>
    <xf borderId="47" fillId="2" fontId="6" numFmtId="0" xfId="0" applyBorder="1" applyFont="1"/>
    <xf borderId="47" fillId="2" fontId="6" numFmtId="0" xfId="0" applyAlignment="1" applyBorder="1" applyFont="1">
      <alignment horizontal="left"/>
    </xf>
    <xf borderId="48" fillId="2" fontId="6" numFmtId="0" xfId="0" applyBorder="1" applyFont="1"/>
    <xf borderId="33" fillId="2" fontId="1" numFmtId="166" xfId="0" applyBorder="1" applyFont="1" applyNumberFormat="1"/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33" fillId="2" fontId="1" numFmtId="0" xfId="0" applyBorder="1" applyFont="1"/>
    <xf borderId="49" fillId="2" fontId="6" numFmtId="0" xfId="0" applyBorder="1" applyFont="1"/>
    <xf borderId="50" fillId="2" fontId="6" numFmtId="0" xfId="0" applyAlignment="1" applyBorder="1" applyFont="1">
      <alignment horizontal="center"/>
    </xf>
    <xf borderId="49" fillId="2" fontId="6" numFmtId="0" xfId="0" applyAlignment="1" applyBorder="1" applyFont="1">
      <alignment horizontal="center"/>
    </xf>
    <xf borderId="51" fillId="3" fontId="6" numFmtId="0" xfId="0" applyAlignment="1" applyBorder="1" applyFont="1">
      <alignment horizontal="left"/>
    </xf>
    <xf borderId="36" fillId="4" fontId="6" numFmtId="0" xfId="0" applyAlignment="1" applyBorder="1" applyFill="1" applyFont="1">
      <alignment horizontal="center"/>
    </xf>
    <xf borderId="36" fillId="4" fontId="6" numFmtId="0" xfId="0" applyBorder="1" applyFont="1"/>
    <xf borderId="36" fillId="2" fontId="1" numFmtId="0" xfId="0" applyAlignment="1" applyBorder="1" applyFont="1">
      <alignment horizontal="center"/>
    </xf>
    <xf borderId="51" fillId="2" fontId="6" numFmtId="0" xfId="0" applyAlignment="1" applyBorder="1" applyFont="1">
      <alignment horizontal="right"/>
    </xf>
    <xf borderId="36" fillId="2" fontId="6" numFmtId="0" xfId="0" applyAlignment="1" applyBorder="1" applyFont="1">
      <alignment horizontal="center"/>
    </xf>
    <xf borderId="25" fillId="3" fontId="1" numFmtId="0" xfId="0" applyBorder="1" applyFont="1"/>
    <xf borderId="26" fillId="3" fontId="1" numFmtId="0" xfId="0" applyBorder="1" applyFont="1"/>
    <xf borderId="33" fillId="4" fontId="6" numFmtId="0" xfId="0" applyAlignment="1" applyBorder="1" applyFont="1">
      <alignment horizontal="center"/>
    </xf>
    <xf borderId="21" fillId="4" fontId="6" numFmtId="0" xfId="0" applyAlignment="1" applyBorder="1" applyFont="1">
      <alignment horizontal="left"/>
    </xf>
    <xf borderId="19" fillId="0" fontId="3" numFmtId="0" xfId="0" applyBorder="1" applyFont="1"/>
    <xf borderId="33" fillId="4" fontId="6" numFmtId="0" xfId="0" applyAlignment="1" applyBorder="1" applyFont="1">
      <alignment horizontal="center"/>
    </xf>
    <xf borderId="51" fillId="2" fontId="1" numFmtId="0" xfId="0" applyAlignment="1" applyBorder="1" applyFont="1">
      <alignment horizontal="left"/>
    </xf>
    <xf borderId="0" fillId="2" fontId="1" numFmtId="0" xfId="0" applyBorder="1" applyFont="1"/>
    <xf borderId="36" fillId="2" fontId="6" numFmtId="0" xfId="0" applyBorder="1" applyFont="1"/>
    <xf borderId="0" fillId="2" fontId="1" numFmtId="0" xfId="0" applyBorder="1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Border="1" applyFont="1"/>
    <xf borderId="0" fillId="2" fontId="1" numFmtId="0" xfId="0" applyFont="1"/>
    <xf borderId="0" fillId="2" fontId="1" numFmtId="0" xfId="0" applyBorder="1" applyFont="1"/>
    <xf borderId="27" fillId="2" fontId="11" numFmtId="0" xfId="0" applyAlignment="1" applyBorder="1" applyFont="1">
      <alignment horizontal="center"/>
    </xf>
    <xf borderId="0" fillId="2" fontId="12" numFmtId="0" xfId="0" applyBorder="1" applyFont="1"/>
    <xf borderId="52" fillId="5" fontId="13" numFmtId="0" xfId="0" applyBorder="1" applyFill="1" applyFont="1"/>
    <xf borderId="53" fillId="5" fontId="13" numFmtId="0" xfId="0" applyBorder="1" applyFont="1"/>
    <xf borderId="54" fillId="5" fontId="13" numFmtId="0" xfId="0" applyBorder="1" applyFont="1"/>
    <xf borderId="55" fillId="5" fontId="13" numFmtId="0" xfId="0" applyBorder="1" applyFont="1"/>
    <xf borderId="44" fillId="2" fontId="1" numFmtId="0" xfId="0" applyBorder="1" applyFont="1"/>
    <xf borderId="36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1" fillId="2" fontId="1" numFmtId="165" xfId="0" applyAlignment="1" applyBorder="1" applyFont="1" applyNumberFormat="1">
      <alignment horizontal="center"/>
    </xf>
    <xf borderId="51" fillId="2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5" fillId="2" fontId="1" numFmtId="0" xfId="0" applyBorder="1" applyFont="1"/>
    <xf borderId="37" fillId="2" fontId="1" numFmtId="165" xfId="0" applyAlignment="1" applyBorder="1" applyFont="1" applyNumberFormat="1">
      <alignment horizontal="center"/>
    </xf>
    <xf borderId="38" fillId="2" fontId="1" numFmtId="0" xfId="0" applyBorder="1" applyFont="1"/>
    <xf borderId="28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4" fillId="6" fontId="13" numFmtId="0" xfId="0" applyAlignment="1" applyBorder="1" applyFill="1" applyFont="1">
      <alignment horizontal="center"/>
    </xf>
    <xf borderId="41" fillId="5" fontId="13" numFmtId="165" xfId="0" applyAlignment="1" applyBorder="1" applyFont="1" applyNumberFormat="1">
      <alignment horizontal="center"/>
    </xf>
    <xf borderId="3" fillId="5" fontId="13" numFmtId="0" xfId="0" applyBorder="1" applyFont="1"/>
    <xf borderId="3" fillId="5" fontId="14" numFmtId="0" xfId="0" applyBorder="1" applyFont="1"/>
    <xf borderId="41" fillId="5" fontId="13" numFmtId="0" xfId="0" applyAlignment="1" applyBorder="1" applyFont="1">
      <alignment horizontal="center"/>
    </xf>
    <xf borderId="41" fillId="5" fontId="13" numFmtId="164" xfId="0" applyAlignment="1" applyBorder="1" applyFont="1" applyNumberFormat="1">
      <alignment horizontal="center"/>
    </xf>
    <xf borderId="0" fillId="2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6.29"/>
    <col customWidth="1" min="2" max="3" width="9.14"/>
    <col customWidth="1" min="4" max="4" width="17.71"/>
    <col customWidth="1" min="5" max="9" width="9.14"/>
    <col customWidth="1" min="10" max="10" width="10.57"/>
    <col customWidth="1" min="11" max="13" width="9.14"/>
    <col customWidth="1" min="1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4" t="s">
        <v>0</v>
      </c>
      <c r="C3" s="5"/>
      <c r="D3" s="5"/>
      <c r="E3" s="5"/>
      <c r="F3" s="5"/>
      <c r="G3" s="5"/>
      <c r="H3" s="5"/>
      <c r="I3" s="5"/>
      <c r="J3" s="6"/>
      <c r="K3" s="3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/>
      <c r="B4" s="7"/>
      <c r="C4" s="8"/>
      <c r="D4" s="8"/>
      <c r="E4" s="8"/>
      <c r="F4" s="8"/>
      <c r="G4" s="8"/>
      <c r="H4" s="8"/>
      <c r="I4" s="8"/>
      <c r="J4" s="9"/>
      <c r="K4" s="3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10" t="s">
        <v>1</v>
      </c>
      <c r="C6" s="11"/>
      <c r="D6" s="12" t="s">
        <v>2</v>
      </c>
      <c r="E6" s="13"/>
      <c r="F6" s="13"/>
      <c r="G6" s="13"/>
      <c r="H6" s="13"/>
      <c r="I6" s="14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15" t="s">
        <v>3</v>
      </c>
      <c r="C7" s="11"/>
      <c r="D7" s="12" t="s">
        <v>4</v>
      </c>
      <c r="E7" s="16"/>
      <c r="F7" s="16"/>
      <c r="G7" s="16"/>
      <c r="H7" s="16"/>
      <c r="I7" s="17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18" t="s">
        <v>5</v>
      </c>
      <c r="C8" s="11"/>
      <c r="D8" s="19">
        <v>42262.0</v>
      </c>
      <c r="E8" s="20"/>
      <c r="F8" s="15" t="s">
        <v>6</v>
      </c>
      <c r="G8" s="11"/>
      <c r="H8" s="21">
        <v>1.0</v>
      </c>
      <c r="I8" s="20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1"/>
      <c r="C9" s="22"/>
      <c r="D9" s="23" t="s">
        <v>7</v>
      </c>
      <c r="E9" s="24"/>
      <c r="F9" s="24"/>
      <c r="G9" s="24"/>
      <c r="H9" s="24"/>
      <c r="I9" s="11"/>
      <c r="J9" s="25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6" t="s">
        <v>8</v>
      </c>
      <c r="C12" s="27"/>
      <c r="D12" s="27"/>
      <c r="E12" s="28"/>
      <c r="F12" s="1"/>
      <c r="G12" s="29" t="s">
        <v>9</v>
      </c>
      <c r="H12" s="27"/>
      <c r="I12" s="30"/>
      <c r="J12" s="31" t="s">
        <v>10</v>
      </c>
      <c r="K12" s="31" t="s">
        <v>11</v>
      </c>
      <c r="L12" s="1"/>
      <c r="M12" s="3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33" t="s">
        <v>12</v>
      </c>
      <c r="C13" s="34"/>
      <c r="D13" s="35"/>
      <c r="E13" s="36" t="str">
        <f>Atores!D10+UC!D10</f>
        <v>31</v>
      </c>
      <c r="F13" s="1"/>
      <c r="G13" s="33" t="s">
        <v>13</v>
      </c>
      <c r="H13" s="34"/>
      <c r="I13" s="35"/>
      <c r="J13" s="37" t="str">
        <f t="shared" ref="J13:J20" si="1">$E$13*$E$14*K13</f>
        <v>4.47</v>
      </c>
      <c r="K13" s="38" t="str">
        <f>dadoshistoricos!E31</f>
        <v>4.7%</v>
      </c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39" t="s">
        <v>14</v>
      </c>
      <c r="C14" s="40"/>
      <c r="D14" s="41"/>
      <c r="E14" s="42" t="str">
        <f>dadoshistoricos!L30</f>
        <v>3.1</v>
      </c>
      <c r="F14" s="1"/>
      <c r="G14" s="43" t="s">
        <v>15</v>
      </c>
      <c r="H14" s="44"/>
      <c r="I14" s="45"/>
      <c r="J14" s="46" t="str">
        <f t="shared" si="1"/>
        <v>15.73</v>
      </c>
      <c r="K14" s="47" t="str">
        <f>dadoshistoricos!F31*0.8</f>
        <v>16.4%</v>
      </c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48"/>
      <c r="C15" s="49"/>
      <c r="D15" s="50"/>
      <c r="E15" s="2"/>
      <c r="F15" s="1"/>
      <c r="G15" s="43" t="s">
        <v>16</v>
      </c>
      <c r="H15" s="44"/>
      <c r="I15" s="45"/>
      <c r="J15" s="46" t="str">
        <f t="shared" si="1"/>
        <v>3.93</v>
      </c>
      <c r="K15" s="51" t="str">
        <f>dadoshistoricos!F31*0.2</f>
        <v>4.11%</v>
      </c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52"/>
      <c r="C16" s="24"/>
      <c r="D16" s="11"/>
      <c r="E16" s="1"/>
      <c r="F16" s="1"/>
      <c r="G16" s="43" t="s">
        <v>17</v>
      </c>
      <c r="H16" s="44"/>
      <c r="I16" s="45"/>
      <c r="J16" s="46" t="str">
        <f t="shared" si="1"/>
        <v>6.38</v>
      </c>
      <c r="K16" s="51" t="str">
        <f>dadoshistoricos!G31</f>
        <v>6.67%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1"/>
      <c r="C17" s="1"/>
      <c r="D17" s="1"/>
      <c r="E17" s="1"/>
      <c r="F17" s="1"/>
      <c r="G17" s="53" t="s">
        <v>18</v>
      </c>
      <c r="H17" s="54"/>
      <c r="I17" s="55"/>
      <c r="J17" s="46" t="str">
        <f t="shared" si="1"/>
        <v>53.16</v>
      </c>
      <c r="K17" s="51" t="str">
        <f>dadoshistoricos!H31</f>
        <v>55.56%</v>
      </c>
      <c r="L17" s="2"/>
      <c r="M17" s="3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1"/>
      <c r="C18" s="1"/>
      <c r="D18" s="1"/>
      <c r="E18" s="1"/>
      <c r="F18" s="1"/>
      <c r="G18" s="53" t="s">
        <v>19</v>
      </c>
      <c r="H18" s="54"/>
      <c r="I18" s="55"/>
      <c r="J18" s="46" t="str">
        <f t="shared" si="1"/>
        <v>2.13</v>
      </c>
      <c r="K18" s="51" t="str">
        <f>dadoshistoricos!I31</f>
        <v>2.22%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1"/>
      <c r="C19" s="1"/>
      <c r="D19" s="1"/>
      <c r="E19" s="2"/>
      <c r="F19" s="2"/>
      <c r="G19" s="53" t="s">
        <v>20</v>
      </c>
      <c r="H19" s="54"/>
      <c r="I19" s="55"/>
      <c r="J19" s="46" t="str">
        <f t="shared" si="1"/>
        <v>6.48</v>
      </c>
      <c r="K19" s="51" t="str">
        <f>dadoshistoricos!J31</f>
        <v>6.78%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56" t="s">
        <v>21</v>
      </c>
      <c r="C20" s="56"/>
      <c r="D20" s="56"/>
      <c r="E20" s="56"/>
      <c r="F20" s="56"/>
      <c r="G20" s="53" t="s">
        <v>22</v>
      </c>
      <c r="H20" s="54"/>
      <c r="I20" s="55"/>
      <c r="J20" s="46" t="str">
        <f t="shared" si="1"/>
        <v>3.40</v>
      </c>
      <c r="K20" s="51" t="str">
        <f>dadoshistoricos!K31</f>
        <v>3.56%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1"/>
      <c r="C21" s="1"/>
      <c r="D21" s="1"/>
      <c r="E21" s="1"/>
      <c r="F21" s="1"/>
      <c r="G21" s="57" t="s">
        <v>23</v>
      </c>
      <c r="H21" s="40"/>
      <c r="I21" s="41"/>
      <c r="J21" s="58" t="str">
        <f>SUM(J13:J19)</f>
        <v>92.3</v>
      </c>
      <c r="K21" s="59" t="str">
        <f>SUM(K13:K20)</f>
        <v>100.0%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52" t="s">
        <v>24</v>
      </c>
      <c r="C22" s="24"/>
      <c r="D22" s="24"/>
      <c r="E22" s="24"/>
      <c r="F22" s="24"/>
      <c r="G22" s="24"/>
      <c r="H22" s="24"/>
      <c r="I22" s="24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60" t="s">
        <v>25</v>
      </c>
      <c r="C23" s="24"/>
      <c r="D23" s="24"/>
      <c r="E23" s="24"/>
      <c r="F23" s="24"/>
      <c r="G23" s="24"/>
      <c r="H23" s="24"/>
      <c r="I23" s="24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 t="s">
        <v>26</v>
      </c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 t="s">
        <v>27</v>
      </c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 t="s">
        <v>28</v>
      </c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60" t="s">
        <v>29</v>
      </c>
      <c r="C28" s="24"/>
      <c r="D28" s="24"/>
      <c r="E28" s="24"/>
      <c r="F28" s="24"/>
      <c r="G28" s="24"/>
      <c r="H28" s="24"/>
      <c r="I28" s="24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3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4">
    <mergeCell ref="G16:I16"/>
    <mergeCell ref="G15:I15"/>
    <mergeCell ref="F8:G8"/>
    <mergeCell ref="D9:I9"/>
    <mergeCell ref="G14:I14"/>
    <mergeCell ref="G13:I13"/>
    <mergeCell ref="G12:I12"/>
    <mergeCell ref="B3:J4"/>
    <mergeCell ref="G17:I17"/>
    <mergeCell ref="G18:I18"/>
    <mergeCell ref="B15:D15"/>
    <mergeCell ref="B13:D13"/>
    <mergeCell ref="B14:D14"/>
    <mergeCell ref="B12:E12"/>
    <mergeCell ref="B8:C8"/>
    <mergeCell ref="B6:C6"/>
    <mergeCell ref="B7:C7"/>
    <mergeCell ref="G20:I20"/>
    <mergeCell ref="G19:I19"/>
    <mergeCell ref="B16:D16"/>
    <mergeCell ref="G21:I21"/>
    <mergeCell ref="B22:J22"/>
    <mergeCell ref="B28:J28"/>
    <mergeCell ref="B23:J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26" width="8.7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1" t="s">
        <v>30</v>
      </c>
      <c r="C2" s="62"/>
      <c r="D2" s="63"/>
      <c r="E2" s="6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65" t="s">
        <v>31</v>
      </c>
      <c r="C6" s="66" t="s">
        <v>32</v>
      </c>
      <c r="D6" s="67" t="s">
        <v>33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68" t="s">
        <v>34</v>
      </c>
      <c r="C7" s="69">
        <v>1.0</v>
      </c>
      <c r="D7" s="70" t="str">
        <f>COUNTIF(Atores,B7)</f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71" t="s">
        <v>35</v>
      </c>
      <c r="C8" s="72">
        <v>2.0</v>
      </c>
      <c r="D8" s="73" t="str">
        <f>COUNTIF(Atores,B8)</f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74" t="s">
        <v>36</v>
      </c>
      <c r="C9" s="75">
        <v>3.0</v>
      </c>
      <c r="D9" s="76" t="str">
        <f>COUNTIF(Atores,B9)</f>
        <v>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77" t="s">
        <v>37</v>
      </c>
      <c r="D10" s="78" t="str">
        <f>(C7*D7)+(C8*D8)+(C9*D9)</f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79" t="s">
        <v>38</v>
      </c>
      <c r="C13" s="79" t="s">
        <v>39</v>
      </c>
      <c r="D13" s="2"/>
      <c r="E13" s="2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80" t="s">
        <v>40</v>
      </c>
      <c r="C14" s="72" t="s">
        <v>36</v>
      </c>
      <c r="D14" s="2"/>
      <c r="E14" s="2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80" t="s">
        <v>41</v>
      </c>
      <c r="C15" s="72" t="s">
        <v>36</v>
      </c>
      <c r="D15" s="2"/>
      <c r="E15" s="2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81"/>
      <c r="C16" s="72"/>
      <c r="D16" s="2"/>
      <c r="E16" s="2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82"/>
      <c r="C17" s="72"/>
      <c r="D17" s="2"/>
      <c r="E17" s="2"/>
      <c r="F17" s="8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84" t="s">
        <v>42</v>
      </c>
      <c r="C18" s="85" t="str">
        <f>SUBTOTAL(103,C14:C17)</f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6.57"/>
    <col customWidth="1" min="2" max="2" width="43.86"/>
    <col customWidth="1" min="3" max="3" width="16.71"/>
    <col customWidth="1" min="4" max="4" width="18.14"/>
    <col customWidth="1" min="5" max="5" width="43.14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2"/>
      <c r="B1" s="2"/>
      <c r="C1" s="2"/>
      <c r="D1" s="2"/>
      <c r="E1" s="2"/>
      <c r="F1" s="1"/>
      <c r="G1" s="1"/>
      <c r="H1" s="1"/>
      <c r="I1" s="2"/>
      <c r="J1" s="2"/>
      <c r="K1" s="2"/>
      <c r="L1" s="2"/>
      <c r="M1" s="2"/>
      <c r="N1" s="2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61" t="s">
        <v>43</v>
      </c>
      <c r="C2" s="62"/>
      <c r="D2" s="63"/>
      <c r="E2" s="64"/>
      <c r="F2" s="64"/>
      <c r="G2" s="64"/>
      <c r="H2" s="1"/>
      <c r="I2" s="2"/>
      <c r="J2" s="2"/>
      <c r="K2" s="2"/>
      <c r="L2" s="2"/>
      <c r="M2" s="2"/>
      <c r="N2" s="2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2"/>
      <c r="G3" s="2"/>
      <c r="H3" s="1"/>
      <c r="I3" s="2"/>
      <c r="J3" s="2"/>
      <c r="K3" s="2"/>
      <c r="L3" s="2"/>
      <c r="M3" s="2"/>
      <c r="N3" s="2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2"/>
      <c r="G4" s="2"/>
      <c r="H4" s="1"/>
      <c r="I4" s="2"/>
      <c r="J4" s="2"/>
      <c r="K4" s="2"/>
      <c r="L4" s="2"/>
      <c r="M4" s="2"/>
      <c r="N4" s="2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2"/>
      <c r="G5" s="2"/>
      <c r="H5" s="1"/>
      <c r="I5" s="2"/>
      <c r="J5" s="2"/>
      <c r="K5" s="2"/>
      <c r="L5" s="2"/>
      <c r="M5" s="2"/>
      <c r="N5" s="2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86" t="s">
        <v>44</v>
      </c>
      <c r="C6" s="66" t="s">
        <v>32</v>
      </c>
      <c r="D6" s="87" t="s">
        <v>45</v>
      </c>
      <c r="E6" s="88"/>
      <c r="F6" s="2"/>
      <c r="G6" s="2"/>
      <c r="H6" s="1"/>
      <c r="I6" s="2"/>
      <c r="J6" s="2"/>
      <c r="K6" s="2"/>
      <c r="L6" s="2"/>
      <c r="M6" s="2"/>
      <c r="N6" s="2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89" t="s">
        <v>34</v>
      </c>
      <c r="C7" s="90">
        <v>5.0</v>
      </c>
      <c r="D7" s="91" t="str">
        <f>COUNTIF(CUC,B7)</f>
        <v>5</v>
      </c>
      <c r="E7" s="92"/>
      <c r="F7" s="2"/>
      <c r="G7" s="2"/>
      <c r="H7" s="1"/>
      <c r="I7" s="2"/>
      <c r="J7" s="2"/>
      <c r="K7" s="2"/>
      <c r="L7" s="2"/>
      <c r="M7" s="2"/>
      <c r="N7" s="2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71" t="s">
        <v>35</v>
      </c>
      <c r="C8" s="72">
        <v>10.0</v>
      </c>
      <c r="D8" s="70" t="str">
        <f>COUNTIF(CUC,B8)</f>
        <v>0</v>
      </c>
      <c r="E8" s="92"/>
      <c r="F8" s="2"/>
      <c r="G8" s="2"/>
      <c r="H8" s="1"/>
      <c r="I8" s="2"/>
      <c r="J8" s="2"/>
      <c r="K8" s="2"/>
      <c r="L8" s="2"/>
      <c r="M8" s="2"/>
      <c r="N8" s="2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74" t="s">
        <v>36</v>
      </c>
      <c r="C9" s="93">
        <v>15.0</v>
      </c>
      <c r="D9" s="70" t="str">
        <f>COUNTIF(CUC,B9)</f>
        <v>0</v>
      </c>
      <c r="E9" s="92"/>
      <c r="F9" s="2"/>
      <c r="G9" s="2"/>
      <c r="H9" s="1"/>
      <c r="I9" s="2"/>
      <c r="J9" s="2"/>
      <c r="K9" s="2"/>
      <c r="L9" s="2"/>
      <c r="M9" s="2"/>
      <c r="N9" s="2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94" t="s">
        <v>46</v>
      </c>
      <c r="D10" s="95" t="str">
        <f>(C7*D7)+(C8*D8)+(C9*D9)</f>
        <v>25</v>
      </c>
      <c r="E10" s="1"/>
      <c r="F10" s="2"/>
      <c r="G10" s="2"/>
      <c r="H10" s="1"/>
      <c r="I10" s="2"/>
      <c r="J10" s="2"/>
      <c r="K10" s="2"/>
      <c r="L10" s="2"/>
      <c r="M10" s="2"/>
      <c r="N10" s="2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96"/>
      <c r="B11" s="24"/>
      <c r="C11" s="11"/>
      <c r="D11" s="1"/>
      <c r="E11" s="1"/>
      <c r="F11" s="2"/>
      <c r="G11" s="2"/>
      <c r="H11" s="1"/>
      <c r="I11" s="2"/>
      <c r="J11" s="2"/>
      <c r="K11" s="2"/>
      <c r="L11" s="2"/>
      <c r="M11" s="2"/>
      <c r="N11" s="2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97" t="s">
        <v>47</v>
      </c>
      <c r="B12" s="98" t="s">
        <v>48</v>
      </c>
      <c r="C12" s="99" t="s">
        <v>49</v>
      </c>
      <c r="D12" s="98" t="s">
        <v>39</v>
      </c>
      <c r="E12" s="100" t="s">
        <v>50</v>
      </c>
      <c r="F12" s="2"/>
      <c r="G12" s="2"/>
      <c r="H12" s="1"/>
      <c r="I12" s="2"/>
      <c r="J12" s="2"/>
      <c r="K12" s="2"/>
      <c r="L12" s="2"/>
      <c r="M12" s="2"/>
      <c r="N12" s="2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01"/>
      <c r="B13" s="102" t="s">
        <v>51</v>
      </c>
      <c r="C13" s="103">
        <v>2.0</v>
      </c>
      <c r="D13" s="103" t="str">
        <f>IF(C13&lt;4,"Simples",(IF(C13&gt;5,"Complexo","Médio")))</f>
        <v>Simples</v>
      </c>
      <c r="E13" s="102" t="s">
        <v>52</v>
      </c>
      <c r="F13" s="2"/>
      <c r="G13" s="2"/>
      <c r="H13" s="1"/>
      <c r="I13" s="2"/>
      <c r="J13" s="2"/>
      <c r="K13" s="2"/>
      <c r="L13" s="2"/>
      <c r="M13" s="2"/>
      <c r="N13" s="2"/>
      <c r="O13" s="2">
        <v>1.0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01"/>
      <c r="B14" s="102" t="s">
        <v>53</v>
      </c>
      <c r="C14" s="103">
        <v>2.0</v>
      </c>
      <c r="D14" s="103" t="s">
        <v>34</v>
      </c>
      <c r="E14" s="102" t="s">
        <v>54</v>
      </c>
      <c r="F14" s="2"/>
      <c r="G14" s="2"/>
      <c r="H14" s="1"/>
      <c r="I14" s="2"/>
      <c r="J14" s="2"/>
      <c r="K14" s="2"/>
      <c r="L14" s="2"/>
      <c r="M14" s="2"/>
      <c r="N14" s="2"/>
      <c r="O14" s="2">
        <v>2.0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01"/>
      <c r="B15" s="102" t="s">
        <v>55</v>
      </c>
      <c r="C15" s="103">
        <v>3.0</v>
      </c>
      <c r="D15" s="103" t="s">
        <v>34</v>
      </c>
      <c r="E15" s="102" t="s">
        <v>56</v>
      </c>
      <c r="F15" s="2"/>
      <c r="G15" s="2"/>
      <c r="H15" s="1"/>
      <c r="I15" s="2"/>
      <c r="J15" s="2"/>
      <c r="K15" s="2"/>
      <c r="L15" s="2"/>
      <c r="M15" s="2"/>
      <c r="N15" s="2"/>
      <c r="O15" s="2">
        <v>3.0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01"/>
      <c r="B16" s="102" t="s">
        <v>57</v>
      </c>
      <c r="C16" s="103">
        <v>3.0</v>
      </c>
      <c r="D16" s="103" t="s">
        <v>34</v>
      </c>
      <c r="E16" s="102" t="s">
        <v>58</v>
      </c>
      <c r="F16" s="2"/>
      <c r="G16" s="2"/>
      <c r="H16" s="1"/>
      <c r="I16" s="2"/>
      <c r="J16" s="2"/>
      <c r="K16" s="2"/>
      <c r="L16" s="2"/>
      <c r="M16" s="2"/>
      <c r="N16" s="2"/>
      <c r="O16" s="2">
        <v>4.0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01"/>
      <c r="B17" s="102" t="s">
        <v>59</v>
      </c>
      <c r="C17" s="103">
        <v>3.0</v>
      </c>
      <c r="D17" s="103" t="s">
        <v>34</v>
      </c>
      <c r="E17" s="102" t="s">
        <v>60</v>
      </c>
      <c r="F17" s="2"/>
      <c r="G17" s="2"/>
      <c r="H17" s="1"/>
      <c r="I17" s="2"/>
      <c r="J17" s="2"/>
      <c r="K17" s="2"/>
      <c r="L17" s="2"/>
      <c r="M17" s="2"/>
      <c r="N17" s="2"/>
      <c r="O17" s="2">
        <v>5.0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01"/>
      <c r="B18" s="104"/>
      <c r="C18" s="69"/>
      <c r="D18" s="69"/>
      <c r="E18" s="104"/>
      <c r="F18" s="2"/>
      <c r="G18" s="2"/>
      <c r="H18" s="2"/>
      <c r="I18" s="2"/>
      <c r="J18" s="2"/>
      <c r="K18" s="2"/>
      <c r="L18" s="2"/>
      <c r="M18" s="2"/>
      <c r="N18" s="2"/>
      <c r="O18" s="2">
        <v>6.0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01"/>
      <c r="B19" s="104"/>
      <c r="C19" s="69"/>
      <c r="D19" s="69"/>
      <c r="E19" s="104"/>
      <c r="F19" s="2"/>
      <c r="G19" s="2"/>
      <c r="H19" s="2"/>
      <c r="I19" s="2"/>
      <c r="J19" s="2"/>
      <c r="K19" s="2"/>
      <c r="L19" s="2"/>
      <c r="M19" s="2"/>
      <c r="N19" s="2"/>
      <c r="O19" s="2">
        <v>7.0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01"/>
      <c r="B20" s="104"/>
      <c r="C20" s="69"/>
      <c r="D20" s="69"/>
      <c r="E20" s="104"/>
      <c r="F20" s="2"/>
      <c r="G20" s="2"/>
      <c r="H20" s="2"/>
      <c r="I20" s="2"/>
      <c r="J20" s="2"/>
      <c r="K20" s="2"/>
      <c r="L20" s="2"/>
      <c r="M20" s="2"/>
      <c r="N20" s="2"/>
      <c r="O20" s="2">
        <v>8.0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01"/>
      <c r="B21" s="104"/>
      <c r="C21" s="69"/>
      <c r="D21" s="69"/>
      <c r="E21" s="104"/>
      <c r="F21" s="2"/>
      <c r="G21" s="2"/>
      <c r="H21" s="2"/>
      <c r="I21" s="2"/>
      <c r="J21" s="2"/>
      <c r="K21" s="2"/>
      <c r="L21" s="2"/>
      <c r="M21" s="2"/>
      <c r="N21" s="2"/>
      <c r="O21" s="2">
        <v>9.0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01"/>
      <c r="B22" s="104"/>
      <c r="C22" s="69"/>
      <c r="D22" s="69"/>
      <c r="E22" s="104"/>
      <c r="F22" s="2"/>
      <c r="G22" s="2"/>
      <c r="H22" s="2"/>
      <c r="I22" s="2"/>
      <c r="J22" s="2"/>
      <c r="K22" s="2"/>
      <c r="L22" s="2"/>
      <c r="M22" s="2"/>
      <c r="N22" s="2"/>
      <c r="O22" s="2">
        <v>10.0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01"/>
      <c r="B23" s="104"/>
      <c r="C23" s="69"/>
      <c r="D23" s="69"/>
      <c r="E23" s="104"/>
      <c r="F23" s="2"/>
      <c r="G23" s="2"/>
      <c r="H23" s="2"/>
      <c r="I23" s="2"/>
      <c r="J23" s="2"/>
      <c r="K23" s="2"/>
      <c r="L23" s="2"/>
      <c r="M23" s="2"/>
      <c r="N23" s="2"/>
      <c r="O23" s="2">
        <v>11.0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01"/>
      <c r="B24" s="104"/>
      <c r="C24" s="69"/>
      <c r="D24" s="69"/>
      <c r="E24" s="104"/>
      <c r="F24" s="2"/>
      <c r="G24" s="2"/>
      <c r="H24" s="2"/>
      <c r="I24" s="2"/>
      <c r="J24" s="2"/>
      <c r="K24" s="2"/>
      <c r="L24" s="2"/>
      <c r="M24" s="2"/>
      <c r="N24" s="2"/>
      <c r="O24" s="2">
        <v>12.0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01"/>
      <c r="B25" s="104"/>
      <c r="C25" s="69"/>
      <c r="D25" s="69"/>
      <c r="E25" s="104"/>
      <c r="F25" s="2"/>
      <c r="G25" s="2"/>
      <c r="H25" s="2"/>
      <c r="I25" s="2"/>
      <c r="J25" s="2"/>
      <c r="K25" s="2"/>
      <c r="L25" s="2"/>
      <c r="M25" s="2"/>
      <c r="N25" s="2"/>
      <c r="O25" s="2">
        <v>13.0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01"/>
      <c r="B26" s="104"/>
      <c r="C26" s="69"/>
      <c r="D26" s="69"/>
      <c r="E26" s="104"/>
      <c r="F26" s="2"/>
      <c r="G26" s="2"/>
      <c r="H26" s="2"/>
      <c r="I26" s="2"/>
      <c r="J26" s="2"/>
      <c r="K26" s="2"/>
      <c r="L26" s="2"/>
      <c r="M26" s="2"/>
      <c r="N26" s="2"/>
      <c r="O26" s="2">
        <v>14.0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01"/>
      <c r="B27" s="104"/>
      <c r="C27" s="69"/>
      <c r="D27" s="69"/>
      <c r="E27" s="104"/>
      <c r="F27" s="2"/>
      <c r="G27" s="2"/>
      <c r="H27" s="2"/>
      <c r="I27" s="2"/>
      <c r="J27" s="2"/>
      <c r="K27" s="2"/>
      <c r="L27" s="2"/>
      <c r="M27" s="2"/>
      <c r="N27" s="2"/>
      <c r="O27" s="2">
        <v>15.0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01"/>
      <c r="B28" s="104"/>
      <c r="C28" s="69"/>
      <c r="D28" s="69"/>
      <c r="E28" s="104"/>
      <c r="F28" s="2"/>
      <c r="G28" s="2"/>
      <c r="H28" s="2"/>
      <c r="I28" s="2"/>
      <c r="J28" s="2"/>
      <c r="K28" s="2"/>
      <c r="L28" s="2"/>
      <c r="M28" s="2"/>
      <c r="N28" s="2"/>
      <c r="O28" s="2">
        <v>16.0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01"/>
      <c r="B29" s="104"/>
      <c r="C29" s="69"/>
      <c r="D29" s="69"/>
      <c r="E29" s="104"/>
      <c r="F29" s="2"/>
      <c r="G29" s="2"/>
      <c r="H29" s="2"/>
      <c r="I29" s="2"/>
      <c r="J29" s="2"/>
      <c r="K29" s="2"/>
      <c r="L29" s="2"/>
      <c r="M29" s="2"/>
      <c r="N29" s="2"/>
      <c r="O29" s="2">
        <v>17.0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01"/>
      <c r="B30" s="104"/>
      <c r="C30" s="69"/>
      <c r="D30" s="69"/>
      <c r="E30" s="104"/>
      <c r="F30" s="2"/>
      <c r="G30" s="2"/>
      <c r="H30" s="2"/>
      <c r="I30" s="2"/>
      <c r="J30" s="2"/>
      <c r="K30" s="2"/>
      <c r="L30" s="2"/>
      <c r="M30" s="2"/>
      <c r="N30" s="2"/>
      <c r="O30" s="2">
        <v>18.0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01"/>
      <c r="B31" s="104"/>
      <c r="C31" s="69"/>
      <c r="D31" s="69"/>
      <c r="E31" s="104"/>
      <c r="F31" s="2"/>
      <c r="G31" s="2"/>
      <c r="H31" s="2"/>
      <c r="I31" s="2"/>
      <c r="J31" s="2"/>
      <c r="K31" s="2"/>
      <c r="L31" s="2"/>
      <c r="M31" s="2"/>
      <c r="N31" s="2"/>
      <c r="O31" s="2">
        <v>19.0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01"/>
      <c r="B32" s="104"/>
      <c r="C32" s="69"/>
      <c r="D32" s="69"/>
      <c r="E32" s="104"/>
      <c r="F32" s="2"/>
      <c r="G32" s="2"/>
      <c r="H32" s="2"/>
      <c r="I32" s="2"/>
      <c r="J32" s="2"/>
      <c r="K32" s="2"/>
      <c r="L32" s="2"/>
      <c r="M32" s="2"/>
      <c r="N32" s="2"/>
      <c r="O32" s="2">
        <v>21.0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01"/>
      <c r="B33" s="104"/>
      <c r="C33" s="69"/>
      <c r="D33" s="69"/>
      <c r="E33" s="104"/>
      <c r="F33" s="2"/>
      <c r="G33" s="2"/>
      <c r="H33" s="2"/>
      <c r="I33" s="2"/>
      <c r="J33" s="2"/>
      <c r="K33" s="2"/>
      <c r="L33" s="2"/>
      <c r="M33" s="2"/>
      <c r="N33" s="2"/>
      <c r="O33" s="2">
        <v>22.0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01"/>
      <c r="B34" s="104"/>
      <c r="C34" s="69"/>
      <c r="D34" s="69"/>
      <c r="E34" s="104"/>
      <c r="F34" s="2"/>
      <c r="G34" s="2"/>
      <c r="H34" s="2"/>
      <c r="I34" s="2"/>
      <c r="J34" s="2"/>
      <c r="K34" s="2"/>
      <c r="L34" s="2"/>
      <c r="M34" s="2"/>
      <c r="N34" s="2"/>
      <c r="O34" s="2">
        <v>23.0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01"/>
      <c r="B35" s="104"/>
      <c r="C35" s="69"/>
      <c r="D35" s="69"/>
      <c r="E35" s="104"/>
      <c r="F35" s="2"/>
      <c r="G35" s="2"/>
      <c r="H35" s="2"/>
      <c r="I35" s="2"/>
      <c r="J35" s="2"/>
      <c r="K35" s="2"/>
      <c r="L35" s="2"/>
      <c r="M35" s="2"/>
      <c r="N35" s="2"/>
      <c r="O35" s="2">
        <v>24.0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01"/>
      <c r="B36" s="104"/>
      <c r="C36" s="69"/>
      <c r="D36" s="69"/>
      <c r="E36" s="104"/>
      <c r="F36" s="2"/>
      <c r="G36" s="2"/>
      <c r="H36" s="2"/>
      <c r="I36" s="2"/>
      <c r="J36" s="2"/>
      <c r="K36" s="2"/>
      <c r="L36" s="2"/>
      <c r="M36" s="2"/>
      <c r="N36" s="2"/>
      <c r="O36" s="2">
        <v>25.0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01"/>
      <c r="B37" s="104"/>
      <c r="C37" s="69"/>
      <c r="D37" s="69"/>
      <c r="E37" s="104"/>
      <c r="F37" s="2"/>
      <c r="G37" s="2"/>
      <c r="H37" s="2"/>
      <c r="I37" s="2"/>
      <c r="J37" s="2"/>
      <c r="K37" s="2"/>
      <c r="L37" s="2"/>
      <c r="M37" s="2"/>
      <c r="N37" s="2"/>
      <c r="O37" s="2">
        <v>26.0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01"/>
      <c r="B38" s="104"/>
      <c r="C38" s="69"/>
      <c r="D38" s="69"/>
      <c r="E38" s="104"/>
      <c r="F38" s="2"/>
      <c r="G38" s="2"/>
      <c r="H38" s="2"/>
      <c r="I38" s="2"/>
      <c r="J38" s="2"/>
      <c r="K38" s="2"/>
      <c r="L38" s="2"/>
      <c r="M38" s="2"/>
      <c r="N38" s="2"/>
      <c r="O38" s="2">
        <v>27.0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01"/>
      <c r="B39" s="104"/>
      <c r="C39" s="69"/>
      <c r="D39" s="69"/>
      <c r="E39" s="104"/>
      <c r="F39" s="2"/>
      <c r="G39" s="2"/>
      <c r="H39" s="2"/>
      <c r="I39" s="2"/>
      <c r="J39" s="2"/>
      <c r="K39" s="2"/>
      <c r="L39" s="2"/>
      <c r="M39" s="2"/>
      <c r="N39" s="2"/>
      <c r="O39" s="2">
        <v>28.0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05" t="s">
        <v>42</v>
      </c>
      <c r="B40" s="105" t="str">
        <f>SUBTOTAL(103,B13:B39)</f>
        <v>5</v>
      </c>
      <c r="C40" s="106"/>
      <c r="D40" s="107"/>
      <c r="E40" s="107"/>
      <c r="F40" s="2"/>
      <c r="G40" s="2"/>
      <c r="H40" s="2"/>
      <c r="I40" s="2"/>
      <c r="J40" s="2"/>
      <c r="K40" s="2"/>
      <c r="L40" s="2"/>
      <c r="M40" s="2"/>
      <c r="N40" s="2"/>
      <c r="O40" s="2">
        <v>29.0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30.0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31.0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32.0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33.0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34.0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35.0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36.0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37.0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38.0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39.0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>
        <v>40.0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v>41.0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42.0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v>43.0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44.0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>
        <v>45.0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46.0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>
        <v>47.0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48.0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49.0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>
        <v>50.0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51.0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52.0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53.0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54.0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55.0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>
        <v>56.0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>
        <v>57.0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v>58.0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v>59.0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>
        <v>60.0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61.0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62.0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>
        <v>63.0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v>64.0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v>65.0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v>66.0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67.0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68.0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v>69.0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v>70.0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71.0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72.0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73.0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v>74.0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75.0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76.0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77.0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78.0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79.0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80.0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81.0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82.0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83.0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84.0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85.0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86.0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87.0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v>88.0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v>89.0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v>90.0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91.0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92.0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93.0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v>94.0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v>95.0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v>96.0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97.0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98.0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99.0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>
        <v>100.0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v>101.0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>
        <v>102.0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>
        <v>103.0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>
        <v>104.0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>
        <v>105.0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>
        <v>106.0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>
        <v>107.0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v>108.0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>
        <v>109.0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>
        <v>110.0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>
        <v>111.0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>
        <v>112.0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>
        <v>113.0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>
        <v>114.0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>
        <v>115.0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>
        <v>116.0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>
        <v>117.0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>
        <v>118.0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>
        <v>119.0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>
        <v>120.0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>
        <v>121.0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>
        <v>122.0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>
        <v>123.0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>
        <v>124.0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125.0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>
        <v>126.0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>
        <v>127.0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v>128.0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>
        <v>129.0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>
        <v>130.0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>
        <v>131.0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>
        <v>132.0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>
        <v>133.0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134.0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v>135.0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>
        <v>136.0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>
        <v>137.0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>
        <v>138.0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>
        <v>139.0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v>140.0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>
        <v>141.0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>
        <v>142.0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>
        <v>143.0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v>144.0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>
        <v>145.0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>
        <v>146.0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>
        <v>147.0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>
        <v>148.0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>
        <v>149.0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>
        <v>150.0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>
        <v>151.0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>
        <v>152.0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>
        <v>153.0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>
        <v>154.0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v>155.0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>
        <v>156.0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>
        <v>157.0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>
        <v>158.0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159.0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>
        <v>160.0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>
        <v>161.0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>
        <v>162.0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>
        <v>163.0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>
        <v>164.0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>
        <v>165.0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>
        <v>166.0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>
        <v>167.0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>
        <v>168.0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>
        <v>169.0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>
        <v>170.0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>
        <v>171.0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>
        <v>172.0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>
        <v>173.0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>
        <v>174.0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>
        <v>175.0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v>176.0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177.0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178.0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>
        <v>179.0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>
        <v>180.0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>
        <v>181.0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>
        <v>182.0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>
        <v>183.0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>
        <v>184.0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>
        <v>185.0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>
        <v>186.0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>
        <v>187.0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>
        <v>188.0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>
        <v>189.0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>
        <v>190.0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>
        <v>191.0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>
        <v>192.0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>
        <v>193.0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>
        <v>194.0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>
        <v>195.0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>
        <v>196.0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197.0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>
        <v>198.0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>
        <v>199.0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>
        <v>200.0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>
        <v>201.0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>
        <v>202.0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>
        <v>203.0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>
        <v>204.0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>
        <v>205.0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>
        <v>206.0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>
        <v>207.0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>
        <v>208.0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>
        <v>209.0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>
        <v>210.0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>
        <v>211.0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>
        <v>212.0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>
        <v>213.0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>
        <v>214.0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>
        <v>215.0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>
        <v>216.0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>
        <v>217.0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>
        <v>218.0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>
        <v>219.0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>
        <v>220.0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>
        <v>221.0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>
        <v>222.0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>
        <v>223.0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>
        <v>224.0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>
        <v>225.0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>
        <v>226.0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>
        <v>227.0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>
        <v>228.0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>
        <v>229.0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>
        <v>230.0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>
        <v>231.0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>
        <v>232.0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>
        <v>233.0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>
        <v>234.0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>
        <v>235.0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236.0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237.0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238.0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239.0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240.0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241.0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242.0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243.0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244.0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245.0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246.0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247.0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248.0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249.0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250.0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251.0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252.0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>
        <v>253.0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>
        <v>254.0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>
        <v>255.0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>
        <v>256.0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>
        <v>257.0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>
        <v>258.0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>
        <v>259.0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>
        <v>260.0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>
        <v>261.0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>
        <v>262.0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>
        <v>263.0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>
        <v>264.0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>
        <v>265.0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>
        <v>266.0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>
        <v>267.0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>
        <v>268.0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>
        <v>269.0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>
        <v>270.0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>
        <v>271.0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>
        <v>272.0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>
        <v>273.0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>
        <v>274.0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>
        <v>275.0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>
        <v>276.0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>
        <v>277.0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>
        <v>278.0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>
        <v>279.0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>
        <v>280.0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>
        <v>281.0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>
        <v>282.0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>
        <v>283.0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>
        <v>284.0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285.0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286.0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>
        <v>287.0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>
        <v>288.0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>
        <v>289.0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>
        <v>290.0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>
        <v>291.0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>
        <v>292.0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>
        <v>293.0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>
        <v>294.0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>
        <v>295.0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>
        <v>296.0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>
        <v>297.0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>
        <v>298.0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>
        <v>299.0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>
        <v>300.0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>
        <v>301.0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>
        <v>302.0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>
        <v>303.0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>
        <v>304.0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>
        <v>305.0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>
        <v>306.0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>
        <v>307.0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>
        <v>308.0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>
        <v>309.0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>
        <v>310.0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>
        <v>311.0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>
        <v>312.0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313.0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>
        <v>314.0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>
        <v>315.0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>
        <v>316.0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>
        <v>317.0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>
        <v>318.0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>
        <v>319.0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>
        <v>320.0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>
        <v>321.0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>
        <v>322.0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>
        <v>323.0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>
        <v>324.0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>
        <v>325.0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>
        <v>326.0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>
        <v>327.0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>
        <v>328.0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>
        <v>329.0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>
        <v>330.0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>
        <v>331.0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>
        <v>332.0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>
        <v>333.0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>
        <v>334.0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>
        <v>335.0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>
        <v>336.0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>
        <v>337.0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>
        <v>338.0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>
        <v>339.0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>
        <v>340.0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>
        <v>341.0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>
        <v>342.0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>
        <v>343.0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>
        <v>344.0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>
        <v>345.0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>
        <v>346.0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>
        <v>347.0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>
        <v>348.0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>
        <v>349.0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>
        <v>350.0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>
        <v>351.0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>
        <v>352.0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>
        <v>353.0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>
        <v>354.0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>
        <v>355.0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>
        <v>356.0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>
        <v>357.0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>
        <v>358.0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>
        <v>359.0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>
        <v>360.0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>
        <v>361.0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>
        <v>362.0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>
        <v>363.0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>
        <v>364.0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>
        <v>365.0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>
        <v>366.0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>
        <v>367.0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>
        <v>368.0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>
        <v>369.0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>
        <v>370.0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>
        <v>371.0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>
        <v>372.0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>
        <v>373.0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>
        <v>374.0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>
        <v>375.0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>
        <v>376.0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>
        <v>377.0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>
        <v>378.0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>
        <v>379.0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>
        <v>380.0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>
        <v>381.0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>
        <v>382.0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>
        <v>383.0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>
        <v>384.0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>
        <v>385.0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>
        <v>386.0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>
        <v>387.0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>
        <v>388.0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>
        <v>389.0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>
        <v>390.0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>
        <v>391.0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>
        <v>392.0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>
        <v>393.0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>
        <v>394.0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>
        <v>395.0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>
        <v>396.0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>
        <v>397.0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398.0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399.0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>
        <v>400.0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>
        <v>401.0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>
        <v>402.0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>
        <v>403.0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>
        <v>404.0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>
        <v>405.0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>
        <v>406.0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>
        <v>407.0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>
        <v>408.0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>
        <v>409.0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>
        <v>410.0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>
        <v>411.0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>
        <v>412.0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>
        <v>413.0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>
        <v>414.0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>
        <v>415.0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>
        <v>416.0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>
        <v>417.0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>
        <v>418.0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>
        <v>419.0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>
        <v>420.0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>
        <v>421.0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>
        <v>422.0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>
        <v>423.0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>
        <v>424.0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>
        <v>425.0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>
        <v>426.0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>
        <v>427.0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>
        <v>428.0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>
        <v>429.0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>
        <v>430.0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>
        <v>431.0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>
        <v>432.0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>
        <v>433.0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>
        <v>434.0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>
        <v>435.0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>
        <v>436.0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>
        <v>437.0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>
        <v>438.0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>
        <v>439.0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>
        <v>440.0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>
        <v>441.0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>
        <v>442.0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>
        <v>443.0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>
        <v>444.0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>
        <v>445.0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>
        <v>446.0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>
        <v>447.0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>
        <v>448.0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>
        <v>449.0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>
        <v>450.0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>
        <v>451.0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>
        <v>452.0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>
        <v>453.0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>
        <v>454.0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>
        <v>455.0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>
        <v>456.0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>
        <v>457.0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>
        <v>458.0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>
        <v>459.0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>
        <v>460.0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>
        <v>461.0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>
        <v>462.0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>
        <v>463.0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>
        <v>464.0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>
        <v>465.0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>
        <v>466.0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>
        <v>467.0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>
        <v>468.0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>
        <v>469.0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>
        <v>470.0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>
        <v>471.0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>
        <v>472.0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>
        <v>473.0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>
        <v>474.0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>
        <v>475.0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>
        <v>476.0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>
        <v>477.0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>
        <v>478.0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>
        <v>479.0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>
        <v>480.0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>
        <v>481.0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>
        <v>482.0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>
        <v>483.0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>
        <v>484.0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>
        <v>485.0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>
        <v>486.0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>
        <v>487.0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>
        <v>488.0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>
        <v>489.0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>
        <v>490.0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>
        <v>491.0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>
        <v>492.0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>
        <v>493.0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>
        <v>494.0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>
        <v>495.0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>
        <v>496.0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>
        <v>497.0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>
        <v>498.0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>
        <v>499.0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>
        <v>500.0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>
        <v>501.0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>
        <v>502.0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>
        <v>503.0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>
        <v>504.0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>
        <v>505.0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>
        <v>506.0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>
        <v>507.0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>
        <v>508.0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>
        <v>509.0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>
        <v>510.0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>
        <v>511.0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>
        <v>512.0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>
        <v>513.0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>
        <v>514.0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>
        <v>515.0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>
        <v>516.0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>
        <v>517.0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>
        <v>518.0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>
        <v>519.0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v>520.0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>
        <v>521.0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>
        <v>522.0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>
        <v>523.0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>
        <v>524.0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>
        <v>525.0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>
        <v>526.0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>
        <v>527.0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>
        <v>528.0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>
        <v>529.0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>
        <v>530.0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>
        <v>531.0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>
        <v>532.0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>
        <v>533.0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>
        <v>534.0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>
        <v>535.0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>
        <v>536.0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>
        <v>537.0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>
        <v>538.0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>
        <v>539.0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>
        <v>540.0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>
        <v>541.0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>
        <v>542.0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>
        <v>543.0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>
        <v>544.0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>
        <v>545.0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>
        <v>546.0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>
        <v>547.0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>
        <v>548.0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>
        <v>549.0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>
        <v>550.0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>
        <v>551.0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>
        <v>552.0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>
        <v>553.0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>
        <v>554.0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>
        <v>555.0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>
        <v>556.0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>
        <v>557.0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>
        <v>558.0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>
        <v>559.0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>
        <v>560.0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>
        <v>561.0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>
        <v>562.0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>
        <v>563.0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>
        <v>564.0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>
        <v>565.0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>
        <v>566.0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>
        <v>567.0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>
        <v>568.0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>
        <v>569.0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>
        <v>570.0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>
        <v>571.0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>
        <v>572.0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>
        <v>573.0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>
        <v>574.0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>
        <v>575.0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>
        <v>576.0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>
        <v>577.0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>
        <v>578.0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>
        <v>579.0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>
        <v>580.0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>
        <v>581.0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>
        <v>582.0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>
        <v>583.0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>
        <v>584.0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>
        <v>585.0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>
        <v>586.0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>
        <v>587.0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>
        <v>588.0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>
        <v>589.0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>
        <v>590.0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>
        <v>591.0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>
        <v>592.0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>
        <v>593.0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>
        <v>594.0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>
        <v>595.0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>
        <v>596.0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>
        <v>597.0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>
        <v>598.0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>
        <v>599.0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>
        <v>600.0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>
        <v>601.0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>
        <v>602.0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>
        <v>603.0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>
        <v>604.0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>
        <v>605.0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>
        <v>606.0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>
        <v>607.0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>
        <v>608.0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>
        <v>609.0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>
        <v>610.0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>
        <v>611.0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>
        <v>612.0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>
        <v>613.0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>
        <v>614.0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>
        <v>615.0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>
        <v>616.0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>
        <v>617.0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>
        <v>618.0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>
        <v>619.0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>
        <v>620.0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>
        <v>621.0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>
        <v>622.0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>
        <v>623.0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>
        <v>624.0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>
        <v>625.0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>
        <v>626.0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>
        <v>627.0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>
        <v>628.0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>
        <v>629.0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>
        <v>630.0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>
        <v>631.0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>
        <v>632.0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>
        <v>633.0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>
        <v>634.0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>
        <v>635.0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>
        <v>636.0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>
        <v>637.0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>
        <v>638.0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>
        <v>639.0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>
        <v>640.0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>
        <v>641.0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>
        <v>642.0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>
        <v>643.0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>
        <v>644.0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>
        <v>645.0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>
        <v>646.0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>
        <v>647.0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>
        <v>648.0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>
        <v>649.0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>
        <v>650.0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>
        <v>651.0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>
        <v>652.0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>
        <v>653.0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>
        <v>654.0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>
        <v>655.0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>
        <v>656.0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>
        <v>657.0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>
        <v>658.0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>
        <v>659.0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>
        <v>660.0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>
        <v>661.0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>
        <v>662.0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>
        <v>663.0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>
        <v>664.0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>
        <v>665.0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>
        <v>666.0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>
        <v>667.0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>
        <v>668.0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>
        <v>669.0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>
        <v>670.0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>
        <v>671.0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>
        <v>672.0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>
        <v>673.0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>
        <v>674.0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>
        <v>675.0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>
        <v>676.0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>
        <v>677.0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>
        <v>678.0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>
        <v>679.0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>
        <v>680.0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>
        <v>681.0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v>682.0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>
        <v>683.0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>
        <v>684.0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>
        <v>685.0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>
        <v>686.0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>
        <v>687.0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>
        <v>688.0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>
        <v>689.0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>
        <v>690.0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>
        <v>691.0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>
        <v>692.0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>
        <v>693.0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>
        <v>694.0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>
        <v>695.0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>
        <v>696.0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>
        <v>697.0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>
        <v>698.0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>
        <v>699.0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>
        <v>700.0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>
        <v>701.0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>
        <v>702.0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>
        <v>703.0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>
        <v>704.0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>
        <v>705.0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>
        <v>706.0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>
        <v>707.0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>
        <v>708.0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>
        <v>709.0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>
        <v>710.0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>
        <v>711.0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>
        <v>712.0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>
        <v>713.0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>
        <v>714.0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>
        <v>715.0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>
        <v>716.0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>
        <v>717.0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>
        <v>718.0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>
        <v>719.0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>
        <v>720.0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>
        <v>721.0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>
        <v>722.0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>
        <v>723.0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>
        <v>724.0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>
        <v>725.0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>
        <v>726.0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>
        <v>727.0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>
        <v>728.0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>
        <v>729.0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>
        <v>730.0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>
        <v>731.0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>
        <v>732.0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>
        <v>733.0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>
        <v>734.0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>
        <v>735.0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>
        <v>736.0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>
        <v>737.0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>
        <v>738.0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>
        <v>739.0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>
        <v>740.0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>
        <v>741.0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>
        <v>742.0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>
        <v>743.0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>
        <v>744.0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>
        <v>745.0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>
        <v>746.0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>
        <v>747.0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>
        <v>748.0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>
        <v>749.0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>
        <v>750.0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>
        <v>751.0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>
        <v>752.0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>
        <v>753.0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>
        <v>754.0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>
        <v>755.0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>
        <v>756.0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>
        <v>757.0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>
        <v>758.0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>
        <v>759.0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>
        <v>760.0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>
        <v>761.0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>
        <v>762.0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>
        <v>763.0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>
        <v>764.0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>
        <v>765.0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>
        <v>766.0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>
        <v>767.0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>
        <v>768.0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>
        <v>769.0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>
        <v>770.0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>
        <v>771.0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>
        <v>772.0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>
        <v>773.0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>
        <v>774.0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>
        <v>775.0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>
        <v>776.0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>
        <v>777.0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>
        <v>778.0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>
        <v>779.0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>
        <v>780.0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>
        <v>781.0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>
        <v>782.0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>
        <v>783.0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>
        <v>784.0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>
        <v>785.0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>
        <v>786.0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>
        <v>787.0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>
        <v>788.0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>
        <v>789.0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>
        <v>790.0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>
        <v>791.0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>
        <v>792.0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>
        <v>793.0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>
        <v>794.0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>
        <v>795.0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>
        <v>796.0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>
        <v>797.0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>
        <v>798.0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>
        <v>799.0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>
        <v>800.0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>
        <v>801.0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>
        <v>802.0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>
        <v>803.0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>
        <v>804.0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>
        <v>805.0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>
        <v>806.0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>
        <v>807.0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>
        <v>808.0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>
        <v>809.0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>
        <v>810.0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>
        <v>811.0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>
        <v>812.0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>
        <v>813.0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>
        <v>814.0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>
        <v>815.0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>
        <v>816.0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>
        <v>817.0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>
        <v>818.0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>
        <v>819.0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>
        <v>820.0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>
        <v>821.0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>
        <v>822.0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>
        <v>823.0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>
        <v>824.0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>
        <v>825.0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>
        <v>826.0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>
        <v>827.0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>
        <v>828.0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>
        <v>829.0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>
        <v>830.0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>
        <v>831.0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>
        <v>832.0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>
        <v>833.0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>
        <v>834.0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>
        <v>835.0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>
        <v>836.0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>
        <v>837.0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>
        <v>838.0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>
        <v>839.0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>
        <v>840.0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>
        <v>841.0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>
        <v>842.0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>
        <v>843.0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>
        <v>844.0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>
        <v>845.0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>
        <v>846.0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>
        <v>847.0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>
        <v>848.0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>
        <v>849.0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>
        <v>850.0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>
        <v>851.0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>
        <v>852.0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>
        <v>853.0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>
        <v>854.0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>
        <v>855.0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>
        <v>856.0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>
        <v>857.0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>
        <v>858.0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>
        <v>859.0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>
        <v>860.0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>
        <v>861.0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>
        <v>862.0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>
        <v>863.0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>
        <v>864.0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>
        <v>865.0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>
        <v>866.0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>
        <v>867.0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>
        <v>868.0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>
        <v>869.0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>
        <v>870.0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>
        <v>871.0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>
        <v>872.0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>
        <v>873.0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>
        <v>874.0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>
        <v>875.0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>
        <v>876.0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>
        <v>877.0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>
        <v>878.0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>
        <v>879.0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>
        <v>880.0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>
        <v>881.0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>
        <v>882.0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>
        <v>883.0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>
        <v>884.0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>
        <v>885.0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>
        <v>886.0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>
        <v>887.0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>
        <v>888.0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>
        <v>889.0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>
        <v>890.0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>
        <v>891.0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>
        <v>892.0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>
        <v>893.0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>
        <v>894.0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>
        <v>895.0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>
        <v>896.0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>
        <v>897.0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>
        <v>898.0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>
        <v>899.0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>
        <v>900.0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>
        <v>901.0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>
        <v>902.0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>
        <v>903.0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>
        <v>904.0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>
        <v>905.0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>
        <v>906.0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>
        <v>907.0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>
        <v>908.0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>
        <v>909.0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>
        <v>910.0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>
        <v>911.0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>
        <v>912.0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>
        <v>913.0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>
        <v>914.0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>
        <v>915.0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>
        <v>916.0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>
        <v>917.0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>
        <v>918.0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>
        <v>919.0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>
        <v>920.0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>
        <v>921.0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>
        <v>922.0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>
        <v>923.0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>
        <v>924.0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>
        <v>925.0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>
        <v>926.0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>
        <v>927.0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>
        <v>928.0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>
        <v>929.0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>
        <v>930.0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>
        <v>931.0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>
        <v>932.0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>
        <v>933.0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>
        <v>934.0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>
        <v>935.0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>
        <v>936.0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>
        <v>937.0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>
        <v>938.0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>
        <v>939.0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>
        <v>940.0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>
        <v>941.0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>
        <v>942.0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>
        <v>943.0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>
        <v>944.0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>
        <v>945.0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>
        <v>946.0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>
        <v>947.0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>
        <v>948.0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>
        <v>949.0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>
        <v>950.0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>
        <v>951.0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>
        <v>952.0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>
        <v>953.0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>
        <v>954.0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>
        <v>955.0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>
        <v>956.0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>
        <v>957.0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>
        <v>958.0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>
        <v>959.0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>
        <v>960.0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>
        <v>961.0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>
        <v>962.0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>
        <v>963.0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>
        <v>964.0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>
        <v>965.0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>
        <v>966.0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>
        <v>967.0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>
        <v>968.0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>
        <v>969.0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>
        <v>970.0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>
        <v>971.0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>
        <v>972.0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>
        <v>973.0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>
        <v>974.0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v>975.0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v>976.0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>
        <v>977.0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>
        <v>978.0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v>979.0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>
        <v>980.0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>
        <v>981.0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>
        <v>982.0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>
        <v>983.0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>
        <v>984.0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>
        <v>985.0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>
        <v>986.0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>
        <v>987.0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>
        <v>988.0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>
        <v>989.0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>
        <v>990.0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>
        <v>991.0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>
        <v>992.0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>
        <v>993.0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>
        <v>994.0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>
        <v>995.0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>
        <v>996.0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>
        <v>997.0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>
        <v>998.0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>
        <v>999.0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0" width="9.14"/>
    <col customWidth="1" min="11" max="26" width="8.71"/>
  </cols>
  <sheetData>
    <row r="1" ht="12.7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61" t="s">
        <v>61</v>
      </c>
      <c r="C4" s="62"/>
      <c r="D4" s="62"/>
      <c r="E4" s="63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108" t="s">
        <v>62</v>
      </c>
      <c r="C7" s="54"/>
      <c r="D7" s="54"/>
      <c r="E7" s="55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109" t="s">
        <v>47</v>
      </c>
      <c r="C8" s="110" t="s">
        <v>63</v>
      </c>
      <c r="D8" s="110" t="s">
        <v>32</v>
      </c>
      <c r="E8" s="110" t="s">
        <v>64</v>
      </c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72" t="s">
        <v>65</v>
      </c>
      <c r="C9" s="82" t="s">
        <v>66</v>
      </c>
      <c r="D9" s="111">
        <v>1.0</v>
      </c>
      <c r="E9" s="72">
        <v>0.0</v>
      </c>
      <c r="F9" s="1"/>
      <c r="G9" s="1"/>
      <c r="H9" s="2"/>
      <c r="I9" s="9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72" t="s">
        <v>67</v>
      </c>
      <c r="C10" s="82" t="s">
        <v>68</v>
      </c>
      <c r="D10" s="111">
        <v>0.5</v>
      </c>
      <c r="E10" s="72">
        <v>0.0</v>
      </c>
      <c r="F10" s="1"/>
      <c r="G10" s="1"/>
      <c r="H10" s="2"/>
      <c r="I10" s="9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72" t="s">
        <v>69</v>
      </c>
      <c r="C11" s="82" t="s">
        <v>70</v>
      </c>
      <c r="D11" s="111">
        <v>0.5</v>
      </c>
      <c r="E11" s="72">
        <v>0.0</v>
      </c>
      <c r="F11" s="1"/>
      <c r="G11" s="1"/>
      <c r="H11" s="2"/>
      <c r="I11" s="9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72" t="s">
        <v>71</v>
      </c>
      <c r="C12" s="82" t="s">
        <v>72</v>
      </c>
      <c r="D12" s="111">
        <v>0.5</v>
      </c>
      <c r="E12" s="72">
        <v>0.0</v>
      </c>
      <c r="F12" s="1"/>
      <c r="G12" s="1"/>
      <c r="H12" s="2"/>
      <c r="I12" s="9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72" t="s">
        <v>73</v>
      </c>
      <c r="C13" s="82" t="s">
        <v>74</v>
      </c>
      <c r="D13" s="111">
        <v>0.5</v>
      </c>
      <c r="E13" s="72">
        <v>0.0</v>
      </c>
      <c r="F13" s="1"/>
      <c r="G13" s="1"/>
      <c r="H13" s="2"/>
      <c r="I13" s="9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72" t="s">
        <v>75</v>
      </c>
      <c r="C14" s="82" t="s">
        <v>76</v>
      </c>
      <c r="D14" s="111">
        <v>1.0</v>
      </c>
      <c r="E14" s="72">
        <v>0.0</v>
      </c>
      <c r="F14" s="1"/>
      <c r="G14" s="1"/>
      <c r="H14" s="2"/>
      <c r="I14" s="9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72" t="s">
        <v>77</v>
      </c>
      <c r="C15" s="82" t="s">
        <v>78</v>
      </c>
      <c r="D15" s="111">
        <v>1.0</v>
      </c>
      <c r="E15" s="72">
        <v>0.0</v>
      </c>
      <c r="F15" s="1"/>
      <c r="G15" s="1"/>
      <c r="H15" s="2"/>
      <c r="I15" s="9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112" t="s">
        <v>79</v>
      </c>
      <c r="C16" s="54"/>
      <c r="D16" s="55"/>
      <c r="E16" s="113" t="str">
        <f>0.6+(0.01*SUM(D9*E9,D10*E10,D11*E11,D12*E12,D13*E13,D14*E14,D15*E15))</f>
        <v>0.6</v>
      </c>
      <c r="F16" s="1"/>
      <c r="G16" s="1"/>
      <c r="H16" s="2"/>
      <c r="I16" s="9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F17" s="1"/>
      <c r="G17" s="1"/>
      <c r="H17" s="2"/>
      <c r="I17" s="9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F18" s="1"/>
      <c r="G18" s="1"/>
      <c r="H18" s="2"/>
      <c r="I18" s="9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F19" s="1"/>
      <c r="G19" s="1"/>
      <c r="H19" s="2"/>
      <c r="I19" s="9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108" t="s">
        <v>80</v>
      </c>
      <c r="C20" s="54"/>
      <c r="D20" s="54"/>
      <c r="E20" s="54"/>
      <c r="F20" s="114"/>
      <c r="G20" s="115"/>
      <c r="H20" s="2"/>
      <c r="I20" s="9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116" t="s">
        <v>47</v>
      </c>
      <c r="C21" s="117" t="s">
        <v>63</v>
      </c>
      <c r="D21" s="118"/>
      <c r="E21" s="118"/>
      <c r="F21" s="119" t="s">
        <v>32</v>
      </c>
      <c r="G21" s="119" t="s">
        <v>64</v>
      </c>
      <c r="H21" s="2"/>
      <c r="I21" s="9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72" t="s">
        <v>81</v>
      </c>
      <c r="C22" s="120" t="s">
        <v>82</v>
      </c>
      <c r="D22" s="54"/>
      <c r="E22" s="54"/>
      <c r="F22" s="111">
        <v>2.0</v>
      </c>
      <c r="G22" s="72">
        <v>0.0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72" t="s">
        <v>83</v>
      </c>
      <c r="C23" s="120" t="s">
        <v>84</v>
      </c>
      <c r="D23" s="54"/>
      <c r="E23" s="54"/>
      <c r="F23" s="72">
        <v>0.5</v>
      </c>
      <c r="G23" s="72">
        <v>0.0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72" t="s">
        <v>85</v>
      </c>
      <c r="C24" s="120" t="s">
        <v>86</v>
      </c>
      <c r="D24" s="54"/>
      <c r="E24" s="54"/>
      <c r="F24" s="72">
        <v>1.0</v>
      </c>
      <c r="G24" s="111">
        <v>0.5</v>
      </c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72" t="s">
        <v>87</v>
      </c>
      <c r="C25" s="120" t="s">
        <v>88</v>
      </c>
      <c r="D25" s="54"/>
      <c r="E25" s="55"/>
      <c r="F25" s="111">
        <v>1.0</v>
      </c>
      <c r="G25" s="111">
        <v>1.0</v>
      </c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1"/>
      <c r="B26" s="72" t="s">
        <v>89</v>
      </c>
      <c r="C26" s="120" t="s">
        <v>90</v>
      </c>
      <c r="D26" s="54"/>
      <c r="E26" s="55"/>
      <c r="F26" s="111">
        <v>0.5</v>
      </c>
      <c r="G26" s="72">
        <v>0.0</v>
      </c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72" t="s">
        <v>91</v>
      </c>
      <c r="C27" s="120" t="s">
        <v>92</v>
      </c>
      <c r="D27" s="54"/>
      <c r="E27" s="55"/>
      <c r="F27" s="72">
        <v>2.0</v>
      </c>
      <c r="G27" s="72">
        <v>0.0</v>
      </c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72" t="s">
        <v>93</v>
      </c>
      <c r="C28" s="120" t="s">
        <v>94</v>
      </c>
      <c r="D28" s="54"/>
      <c r="E28" s="55"/>
      <c r="F28" s="111">
        <v>0.5</v>
      </c>
      <c r="G28" s="72">
        <v>0.0</v>
      </c>
      <c r="H28" s="2"/>
      <c r="I28" s="9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72" t="s">
        <v>95</v>
      </c>
      <c r="C29" s="120" t="s">
        <v>96</v>
      </c>
      <c r="D29" s="54"/>
      <c r="E29" s="55"/>
      <c r="F29" s="111">
        <v>2.0</v>
      </c>
      <c r="G29" s="111">
        <v>1.0</v>
      </c>
      <c r="H29" s="2"/>
      <c r="I29" s="9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112" t="s">
        <v>97</v>
      </c>
      <c r="C30" s="54"/>
      <c r="D30" s="54"/>
      <c r="E30" s="54"/>
      <c r="F30" s="55"/>
      <c r="G30" s="122" t="str">
        <f>1.4+(-0.03*SUM(F22*G22,F23*G23,F24*G24,F25*G25,F26*G26,F27*G27,F28*G28,F29*G29))</f>
        <v>1.295</v>
      </c>
      <c r="H30" s="2"/>
      <c r="I30" s="9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H31" s="2"/>
      <c r="I31" s="9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H32" s="2"/>
      <c r="I32" s="9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H33" s="2"/>
      <c r="I33" s="9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H34" s="2"/>
      <c r="I34" s="9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H35" s="2"/>
      <c r="I35" s="9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123"/>
      <c r="D40" s="123"/>
      <c r="E40" s="123"/>
      <c r="F40" s="1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121"/>
      <c r="C41" s="124"/>
      <c r="E41" s="125"/>
      <c r="F41" s="124"/>
      <c r="G41" s="12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121"/>
      <c r="C42" s="124"/>
      <c r="E42" s="124"/>
      <c r="F42" s="124"/>
      <c r="G42" s="1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121"/>
      <c r="C43" s="124"/>
      <c r="D43" s="127"/>
      <c r="E43" s="125"/>
      <c r="F43" s="124"/>
      <c r="G43" s="1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121"/>
      <c r="C44" s="124"/>
      <c r="D44" s="127"/>
      <c r="E44" s="124"/>
      <c r="F44" s="124"/>
      <c r="G44" s="1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121"/>
      <c r="C45" s="124"/>
      <c r="D45" s="127"/>
      <c r="E45" s="124"/>
      <c r="F45" s="124"/>
      <c r="G45" s="1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121"/>
      <c r="C46" s="124"/>
      <c r="D46" s="127"/>
      <c r="E46" s="124"/>
      <c r="F46" s="124"/>
      <c r="G46" s="1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128"/>
      <c r="D47" s="128"/>
      <c r="E47" s="128"/>
      <c r="F47" s="12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B16:D16"/>
    <mergeCell ref="B4:E4"/>
    <mergeCell ref="B7:E7"/>
    <mergeCell ref="C22:E22"/>
    <mergeCell ref="C21:E21"/>
    <mergeCell ref="C25:E25"/>
    <mergeCell ref="C24:E24"/>
    <mergeCell ref="C27:E27"/>
    <mergeCell ref="C28:E28"/>
    <mergeCell ref="B30:F30"/>
    <mergeCell ref="C23:E23"/>
    <mergeCell ref="C26:E26"/>
    <mergeCell ref="B20:E20"/>
    <mergeCell ref="C29:E29"/>
  </mergeCells>
  <dataValidations>
    <dataValidation type="decimal" allowBlank="1" showErrorMessage="1" sqref="E9:E15 I9:I21 G22:G29 I28:I35 F41:F46">
      <formula1>0.0</formula1>
      <formula2>5.0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14" width="11.57"/>
    <col customWidth="1" min="15" max="26" width="8.71"/>
  </cols>
  <sheetData>
    <row r="1" ht="18.75" customHeight="1">
      <c r="A1" s="2"/>
      <c r="B1" s="129" t="s">
        <v>98</v>
      </c>
      <c r="C1" s="62"/>
      <c r="D1" s="62"/>
      <c r="E1" s="62"/>
      <c r="F1" s="62"/>
      <c r="G1" s="62"/>
      <c r="H1" s="62"/>
      <c r="I1" s="62"/>
      <c r="J1" s="62"/>
      <c r="K1" s="62"/>
      <c r="L1" s="63"/>
      <c r="M1" s="130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"/>
      <c r="B5" s="131" t="s">
        <v>99</v>
      </c>
      <c r="C5" s="132" t="s">
        <v>100</v>
      </c>
      <c r="D5" s="132" t="s">
        <v>101</v>
      </c>
      <c r="E5" s="133" t="s">
        <v>102</v>
      </c>
      <c r="F5" s="133" t="s">
        <v>103</v>
      </c>
      <c r="G5" s="133" t="s">
        <v>104</v>
      </c>
      <c r="H5" s="133" t="s">
        <v>105</v>
      </c>
      <c r="I5" s="133" t="s">
        <v>106</v>
      </c>
      <c r="J5" s="133" t="s">
        <v>107</v>
      </c>
      <c r="K5" s="133" t="s">
        <v>108</v>
      </c>
      <c r="L5" s="134" t="s">
        <v>109</v>
      </c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2"/>
      <c r="B6" s="135" t="s">
        <v>110</v>
      </c>
      <c r="C6" s="90">
        <v>190.0</v>
      </c>
      <c r="D6" s="136" t="str">
        <f t="shared" ref="D6:D9" si="1">SUM(E6:K6)</f>
        <v>589</v>
      </c>
      <c r="E6" s="137">
        <v>25.0</v>
      </c>
      <c r="F6" s="137">
        <v>80.0</v>
      </c>
      <c r="G6" s="137">
        <v>25.0</v>
      </c>
      <c r="H6" s="137">
        <v>400.0</v>
      </c>
      <c r="I6" s="137">
        <v>10.0</v>
      </c>
      <c r="J6" s="137">
        <v>25.0</v>
      </c>
      <c r="K6" s="137">
        <v>24.0</v>
      </c>
      <c r="L6" s="138" t="str">
        <f t="shared" ref="L6:L9" si="2">D6/C6</f>
        <v>3.1</v>
      </c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2"/>
      <c r="B7" s="135" t="s">
        <v>111</v>
      </c>
      <c r="C7" s="72">
        <v>130.0</v>
      </c>
      <c r="D7" s="136" t="str">
        <f t="shared" si="1"/>
        <v>326</v>
      </c>
      <c r="E7" s="139">
        <v>20.0</v>
      </c>
      <c r="F7" s="139">
        <v>120.0</v>
      </c>
      <c r="G7" s="139">
        <v>30.0</v>
      </c>
      <c r="H7" s="139">
        <v>100.0</v>
      </c>
      <c r="I7" s="139">
        <v>10.0</v>
      </c>
      <c r="J7" s="139">
        <v>30.0</v>
      </c>
      <c r="K7" s="139">
        <v>16.0</v>
      </c>
      <c r="L7" s="138" t="str">
        <f t="shared" si="2"/>
        <v>2.5</v>
      </c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135" t="s">
        <v>112</v>
      </c>
      <c r="C8" s="72">
        <v>140.0</v>
      </c>
      <c r="D8" s="136" t="str">
        <f t="shared" si="1"/>
        <v>399</v>
      </c>
      <c r="E8" s="140">
        <v>17.0</v>
      </c>
      <c r="F8" s="140">
        <v>90.0</v>
      </c>
      <c r="G8" s="140">
        <v>32.0</v>
      </c>
      <c r="H8" s="140">
        <v>200.0</v>
      </c>
      <c r="I8" s="140">
        <v>12.0</v>
      </c>
      <c r="J8" s="140">
        <v>32.0</v>
      </c>
      <c r="K8" s="140">
        <v>16.0</v>
      </c>
      <c r="L8" s="138" t="str">
        <f t="shared" si="2"/>
        <v>2.9</v>
      </c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/>
      <c r="B9" s="135" t="s">
        <v>113</v>
      </c>
      <c r="C9" s="72">
        <v>125.0</v>
      </c>
      <c r="D9" s="136" t="str">
        <f t="shared" si="1"/>
        <v>486</v>
      </c>
      <c r="E9" s="139">
        <v>22.0</v>
      </c>
      <c r="F9" s="139">
        <v>80.0</v>
      </c>
      <c r="G9" s="139">
        <v>33.0</v>
      </c>
      <c r="H9" s="139">
        <v>300.0</v>
      </c>
      <c r="I9" s="139">
        <v>8.0</v>
      </c>
      <c r="J9" s="139">
        <v>35.0</v>
      </c>
      <c r="K9" s="139">
        <v>8.0</v>
      </c>
      <c r="L9" s="138" t="str">
        <f t="shared" si="2"/>
        <v>3.9</v>
      </c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141"/>
      <c r="C10" s="72"/>
      <c r="D10" s="72"/>
      <c r="E10" s="139"/>
      <c r="F10" s="139"/>
      <c r="G10" s="139"/>
      <c r="H10" s="139"/>
      <c r="I10" s="139"/>
      <c r="J10" s="139"/>
      <c r="K10" s="139"/>
      <c r="L10" s="14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"/>
      <c r="B11" s="141"/>
      <c r="C11" s="72"/>
      <c r="D11" s="72"/>
      <c r="E11" s="139"/>
      <c r="F11" s="139"/>
      <c r="G11" s="139"/>
      <c r="H11" s="139"/>
      <c r="I11" s="139"/>
      <c r="J11" s="139"/>
      <c r="K11" s="139"/>
      <c r="L11" s="14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"/>
      <c r="B12" s="141"/>
      <c r="C12" s="72"/>
      <c r="D12" s="72"/>
      <c r="E12" s="139"/>
      <c r="F12" s="139"/>
      <c r="G12" s="139"/>
      <c r="H12" s="139"/>
      <c r="I12" s="139"/>
      <c r="J12" s="139"/>
      <c r="K12" s="139"/>
      <c r="L12" s="14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"/>
      <c r="B13" s="141"/>
      <c r="C13" s="72"/>
      <c r="D13" s="72"/>
      <c r="E13" s="139"/>
      <c r="F13" s="139"/>
      <c r="G13" s="139"/>
      <c r="H13" s="139"/>
      <c r="I13" s="139"/>
      <c r="J13" s="139"/>
      <c r="K13" s="139"/>
      <c r="L13" s="14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"/>
      <c r="B14" s="141"/>
      <c r="C14" s="72"/>
      <c r="D14" s="72"/>
      <c r="E14" s="139"/>
      <c r="F14" s="139"/>
      <c r="G14" s="139"/>
      <c r="H14" s="139"/>
      <c r="I14" s="139"/>
      <c r="J14" s="139"/>
      <c r="K14" s="139"/>
      <c r="L14" s="14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"/>
      <c r="B15" s="141"/>
      <c r="C15" s="72"/>
      <c r="D15" s="72"/>
      <c r="E15" s="139"/>
      <c r="F15" s="139"/>
      <c r="G15" s="139"/>
      <c r="H15" s="139"/>
      <c r="I15" s="139"/>
      <c r="J15" s="139"/>
      <c r="K15" s="139"/>
      <c r="L15" s="14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"/>
      <c r="B16" s="141"/>
      <c r="C16" s="72"/>
      <c r="D16" s="72"/>
      <c r="E16" s="139"/>
      <c r="F16" s="139"/>
      <c r="G16" s="139"/>
      <c r="H16" s="139"/>
      <c r="I16" s="139"/>
      <c r="J16" s="139"/>
      <c r="K16" s="139"/>
      <c r="L16" s="14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"/>
      <c r="B17" s="141"/>
      <c r="C17" s="72"/>
      <c r="D17" s="72"/>
      <c r="E17" s="139"/>
      <c r="F17" s="139"/>
      <c r="G17" s="139"/>
      <c r="H17" s="139"/>
      <c r="I17" s="139"/>
      <c r="J17" s="139"/>
      <c r="K17" s="139"/>
      <c r="L17" s="142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"/>
      <c r="B18" s="141"/>
      <c r="C18" s="72"/>
      <c r="D18" s="72"/>
      <c r="E18" s="139"/>
      <c r="F18" s="139"/>
      <c r="G18" s="139"/>
      <c r="H18" s="139"/>
      <c r="I18" s="139"/>
      <c r="J18" s="139"/>
      <c r="K18" s="139"/>
      <c r="L18" s="142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"/>
      <c r="B19" s="141"/>
      <c r="C19" s="72"/>
      <c r="D19" s="72"/>
      <c r="E19" s="139"/>
      <c r="F19" s="139"/>
      <c r="G19" s="139"/>
      <c r="H19" s="139"/>
      <c r="I19" s="139"/>
      <c r="J19" s="139"/>
      <c r="K19" s="139"/>
      <c r="L19" s="14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"/>
      <c r="B20" s="141"/>
      <c r="C20" s="72"/>
      <c r="D20" s="72"/>
      <c r="E20" s="139"/>
      <c r="F20" s="139"/>
      <c r="G20" s="139"/>
      <c r="H20" s="139"/>
      <c r="I20" s="139"/>
      <c r="J20" s="139"/>
      <c r="K20" s="139"/>
      <c r="L20" s="14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"/>
      <c r="B21" s="141"/>
      <c r="C21" s="72"/>
      <c r="D21" s="72"/>
      <c r="E21" s="139"/>
      <c r="F21" s="139"/>
      <c r="G21" s="139"/>
      <c r="H21" s="139"/>
      <c r="I21" s="139"/>
      <c r="J21" s="139"/>
      <c r="K21" s="139"/>
      <c r="L21" s="14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"/>
      <c r="B22" s="141"/>
      <c r="C22" s="72"/>
      <c r="D22" s="72"/>
      <c r="E22" s="139"/>
      <c r="F22" s="139"/>
      <c r="G22" s="139"/>
      <c r="H22" s="139"/>
      <c r="I22" s="139"/>
      <c r="J22" s="139"/>
      <c r="K22" s="139"/>
      <c r="L22" s="14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"/>
      <c r="B23" s="141"/>
      <c r="C23" s="72"/>
      <c r="D23" s="72"/>
      <c r="E23" s="139"/>
      <c r="F23" s="139"/>
      <c r="G23" s="139"/>
      <c r="H23" s="139"/>
      <c r="I23" s="139"/>
      <c r="J23" s="139"/>
      <c r="K23" s="139"/>
      <c r="L23" s="14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"/>
      <c r="B24" s="141"/>
      <c r="C24" s="72"/>
      <c r="D24" s="72"/>
      <c r="E24" s="139"/>
      <c r="F24" s="139"/>
      <c r="G24" s="139"/>
      <c r="H24" s="139"/>
      <c r="I24" s="139"/>
      <c r="J24" s="139"/>
      <c r="K24" s="139"/>
      <c r="L24" s="14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"/>
      <c r="B25" s="141"/>
      <c r="C25" s="72"/>
      <c r="D25" s="72"/>
      <c r="E25" s="139"/>
      <c r="F25" s="139"/>
      <c r="G25" s="139"/>
      <c r="H25" s="139"/>
      <c r="I25" s="139"/>
      <c r="J25" s="139"/>
      <c r="K25" s="139"/>
      <c r="L25" s="14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"/>
      <c r="B26" s="141"/>
      <c r="C26" s="72"/>
      <c r="D26" s="72"/>
      <c r="E26" s="139"/>
      <c r="F26" s="139"/>
      <c r="G26" s="139"/>
      <c r="H26" s="139"/>
      <c r="I26" s="139"/>
      <c r="J26" s="139"/>
      <c r="K26" s="139"/>
      <c r="L26" s="14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"/>
      <c r="B27" s="141"/>
      <c r="C27" s="72"/>
      <c r="D27" s="72"/>
      <c r="E27" s="139"/>
      <c r="F27" s="139"/>
      <c r="G27" s="139"/>
      <c r="H27" s="139"/>
      <c r="I27" s="139"/>
      <c r="J27" s="139"/>
      <c r="K27" s="139"/>
      <c r="L27" s="14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"/>
      <c r="B28" s="143"/>
      <c r="C28" s="75"/>
      <c r="D28" s="75"/>
      <c r="E28" s="144"/>
      <c r="F28" s="144"/>
      <c r="G28" s="144"/>
      <c r="H28" s="144"/>
      <c r="I28" s="144"/>
      <c r="J28" s="144"/>
      <c r="K28" s="144"/>
      <c r="L28" s="4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"/>
      <c r="B29" s="65" t="s">
        <v>114</v>
      </c>
      <c r="C29" s="145"/>
      <c r="D29" s="146" t="str">
        <f t="shared" ref="D29:K29" si="3">SUM(D6:D28)</f>
        <v>1800</v>
      </c>
      <c r="E29" s="146" t="str">
        <f t="shared" si="3"/>
        <v>84</v>
      </c>
      <c r="F29" s="146" t="str">
        <f t="shared" si="3"/>
        <v>370</v>
      </c>
      <c r="G29" s="146" t="str">
        <f t="shared" si="3"/>
        <v>120</v>
      </c>
      <c r="H29" s="146" t="str">
        <f t="shared" si="3"/>
        <v>1000</v>
      </c>
      <c r="I29" s="146" t="str">
        <f t="shared" si="3"/>
        <v>40</v>
      </c>
      <c r="J29" s="146" t="str">
        <f t="shared" si="3"/>
        <v>122</v>
      </c>
      <c r="K29" s="146" t="str">
        <f t="shared" si="3"/>
        <v>64</v>
      </c>
      <c r="L29" s="147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148" t="s">
        <v>115</v>
      </c>
      <c r="K30" s="28"/>
      <c r="L30" s="149" t="str">
        <f>SUM(L5:L28)/4</f>
        <v>3.1</v>
      </c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"/>
      <c r="B31" s="150" t="s">
        <v>116</v>
      </c>
      <c r="C31" s="151"/>
      <c r="D31" s="152"/>
      <c r="E31" s="153" t="str">
        <f t="shared" ref="E31:K31" si="4">(E29*1)/$D$29</f>
        <v>4.7%</v>
      </c>
      <c r="F31" s="153" t="str">
        <f t="shared" si="4"/>
        <v>20.6%</v>
      </c>
      <c r="G31" s="153" t="str">
        <f t="shared" si="4"/>
        <v>6.7%</v>
      </c>
      <c r="H31" s="153" t="str">
        <f t="shared" si="4"/>
        <v>55.6%</v>
      </c>
      <c r="I31" s="153" t="str">
        <f t="shared" si="4"/>
        <v>2.2%</v>
      </c>
      <c r="J31" s="153" t="str">
        <f t="shared" si="4"/>
        <v>6.8%</v>
      </c>
      <c r="K31" s="153" t="str">
        <f t="shared" si="4"/>
        <v>3.6%</v>
      </c>
      <c r="L31" s="154" t="str">
        <f>SUM(E31:K31)</f>
        <v>100.0%</v>
      </c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L1"/>
    <mergeCell ref="J30:K30"/>
  </mergeCells>
  <drawing r:id="rId1"/>
</worksheet>
</file>