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1904106\Documents\Arquitetura\Capacitação\Excel com Inteligência Artificial\Projeto\"/>
    </mc:Choice>
  </mc:AlternateContent>
  <xr:revisionPtr revIDLastSave="0" documentId="13_ncr:1_{7B2C94CF-2A5C-436A-974C-A7EF4BE203A8}" xr6:coauthVersionLast="47" xr6:coauthVersionMax="47" xr10:uidLastSave="{00000000-0000-0000-0000-000000000000}"/>
  <bookViews>
    <workbookView xWindow="-110" yWindow="-110" windowWidth="19420" windowHeight="10300" xr2:uid="{D126E8A8-8B86-43CC-B176-7D3B61C0FA33}"/>
  </bookViews>
  <sheets>
    <sheet name="APP" sheetId="1" r:id="rId1"/>
    <sheet name="DADOS" sheetId="3" state="hidden" r:id="rId2"/>
    <sheet name="Perfis_Cenários" sheetId="4" r:id="rId3"/>
  </sheets>
  <externalReferences>
    <externalReference r:id="rId4"/>
  </externalReferences>
  <definedNames>
    <definedName name="ano">APP!$A$48:$A$52</definedName>
    <definedName name="aporte">APP!$D$18</definedName>
    <definedName name="Aporte_Mensal">APP!$E$20</definedName>
    <definedName name="Aporte_RVariavel">APP!$E$58</definedName>
    <definedName name="AporteMensal">APP!$E$40</definedName>
    <definedName name="_xlnm.Print_Area" localSheetId="0">APP!$A$1:$G$100</definedName>
    <definedName name="_xlnm.Print_Area" localSheetId="2">Perfis_Cenários!$A$1:$D$10</definedName>
    <definedName name="Despesas_Mensais">APP!$E$14</definedName>
    <definedName name="Patrimonio_Acumulado">APP!$E$43</definedName>
    <definedName name="Patrimônio_inicial">APP!$E$15</definedName>
    <definedName name="Percentual_Aporte_RFixa">APP!$E$21</definedName>
    <definedName name="Percentual_Aporte_RVariável">APP!$E$22</definedName>
    <definedName name="Perfil_Cenario">APP!$C$31</definedName>
    <definedName name="Qdade_Anos">APP!$E$41</definedName>
    <definedName name="Qdade_AnosRV">APP!$E$59</definedName>
    <definedName name="Renda_Mensal">APP!$E$13</definedName>
    <definedName name="Rendimento_RFixa">APP!$E$16</definedName>
    <definedName name="Rendimento_RVariavel">APP!$E$17</definedName>
    <definedName name="Taxa_Mensal_RV">APP!$E$60</definedName>
    <definedName name="Taxa_Renda_Fixa_Ano">APP!$E$24</definedName>
    <definedName name="Taxa_Renda_Variavel_Ano">APP!$E$25</definedName>
    <definedName name="Tx_Mensal">APP!$E$42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1" l="1"/>
  <c r="C80" i="1" s="1"/>
  <c r="A64" i="3"/>
  <c r="A65" i="3"/>
  <c r="A66" i="3"/>
  <c r="A67" i="3"/>
  <c r="A68" i="3"/>
  <c r="A69" i="3"/>
  <c r="A70" i="3"/>
  <c r="A71" i="3"/>
  <c r="A72" i="3"/>
  <c r="A73" i="3"/>
  <c r="A74" i="3"/>
  <c r="A75" i="3"/>
  <c r="A40" i="3"/>
  <c r="A57" i="3"/>
  <c r="A56" i="3"/>
  <c r="A55" i="3"/>
  <c r="A54" i="3"/>
  <c r="A53" i="3"/>
  <c r="A52" i="3"/>
  <c r="A51" i="3"/>
  <c r="A50" i="3"/>
  <c r="A49" i="3"/>
  <c r="A48" i="3"/>
  <c r="A47" i="3"/>
  <c r="A46" i="3"/>
  <c r="A39" i="3"/>
  <c r="A38" i="3"/>
  <c r="A37" i="3"/>
  <c r="A36" i="3"/>
  <c r="A35" i="3"/>
  <c r="A34" i="3"/>
  <c r="A33" i="3"/>
  <c r="A32" i="3"/>
  <c r="A31" i="3"/>
  <c r="A30" i="3"/>
  <c r="A29" i="3"/>
  <c r="A28" i="3"/>
  <c r="A63" i="3"/>
  <c r="A62" i="3"/>
  <c r="A61" i="3"/>
  <c r="A60" i="3"/>
  <c r="A59" i="3"/>
  <c r="A58" i="3"/>
  <c r="A45" i="3"/>
  <c r="A44" i="3"/>
  <c r="A43" i="3"/>
  <c r="A42" i="3"/>
  <c r="A41" i="3"/>
  <c r="A27" i="3"/>
  <c r="A26" i="3"/>
  <c r="A25" i="3"/>
  <c r="A24" i="3"/>
  <c r="A23" i="3"/>
  <c r="A22" i="3"/>
  <c r="A4" i="3"/>
  <c r="A5" i="3"/>
  <c r="A6" i="3"/>
  <c r="A7" i="3"/>
  <c r="A8" i="3"/>
  <c r="A9" i="3"/>
  <c r="A10" i="3"/>
  <c r="A11" i="3"/>
  <c r="A3" i="3"/>
  <c r="E21" i="1" s="1"/>
  <c r="E40" i="1" s="1"/>
  <c r="D48" i="1" s="1"/>
  <c r="C32" i="1"/>
  <c r="A70" i="1"/>
  <c r="A52" i="1"/>
  <c r="E17" i="1"/>
  <c r="E16" i="1"/>
  <c r="C79" i="1" l="1"/>
  <c r="C78" i="1"/>
  <c r="C77" i="1"/>
  <c r="C76" i="1"/>
  <c r="C75" i="1"/>
  <c r="E22" i="1"/>
  <c r="E58" i="1" s="1"/>
  <c r="D69" i="1" s="1"/>
  <c r="E69" i="1" s="1"/>
  <c r="D52" i="1"/>
  <c r="G24" i="1"/>
  <c r="D76" i="1" l="1"/>
  <c r="D77" i="1"/>
  <c r="D75" i="1"/>
  <c r="D78" i="1"/>
  <c r="D79" i="1"/>
  <c r="D80" i="1"/>
  <c r="E61" i="1"/>
  <c r="D68" i="1"/>
  <c r="E68" i="1" s="1"/>
  <c r="D66" i="1"/>
  <c r="E66" i="1" s="1"/>
  <c r="D67" i="1"/>
  <c r="E67" i="1" s="1"/>
  <c r="D70" i="1"/>
  <c r="E70" i="1" s="1"/>
  <c r="E52" i="1"/>
  <c r="D51" i="1"/>
  <c r="E51" i="1" s="1"/>
  <c r="D49" i="1"/>
  <c r="E49" i="1" s="1"/>
  <c r="D50" i="1"/>
  <c r="E50" i="1" s="1"/>
  <c r="E48" i="1"/>
  <c r="E43" i="1"/>
  <c r="E62" i="1" s="1"/>
  <c r="D81" i="1" l="1"/>
  <c r="E44" i="1"/>
  <c r="B1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Socorro Pereira Carvalho</author>
  </authors>
  <commentList>
    <comment ref="E13" authorId="0" shapeId="0" xr:uid="{4BFCDD98-3140-4BA0-860D-B7B6A01E65DF}">
      <text>
        <r>
          <rPr>
            <sz val="9"/>
            <color indexed="81"/>
            <rFont val="Segoe UI"/>
            <family val="2"/>
          </rPr>
          <t>Informe seu rendimento liquido atual</t>
        </r>
      </text>
    </comment>
    <comment ref="E14" authorId="0" shapeId="0" xr:uid="{EB4D035E-51C2-451E-B01F-DC91CF38C22C}">
      <text>
        <r>
          <rPr>
            <sz val="9"/>
            <color indexed="81"/>
            <rFont val="Segoe UI"/>
            <family val="2"/>
          </rPr>
          <t xml:space="preserve">Informe suas despesas totais mês
</t>
        </r>
      </text>
    </comment>
  </commentList>
</comments>
</file>

<file path=xl/sharedStrings.xml><?xml version="1.0" encoding="utf-8"?>
<sst xmlns="http://schemas.openxmlformats.org/spreadsheetml/2006/main" count="229" uniqueCount="80">
  <si>
    <t>Descrição</t>
  </si>
  <si>
    <t>Idade Atual</t>
  </si>
  <si>
    <t>Idade Desejada para Aposentadoria</t>
  </si>
  <si>
    <t>Expectativa de Vida (pós-aposentadoria)</t>
  </si>
  <si>
    <t>Renda Mensal Atual (Líquida)</t>
  </si>
  <si>
    <t>Despesas Mensais Atuais</t>
  </si>
  <si>
    <t>Patrimônio Atual Total</t>
  </si>
  <si>
    <t>Aporte Mensal Desejado</t>
  </si>
  <si>
    <t>% do Aporte em Renda Fixa</t>
  </si>
  <si>
    <t>% do Aporte em Renda Variável</t>
  </si>
  <si>
    <t>Taxa Selic Atual/Estimada</t>
  </si>
  <si>
    <t>Rentabilidade Média Anual Estimada (Renda Fixa)</t>
  </si>
  <si>
    <t>Rentabilidade Média Anual Estimada (Renda Variável)</t>
  </si>
  <si>
    <t>Taxa de Administração de Investimentos (se houver)</t>
  </si>
  <si>
    <t>Imposto de Renda sobre Renda Fixa (estimado - ex: 15% após 2 anos)</t>
  </si>
  <si>
    <t>Imposto de Renda sobre Renda Variável (estimado - ex: 15% sobre lucro)</t>
  </si>
  <si>
    <t>INFORMAÇÕES PESSOAIS</t>
  </si>
  <si>
    <t>DADOS DE INVESTIMENTO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</si>
  <si>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</si>
  <si>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</si>
  <si>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</si>
  <si>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</si>
  <si>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</si>
  <si>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</si>
  <si>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RENDA FIXA</t>
  </si>
  <si>
    <t>Dividendo</t>
  </si>
  <si>
    <t>Quanto em 2 Anos ?</t>
  </si>
  <si>
    <t>Quanto em 5 Anos ?</t>
  </si>
  <si>
    <t>Quanto em 10 Anos ?</t>
  </si>
  <si>
    <t>Quanto em 20 Anos ?</t>
  </si>
  <si>
    <t xml:space="preserve"> CENÁRIOS RENDA FIXA</t>
  </si>
  <si>
    <t>Quanto na Aposentadoria ?</t>
  </si>
  <si>
    <t>Rendimento Carteira Fixa</t>
  </si>
  <si>
    <t>Rendimento Carteira Variável</t>
  </si>
  <si>
    <t>RENDA VARIÁVEL</t>
  </si>
  <si>
    <t>PERFIL</t>
  </si>
  <si>
    <t>Moderado</t>
  </si>
  <si>
    <t>VALOR A SER INVESTIDO POR MÊS</t>
  </si>
  <si>
    <t>Otimista</t>
  </si>
  <si>
    <t>Realista</t>
  </si>
  <si>
    <t>Pessimista</t>
  </si>
  <si>
    <t>Observações</t>
  </si>
  <si>
    <t>Conservador</t>
  </si>
  <si>
    <t>Mesmo em cenário otimista, foca na preservação de capital. Aumento mínimo em renda variável para capturar pequenas oportunidades.</t>
  </si>
  <si>
    <t>Prioriza segurança e liquidez. Muito baixa exposição a risco.</t>
  </si>
  <si>
    <t>Foco total na proteção do capital. Praticamente sem exposição a ativos voláteis.</t>
  </si>
  <si>
    <t>Busca equilibrar segurança com oportunidades de crescimento. Maior exposição em renda variável.</t>
  </si>
  <si>
    <t>Equilíbrio entre risco e retorno. Mantém boa parte em renda fixa para estabilidade.</t>
  </si>
  <si>
    <t>Reduz exposição a risco, mas mantém uma parcela em renda variável para não perder potenciais recuperações.</t>
  </si>
  <si>
    <t>Arrojado</t>
  </si>
  <si>
    <t>Busca maximizar retornos, assumindo maior risco. Explora ao máximo as oportunidades da renda variável.</t>
  </si>
  <si>
    <t>Forte inclinação a risco, mas com alguma alocação em renda fixa para diversificação e segurança.</t>
  </si>
  <si>
    <t>Mesmo em cenário adverso, mantém uma parcela significativa em renda variável, apostando na recuperação a longo prazo e oportunidades de compra.</t>
  </si>
  <si>
    <t>CHAVE</t>
  </si>
  <si>
    <t>PERFIL DO INVESTIDOR</t>
  </si>
  <si>
    <t>CENÁRIO</t>
  </si>
  <si>
    <t>RENDA FIXA (%)</t>
  </si>
  <si>
    <t>RENDA VARIÁVEL (%)</t>
  </si>
  <si>
    <t>%</t>
  </si>
  <si>
    <t>Conservador-Realista</t>
  </si>
  <si>
    <t>Conservador-Otimista</t>
  </si>
  <si>
    <t>Conservador-Pessimista</t>
  </si>
  <si>
    <t>Moderado-Otimista</t>
  </si>
  <si>
    <t>Moderado-Realista</t>
  </si>
  <si>
    <t>Moderado-Pessimista</t>
  </si>
  <si>
    <t>Arrojado-Otimista</t>
  </si>
  <si>
    <t>Arrojado-Realista</t>
  </si>
  <si>
    <t>Arrojado-Pessimista</t>
  </si>
  <si>
    <t>Perfil/Cenário</t>
  </si>
  <si>
    <t>Se tiver duvidas, identifique seu perfil aqui</t>
  </si>
  <si>
    <t>Preencher APENAS as células em amarelo</t>
  </si>
  <si>
    <t>TIPO DE FII</t>
  </si>
  <si>
    <t>PAPEL</t>
  </si>
  <si>
    <t>TIJOLO</t>
  </si>
  <si>
    <t>HÍBRIDOS</t>
  </si>
  <si>
    <t>FOFs</t>
  </si>
  <si>
    <t>DESENVOLVIMENTO</t>
  </si>
  <si>
    <t>HOTELARIAS</t>
  </si>
  <si>
    <t>Percentual Sugerido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</si>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</sst>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8" formatCode="&quot;R$&quot;\ 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Segoe UI"/>
      <family val="2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sz val="12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1"/>
      <color theme="1"/>
      <name val="Segoe UI"/>
      <family val="2"/>
    </font>
    <font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9"/>
      <color theme="1"/>
      <name val="Arial"/>
      <family val="2"/>
    </font>
    <font>
      <sz val="10"/>
      <color theme="1"/>
      <name val="Aptos Narrow"/>
      <family val="2"/>
      <scheme val="minor"/>
    </font>
    <font>
      <sz val="12"/>
      <color rgb="FF9C57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theme="0" tint="-0.1499679555650502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theme="0" tint="-0.14996795556505021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14" fillId="4" borderId="7" xfId="0" applyFont="1" applyFill="1" applyBorder="1" applyAlignment="1">
      <alignment horizontal="center" vertical="center"/>
    </xf>
    <xf numFmtId="168" fontId="12" fillId="6" borderId="17" xfId="0" applyNumberFormat="1" applyFont="1" applyFill="1" applyBorder="1" applyAlignment="1">
      <alignment horizontal="center"/>
    </xf>
    <xf numFmtId="168" fontId="12" fillId="6" borderId="18" xfId="0" applyNumberFormat="1" applyFont="1" applyFill="1" applyBorder="1" applyAlignment="1">
      <alignment horizontal="center"/>
    </xf>
    <xf numFmtId="0" fontId="4" fillId="0" borderId="0" xfId="0" applyFont="1"/>
    <xf numFmtId="168" fontId="12" fillId="6" borderId="19" xfId="0" applyNumberFormat="1" applyFont="1" applyFill="1" applyBorder="1" applyAlignment="1">
      <alignment horizontal="center"/>
    </xf>
    <xf numFmtId="168" fontId="12" fillId="6" borderId="20" xfId="0" applyNumberFormat="1" applyFont="1" applyFill="1" applyBorder="1" applyAlignment="1">
      <alignment horizontal="center"/>
    </xf>
    <xf numFmtId="10" fontId="0" fillId="0" borderId="0" xfId="2" applyNumberFormat="1" applyFont="1"/>
    <xf numFmtId="0" fontId="0" fillId="7" borderId="0" xfId="0" applyFill="1"/>
    <xf numFmtId="0" fontId="8" fillId="4" borderId="2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/>
    </xf>
    <xf numFmtId="10" fontId="10" fillId="7" borderId="11" xfId="0" applyNumberFormat="1" applyFont="1" applyFill="1" applyBorder="1" applyAlignment="1">
      <alignment horizontal="center"/>
    </xf>
    <xf numFmtId="8" fontId="10" fillId="6" borderId="11" xfId="0" applyNumberFormat="1" applyFont="1" applyFill="1" applyBorder="1" applyAlignment="1">
      <alignment horizontal="center"/>
    </xf>
    <xf numFmtId="8" fontId="10" fillId="6" borderId="14" xfId="0" applyNumberFormat="1" applyFont="1" applyFill="1" applyBorder="1" applyAlignment="1">
      <alignment horizontal="center"/>
    </xf>
    <xf numFmtId="0" fontId="9" fillId="6" borderId="3" xfId="0" applyFont="1" applyFill="1" applyBorder="1" applyAlignment="1">
      <alignment horizontal="left" indent="4"/>
    </xf>
    <xf numFmtId="0" fontId="9" fillId="6" borderId="23" xfId="0" applyFont="1" applyFill="1" applyBorder="1" applyAlignment="1">
      <alignment horizontal="left" indent="4"/>
    </xf>
    <xf numFmtId="0" fontId="9" fillId="6" borderId="24" xfId="0" applyFont="1" applyFill="1" applyBorder="1" applyAlignment="1">
      <alignment horizontal="left" indent="4"/>
    </xf>
    <xf numFmtId="0" fontId="9" fillId="6" borderId="25" xfId="0" applyFont="1" applyFill="1" applyBorder="1" applyAlignment="1">
      <alignment horizontal="left" indent="4"/>
    </xf>
    <xf numFmtId="0" fontId="9" fillId="5" borderId="8" xfId="0" applyFont="1" applyFill="1" applyBorder="1" applyAlignment="1">
      <alignment horizontal="left" indent="4"/>
    </xf>
    <xf numFmtId="0" fontId="9" fillId="5" borderId="5" xfId="0" applyFont="1" applyFill="1" applyBorder="1" applyAlignment="1">
      <alignment horizontal="left" indent="4"/>
    </xf>
    <xf numFmtId="0" fontId="9" fillId="5" borderId="10" xfId="0" applyFont="1" applyFill="1" applyBorder="1" applyAlignment="1">
      <alignment horizontal="left" indent="4"/>
    </xf>
    <xf numFmtId="0" fontId="9" fillId="5" borderId="4" xfId="0" applyFont="1" applyFill="1" applyBorder="1" applyAlignment="1">
      <alignment horizontal="left" indent="4"/>
    </xf>
    <xf numFmtId="0" fontId="11" fillId="6" borderId="10" xfId="0" applyFont="1" applyFill="1" applyBorder="1" applyAlignment="1">
      <alignment horizontal="left" indent="4"/>
    </xf>
    <xf numFmtId="0" fontId="11" fillId="6" borderId="4" xfId="0" applyFont="1" applyFill="1" applyBorder="1" applyAlignment="1">
      <alignment horizontal="left" indent="4"/>
    </xf>
    <xf numFmtId="0" fontId="11" fillId="6" borderId="12" xfId="0" applyFont="1" applyFill="1" applyBorder="1" applyAlignment="1">
      <alignment horizontal="left" indent="4"/>
    </xf>
    <xf numFmtId="0" fontId="11" fillId="6" borderId="13" xfId="0" applyFont="1" applyFill="1" applyBorder="1" applyAlignment="1">
      <alignment horizontal="left" indent="4"/>
    </xf>
    <xf numFmtId="0" fontId="12" fillId="0" borderId="9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8" fontId="12" fillId="0" borderId="11" xfId="0" applyNumberFormat="1" applyFont="1" applyBorder="1" applyAlignment="1">
      <alignment horizontal="center"/>
    </xf>
    <xf numFmtId="10" fontId="12" fillId="0" borderId="11" xfId="0" applyNumberFormat="1" applyFont="1" applyBorder="1" applyAlignment="1">
      <alignment horizontal="center"/>
    </xf>
    <xf numFmtId="10" fontId="12" fillId="0" borderId="22" xfId="0" applyNumberFormat="1" applyFont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5" borderId="0" xfId="0" applyFont="1" applyFill="1"/>
    <xf numFmtId="168" fontId="3" fillId="5" borderId="0" xfId="1" applyNumberFormat="1" applyFont="1" applyFill="1" applyAlignment="1">
      <alignment horizontal="center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21" xfId="0" applyBorder="1"/>
    <xf numFmtId="9" fontId="0" fillId="0" borderId="21" xfId="0" applyNumberFormat="1" applyBorder="1" applyAlignment="1">
      <alignment horizontal="center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2" fillId="2" borderId="0" xfId="2" applyFont="1" applyFill="1" applyAlignment="1">
      <alignment horizontal="center"/>
    </xf>
    <xf numFmtId="0" fontId="4" fillId="8" borderId="0" xfId="0" applyFont="1" applyFill="1" applyAlignment="1">
      <alignment horizontal="center" wrapText="1"/>
    </xf>
    <xf numFmtId="0" fontId="15" fillId="0" borderId="1" xfId="0" applyFont="1" applyBorder="1" applyAlignment="1">
      <alignment vertical="center" wrapText="1"/>
    </xf>
    <xf numFmtId="0" fontId="15" fillId="0" borderId="26" xfId="0" applyFont="1" applyBorder="1" applyAlignment="1">
      <alignment vertical="center" wrapText="1"/>
    </xf>
    <xf numFmtId="0" fontId="15" fillId="0" borderId="27" xfId="0" applyFont="1" applyBorder="1" applyAlignment="1">
      <alignment vertical="center" wrapText="1"/>
    </xf>
    <xf numFmtId="0" fontId="0" fillId="0" borderId="0" xfId="0" applyAlignment="1">
      <alignment wrapText="1"/>
    </xf>
    <xf numFmtId="9" fontId="0" fillId="0" borderId="0" xfId="0" applyNumberFormat="1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7" borderId="0" xfId="0" applyFont="1" applyFill="1"/>
    <xf numFmtId="0" fontId="16" fillId="0" borderId="28" xfId="0" applyFont="1" applyBorder="1" applyAlignment="1">
      <alignment horizontal="left" vertical="center" wrapText="1"/>
    </xf>
    <xf numFmtId="0" fontId="16" fillId="0" borderId="29" xfId="0" applyFont="1" applyBorder="1" applyAlignment="1">
      <alignment wrapText="1"/>
    </xf>
    <xf numFmtId="0" fontId="16" fillId="0" borderId="10" xfId="0" applyFont="1" applyBorder="1" applyAlignment="1">
      <alignment horizontal="left" vertical="center" wrapText="1"/>
    </xf>
    <xf numFmtId="0" fontId="16" fillId="0" borderId="11" xfId="0" applyFont="1" applyBorder="1" applyAlignment="1">
      <alignment wrapText="1"/>
    </xf>
    <xf numFmtId="0" fontId="16" fillId="0" borderId="12" xfId="0" applyFont="1" applyBorder="1" applyAlignment="1">
      <alignment horizontal="left" vertical="center" wrapText="1"/>
    </xf>
    <xf numFmtId="0" fontId="16" fillId="0" borderId="14" xfId="0" applyFont="1" applyBorder="1" applyAlignment="1">
      <alignment wrapText="1"/>
    </xf>
    <xf numFmtId="0" fontId="5" fillId="0" borderId="0" xfId="4"/>
    <xf numFmtId="0" fontId="12" fillId="5" borderId="10" xfId="0" applyFont="1" applyFill="1" applyBorder="1" applyAlignment="1">
      <alignment horizontal="left" indent="4"/>
    </xf>
    <xf numFmtId="0" fontId="12" fillId="5" borderId="4" xfId="0" applyFont="1" applyFill="1" applyBorder="1" applyAlignment="1">
      <alignment horizontal="left" indent="4"/>
    </xf>
    <xf numFmtId="8" fontId="12" fillId="0" borderId="9" xfId="0" applyNumberFormat="1" applyFont="1" applyBorder="1" applyAlignment="1">
      <alignment horizontal="center"/>
    </xf>
    <xf numFmtId="9" fontId="12" fillId="6" borderId="11" xfId="0" applyNumberFormat="1" applyFont="1" applyFill="1" applyBorder="1" applyAlignment="1">
      <alignment horizontal="center"/>
    </xf>
    <xf numFmtId="9" fontId="12" fillId="0" borderId="11" xfId="0" applyNumberFormat="1" applyFont="1" applyBorder="1" applyAlignment="1">
      <alignment horizontal="center"/>
    </xf>
    <xf numFmtId="0" fontId="12" fillId="5" borderId="12" xfId="0" applyFont="1" applyFill="1" applyBorder="1" applyAlignment="1">
      <alignment horizontal="left" indent="4"/>
    </xf>
    <xf numFmtId="0" fontId="12" fillId="5" borderId="13" xfId="0" applyFont="1" applyFill="1" applyBorder="1" applyAlignment="1">
      <alignment horizontal="left" indent="4"/>
    </xf>
    <xf numFmtId="9" fontId="12" fillId="0" borderId="14" xfId="0" applyNumberFormat="1" applyFont="1" applyBorder="1" applyAlignment="1">
      <alignment horizontal="center"/>
    </xf>
    <xf numFmtId="0" fontId="17" fillId="2" borderId="0" xfId="3" applyFont="1" applyAlignment="1">
      <alignment horizontal="center"/>
    </xf>
    <xf numFmtId="0" fontId="3" fillId="6" borderId="0" xfId="0" applyFont="1" applyFill="1"/>
    <xf numFmtId="168" fontId="3" fillId="6" borderId="0" xfId="1" applyNumberFormat="1" applyFont="1" applyFill="1" applyAlignment="1">
      <alignment horizontal="center"/>
    </xf>
    <xf numFmtId="0" fontId="0" fillId="0" borderId="0" xfId="0" applyFill="1"/>
    <xf numFmtId="0" fontId="0" fillId="0" borderId="21" xfId="0" applyBorder="1" applyAlignment="1">
      <alignment horizontal="center"/>
    </xf>
    <xf numFmtId="0" fontId="0" fillId="7" borderId="0" xfId="0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0" xfId="0" applyFill="1" applyBorder="1" applyAlignment="1">
      <alignment horizontal="center"/>
    </xf>
    <xf numFmtId="9" fontId="0" fillId="7" borderId="0" xfId="0" applyNumberForma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168" fontId="0" fillId="5" borderId="0" xfId="0" applyNumberFormat="1" applyFill="1" applyAlignment="1">
      <alignment horizontal="center"/>
    </xf>
    <xf numFmtId="0" fontId="3" fillId="9" borderId="0" xfId="0" applyFont="1" applyFill="1"/>
    <xf numFmtId="168" fontId="3" fillId="9" borderId="0" xfId="0" applyNumberFormat="1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40-4870-BB99-FB27B3AAEF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40-4870-BB99-FB27B3AAEF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40-4870-BB99-FB27B3AAEF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40-4870-BB99-FB27B3AAEF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F40-4870-BB99-FB27B3AAEF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F40-4870-BB99-FB27B3AAEF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APP!$B$75:$B$80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APP!$C$75:$C$80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40-4870-BB99-FB27B3AAE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0</xdr:row>
      <xdr:rowOff>86783</xdr:rowOff>
    </xdr:from>
    <xdr:to>
      <xdr:col>5</xdr:col>
      <xdr:colOff>211666</xdr:colOff>
      <xdr:row>6</xdr:row>
      <xdr:rowOff>31750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EFBD5DB-6861-0A6C-0F42-452B679490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916" b="30502"/>
        <a:stretch/>
      </xdr:blipFill>
      <xdr:spPr>
        <a:xfrm>
          <a:off x="215900" y="86783"/>
          <a:ext cx="6874933" cy="1024467"/>
        </a:xfrm>
        <a:prstGeom prst="rect">
          <a:avLst/>
        </a:prstGeom>
        <a:ln>
          <a:solidFill>
            <a:schemeClr val="tx1"/>
          </a:solidFill>
          <a:prstDash val="solid"/>
        </a:ln>
      </xdr:spPr>
    </xdr:pic>
    <xdr:clientData/>
  </xdr:twoCellAnchor>
  <xdr:twoCellAnchor>
    <xdr:from>
      <xdr:col>0</xdr:col>
      <xdr:colOff>317046</xdr:colOff>
      <xdr:row>81</xdr:row>
      <xdr:rowOff>97971</xdr:rowOff>
    </xdr:from>
    <xdr:to>
      <xdr:col>3</xdr:col>
      <xdr:colOff>892175</xdr:colOff>
      <xdr:row>94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7D52A95-C1BD-469F-A3BF-AD7CF7048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1904106\Downloads\a04b81b1-8e35-4e72-aeb9-98aed8ed4403%20(1).xlsx" TargetMode="External"/><Relationship Id="rId1" Type="http://schemas.openxmlformats.org/officeDocument/2006/relationships/externalLinkPath" Target="/Users/f1904106/Downloads/a04b81b1-8e35-4e72-aeb9-98aed8ed440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"/>
      <sheetName val="Planilha2"/>
    </sheetNames>
    <sheetDataSet>
      <sheetData sheetId="0">
        <row r="35">
          <cell r="C35" t="str">
            <v>Percentual Sugerido</v>
          </cell>
        </row>
        <row r="36">
          <cell r="B36" t="str">
            <v>PAPEL</v>
          </cell>
          <cell r="C36">
            <v>0.32</v>
          </cell>
        </row>
        <row r="37">
          <cell r="B37" t="str">
            <v>TIJOLO</v>
          </cell>
          <cell r="C37">
            <v>0.35</v>
          </cell>
        </row>
        <row r="38">
          <cell r="B38" t="str">
            <v>HÍBRIDOS</v>
          </cell>
          <cell r="C38">
            <v>0.08</v>
          </cell>
        </row>
        <row r="39">
          <cell r="B39" t="str">
            <v>FOFs</v>
          </cell>
          <cell r="C39">
            <v>0.05</v>
          </cell>
        </row>
        <row r="40">
          <cell r="B40" t="str">
            <v>DESENVOLVIMENTO</v>
          </cell>
          <cell r="C40">
            <v>0.1</v>
          </cell>
        </row>
        <row r="41">
          <cell r="B41" t="str">
            <v>HOTELARIAS</v>
          </cell>
          <cell r="C41">
            <v>0.1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5B45-F685-4D85-AFB0-8A0B14FF3895}">
  <dimension ref="A8:G81"/>
  <sheetViews>
    <sheetView showGridLines="0" tabSelected="1" view="pageBreakPreview" topLeftCell="A51" zoomScale="80" zoomScaleNormal="85" zoomScaleSheetLayoutView="80" workbookViewId="0">
      <selection activeCell="G69" sqref="G69"/>
    </sheetView>
  </sheetViews>
  <sheetFormatPr defaultRowHeight="14.5" x14ac:dyDescent="0.35"/>
  <cols>
    <col min="1" max="1" width="4.453125" customWidth="1"/>
    <col min="2" max="2" width="36.26953125" customWidth="1"/>
    <col min="3" max="3" width="21.453125" bestFit="1" customWidth="1"/>
    <col min="4" max="4" width="14.90625" bestFit="1" customWidth="1"/>
    <col min="5" max="5" width="21.453125" bestFit="1" customWidth="1"/>
    <col min="6" max="6" width="6.81640625" customWidth="1"/>
    <col min="9" max="9" width="78.26953125" customWidth="1"/>
  </cols>
  <sheetData>
    <row r="8" spans="2:5" ht="15" thickBot="1" x14ac:dyDescent="0.4"/>
    <row r="9" spans="2:5" ht="26" x14ac:dyDescent="0.35">
      <c r="B9" s="3" t="s">
        <v>16</v>
      </c>
      <c r="C9" s="4"/>
      <c r="D9" s="4"/>
      <c r="E9" s="5"/>
    </row>
    <row r="10" spans="2:5" ht="16.5" x14ac:dyDescent="0.45">
      <c r="B10" s="76" t="s">
        <v>1</v>
      </c>
      <c r="C10" s="77"/>
      <c r="D10" s="77"/>
      <c r="E10" s="39">
        <v>30</v>
      </c>
    </row>
    <row r="11" spans="2:5" ht="16.5" x14ac:dyDescent="0.45">
      <c r="B11" s="76" t="s">
        <v>2</v>
      </c>
      <c r="C11" s="77"/>
      <c r="D11" s="77"/>
      <c r="E11" s="40">
        <v>60</v>
      </c>
    </row>
    <row r="12" spans="2:5" ht="16.5" x14ac:dyDescent="0.45">
      <c r="B12" s="76" t="s">
        <v>3</v>
      </c>
      <c r="C12" s="77"/>
      <c r="D12" s="77"/>
      <c r="E12" s="40">
        <v>90</v>
      </c>
    </row>
    <row r="13" spans="2:5" ht="16.5" x14ac:dyDescent="0.45">
      <c r="B13" s="76" t="s">
        <v>4</v>
      </c>
      <c r="C13" s="77"/>
      <c r="D13" s="77"/>
      <c r="E13" s="41">
        <v>5000</v>
      </c>
    </row>
    <row r="14" spans="2:5" ht="16.5" x14ac:dyDescent="0.45">
      <c r="B14" s="76" t="s">
        <v>5</v>
      </c>
      <c r="C14" s="77"/>
      <c r="D14" s="77"/>
      <c r="E14" s="41">
        <v>3000</v>
      </c>
    </row>
    <row r="15" spans="2:5" ht="16.5" x14ac:dyDescent="0.45">
      <c r="B15" s="76" t="s">
        <v>6</v>
      </c>
      <c r="C15" s="77"/>
      <c r="D15" s="77"/>
      <c r="E15" s="41">
        <v>10000</v>
      </c>
    </row>
    <row r="16" spans="2:5" ht="16.5" x14ac:dyDescent="0.45">
      <c r="B16" s="76" t="s">
        <v>32</v>
      </c>
      <c r="C16" s="77"/>
      <c r="D16" s="77"/>
      <c r="E16" s="42">
        <f>(1+Taxa_Renda_Fixa_Ano)^(1/12)-1</f>
        <v>8.355155683635207E-3</v>
      </c>
    </row>
    <row r="17" spans="2:7" ht="17" thickBot="1" x14ac:dyDescent="0.5">
      <c r="B17" s="76" t="s">
        <v>33</v>
      </c>
      <c r="C17" s="77"/>
      <c r="D17" s="77"/>
      <c r="E17" s="43">
        <f>(1+Taxa_Renda_Variavel_Ano)^(1/12)-1</f>
        <v>9.4887929345830457E-3</v>
      </c>
    </row>
    <row r="18" spans="2:7" ht="15" thickBot="1" x14ac:dyDescent="0.4">
      <c r="B18" s="10"/>
      <c r="C18" s="10"/>
      <c r="D18" s="10"/>
    </row>
    <row r="19" spans="2:7" ht="26" x14ac:dyDescent="0.35">
      <c r="B19" s="3" t="s">
        <v>17</v>
      </c>
      <c r="C19" s="4"/>
      <c r="D19" s="4"/>
      <c r="E19" s="5"/>
    </row>
    <row r="20" spans="2:7" ht="16.5" x14ac:dyDescent="0.45">
      <c r="B20" s="76" t="s">
        <v>7</v>
      </c>
      <c r="C20" s="77"/>
      <c r="D20" s="77"/>
      <c r="E20" s="78">
        <v>350</v>
      </c>
      <c r="G20" s="14">
        <v>2</v>
      </c>
    </row>
    <row r="21" spans="2:7" ht="16.5" x14ac:dyDescent="0.45">
      <c r="B21" s="76" t="s">
        <v>8</v>
      </c>
      <c r="C21" s="77"/>
      <c r="D21" s="77"/>
      <c r="E21" s="79">
        <f>VLOOKUP(Perfil_Cenario,DADOS!A2:E11,4,FALSE)</f>
        <v>0.2</v>
      </c>
      <c r="G21" s="14">
        <v>5</v>
      </c>
    </row>
    <row r="22" spans="2:7" ht="16.5" x14ac:dyDescent="0.45">
      <c r="B22" s="76" t="s">
        <v>9</v>
      </c>
      <c r="C22" s="77"/>
      <c r="D22" s="77"/>
      <c r="E22" s="79">
        <f>VLOOKUP(C31,DADOS!A3:E12,5,FALSE)</f>
        <v>0.8</v>
      </c>
      <c r="G22" s="14">
        <v>10</v>
      </c>
    </row>
    <row r="23" spans="2:7" ht="16.5" x14ac:dyDescent="0.45">
      <c r="B23" s="76" t="s">
        <v>10</v>
      </c>
      <c r="C23" s="77"/>
      <c r="D23" s="77"/>
      <c r="E23" s="42">
        <v>0.105</v>
      </c>
      <c r="G23" s="14">
        <v>20</v>
      </c>
    </row>
    <row r="24" spans="2:7" ht="16.5" x14ac:dyDescent="0.45">
      <c r="B24" s="76" t="s">
        <v>11</v>
      </c>
      <c r="C24" s="77"/>
      <c r="D24" s="77"/>
      <c r="E24" s="42">
        <v>0.105</v>
      </c>
      <c r="F24" s="17"/>
      <c r="G24" s="14">
        <f>E11-E10</f>
        <v>30</v>
      </c>
    </row>
    <row r="25" spans="2:7" ht="16.5" x14ac:dyDescent="0.45">
      <c r="B25" s="76" t="s">
        <v>12</v>
      </c>
      <c r="C25" s="77"/>
      <c r="D25" s="77"/>
      <c r="E25" s="42">
        <v>0.12</v>
      </c>
    </row>
    <row r="26" spans="2:7" ht="16.5" x14ac:dyDescent="0.45">
      <c r="B26" s="76" t="s">
        <v>13</v>
      </c>
      <c r="C26" s="77"/>
      <c r="D26" s="77"/>
      <c r="E26" s="42">
        <v>5.0000000000000001E-3</v>
      </c>
    </row>
    <row r="27" spans="2:7" ht="16.5" x14ac:dyDescent="0.45">
      <c r="B27" s="76" t="s">
        <v>14</v>
      </c>
      <c r="C27" s="77"/>
      <c r="D27" s="77"/>
      <c r="E27" s="80">
        <v>0.15</v>
      </c>
    </row>
    <row r="28" spans="2:7" ht="17" thickBot="1" x14ac:dyDescent="0.5">
      <c r="B28" s="81" t="s">
        <v>15</v>
      </c>
      <c r="C28" s="82"/>
      <c r="D28" s="82"/>
      <c r="E28" s="83">
        <v>0.15</v>
      </c>
    </row>
    <row r="31" spans="2:7" ht="16" x14ac:dyDescent="0.4">
      <c r="B31" s="44" t="s">
        <v>35</v>
      </c>
      <c r="C31" s="84" t="s">
        <v>65</v>
      </c>
      <c r="D31" s="44"/>
      <c r="E31" s="75" t="s">
        <v>69</v>
      </c>
    </row>
    <row r="32" spans="2:7" x14ac:dyDescent="0.35">
      <c r="B32" s="85" t="s">
        <v>37</v>
      </c>
      <c r="C32" s="86">
        <f>Aporte_Mensal</f>
        <v>350</v>
      </c>
      <c r="D32" s="46"/>
    </row>
    <row r="36" spans="1:5" ht="15" thickBot="1" x14ac:dyDescent="0.4">
      <c r="B36" s="68" t="s">
        <v>70</v>
      </c>
      <c r="C36" s="87"/>
    </row>
    <row r="37" spans="1:5" ht="29" x14ac:dyDescent="0.35">
      <c r="B37" s="6" t="s">
        <v>18</v>
      </c>
      <c r="C37" s="7"/>
      <c r="D37" s="7"/>
      <c r="E37" s="8"/>
    </row>
    <row r="38" spans="1:5" ht="14.5" customHeight="1" x14ac:dyDescent="0.35">
      <c r="B38" s="9" t="s">
        <v>24</v>
      </c>
      <c r="C38" s="21"/>
      <c r="D38" s="21"/>
      <c r="E38" s="22"/>
    </row>
    <row r="39" spans="1:5" ht="14.5" customHeight="1" x14ac:dyDescent="0.35">
      <c r="B39" s="9"/>
      <c r="C39" s="21"/>
      <c r="D39" s="21"/>
      <c r="E39" s="22"/>
    </row>
    <row r="40" spans="1:5" ht="17.5" x14ac:dyDescent="0.45">
      <c r="B40" s="31" t="s">
        <v>19</v>
      </c>
      <c r="C40" s="32"/>
      <c r="D40" s="32"/>
      <c r="E40" s="25">
        <f>Aporte_Mensal*Percentual_Aporte_RFixa</f>
        <v>70</v>
      </c>
    </row>
    <row r="41" spans="1:5" ht="17.5" x14ac:dyDescent="0.45">
      <c r="B41" s="33" t="s">
        <v>20</v>
      </c>
      <c r="C41" s="34"/>
      <c r="D41" s="34"/>
      <c r="E41" s="23">
        <v>5</v>
      </c>
    </row>
    <row r="42" spans="1:5" ht="17.5" x14ac:dyDescent="0.45">
      <c r="B42" s="33" t="s">
        <v>21</v>
      </c>
      <c r="C42" s="34"/>
      <c r="D42" s="34"/>
      <c r="E42" s="24">
        <v>1.0999999999999999E-2</v>
      </c>
    </row>
    <row r="43" spans="1:5" ht="17.5" x14ac:dyDescent="0.45">
      <c r="B43" s="35" t="s">
        <v>22</v>
      </c>
      <c r="C43" s="36"/>
      <c r="D43" s="36"/>
      <c r="E43" s="25">
        <f>(FV(Tx_Mensal,Qdade_Anos*12,AporteMensal*-1))+(Patrimônio_inicial)</f>
        <v>15904.389709559982</v>
      </c>
    </row>
    <row r="44" spans="1:5" ht="18" thickBot="1" x14ac:dyDescent="0.5">
      <c r="B44" s="37" t="s">
        <v>23</v>
      </c>
      <c r="C44" s="38"/>
      <c r="D44" s="38"/>
      <c r="E44" s="26">
        <f>Patrimonio_Acumulado*((Taxa_Renda_Fixa_Ano/12)*Qdade_Anos)</f>
        <v>695.81704979324923</v>
      </c>
    </row>
    <row r="46" spans="1:5" ht="15" thickBot="1" x14ac:dyDescent="0.4"/>
    <row r="47" spans="1:5" ht="29" x14ac:dyDescent="0.35">
      <c r="B47" s="19" t="s">
        <v>30</v>
      </c>
      <c r="C47" s="20"/>
      <c r="D47" s="20"/>
      <c r="E47" s="11" t="s">
        <v>25</v>
      </c>
    </row>
    <row r="48" spans="1:5" ht="17.5" x14ac:dyDescent="0.45">
      <c r="A48" s="14">
        <v>2</v>
      </c>
      <c r="B48" s="27" t="s">
        <v>26</v>
      </c>
      <c r="C48" s="28"/>
      <c r="D48" s="12">
        <f>FV(Tx_Mensal,A48*12,AporteMensal*-1)</f>
        <v>1910.6984268152044</v>
      </c>
      <c r="E48" s="13">
        <f>D48*Rendimento_RFixa</f>
        <v>15.964182820517903</v>
      </c>
    </row>
    <row r="49" spans="1:5" ht="17.5" x14ac:dyDescent="0.45">
      <c r="A49" s="14">
        <v>5</v>
      </c>
      <c r="B49" s="27" t="s">
        <v>27</v>
      </c>
      <c r="C49" s="28"/>
      <c r="D49" s="12">
        <f>FV(Tx_Mensal,A49*12,AporteMensal*-1)</f>
        <v>5904.3897095599814</v>
      </c>
      <c r="E49" s="13">
        <f>D49*Rendimento_RFixa</f>
        <v>49.332095240227311</v>
      </c>
    </row>
    <row r="50" spans="1:5" ht="17.5" x14ac:dyDescent="0.45">
      <c r="A50" s="14">
        <v>10</v>
      </c>
      <c r="B50" s="27" t="s">
        <v>28</v>
      </c>
      <c r="C50" s="28"/>
      <c r="D50" s="12">
        <f>FV(Tx_Mensal,A50*12,AporteMensal*-1)</f>
        <v>17287.065080061897</v>
      </c>
      <c r="E50" s="13">
        <f>D50*Rendimento_RFixa</f>
        <v>144.43612005705089</v>
      </c>
    </row>
    <row r="51" spans="1:5" ht="17.5" x14ac:dyDescent="0.45">
      <c r="A51" s="14">
        <v>20</v>
      </c>
      <c r="B51" s="27" t="s">
        <v>29</v>
      </c>
      <c r="C51" s="28"/>
      <c r="D51" s="12">
        <f>FV(Tx_Mensal,A51*12,AporteMensal*-1)</f>
        <v>81535.113158770197</v>
      </c>
      <c r="E51" s="13">
        <f>D51*Rendimento_RFixa</f>
        <v>681.23856412433861</v>
      </c>
    </row>
    <row r="52" spans="1:5" ht="18" thickBot="1" x14ac:dyDescent="0.5">
      <c r="A52" s="14">
        <f>E11-E10</f>
        <v>30</v>
      </c>
      <c r="B52" s="29" t="s">
        <v>31</v>
      </c>
      <c r="C52" s="30"/>
      <c r="D52" s="15">
        <f>FV(Tx_Mensal,A52*12,AporteMensal*-1)</f>
        <v>320315.47655804042</v>
      </c>
      <c r="E52" s="16">
        <f>D52*Rendimento_RFixa</f>
        <v>2676.2856745202312</v>
      </c>
    </row>
    <row r="54" spans="1:5" ht="15" thickBot="1" x14ac:dyDescent="0.4"/>
    <row r="55" spans="1:5" ht="29" x14ac:dyDescent="0.35">
      <c r="B55" s="6" t="s">
        <v>18</v>
      </c>
      <c r="C55" s="7"/>
      <c r="D55" s="7"/>
      <c r="E55" s="8"/>
    </row>
    <row r="56" spans="1:5" x14ac:dyDescent="0.35">
      <c r="B56" s="9" t="s">
        <v>34</v>
      </c>
      <c r="C56" s="21"/>
      <c r="D56" s="21"/>
      <c r="E56" s="22"/>
    </row>
    <row r="57" spans="1:5" x14ac:dyDescent="0.35">
      <c r="B57" s="9"/>
      <c r="C57" s="21"/>
      <c r="D57" s="21"/>
      <c r="E57" s="22"/>
    </row>
    <row r="58" spans="1:5" ht="17.5" x14ac:dyDescent="0.45">
      <c r="B58" s="31" t="s">
        <v>19</v>
      </c>
      <c r="C58" s="32"/>
      <c r="D58" s="32"/>
      <c r="E58" s="25">
        <f>Aporte_Mensal*Percentual_Aporte_RVariável</f>
        <v>280</v>
      </c>
    </row>
    <row r="59" spans="1:5" ht="17.5" x14ac:dyDescent="0.45">
      <c r="B59" s="33" t="s">
        <v>20</v>
      </c>
      <c r="C59" s="34"/>
      <c r="D59" s="34"/>
      <c r="E59" s="23">
        <v>5</v>
      </c>
    </row>
    <row r="60" spans="1:5" ht="17.5" x14ac:dyDescent="0.45">
      <c r="B60" s="33" t="s">
        <v>21</v>
      </c>
      <c r="C60" s="34"/>
      <c r="D60" s="34"/>
      <c r="E60" s="24">
        <v>7.0000000000000001E-3</v>
      </c>
    </row>
    <row r="61" spans="1:5" ht="17.5" x14ac:dyDescent="0.45">
      <c r="B61" s="35" t="s">
        <v>22</v>
      </c>
      <c r="C61" s="36"/>
      <c r="D61" s="36"/>
      <c r="E61" s="25">
        <f>(FV(Taxa_Mensal_RV,Qdade_AnosRV*12,Aporte_RVariavel*-1))+(Patrimônio_inicial)</f>
        <v>30789.451466269275</v>
      </c>
    </row>
    <row r="62" spans="1:5" ht="18" thickBot="1" x14ac:dyDescent="0.5">
      <c r="B62" s="37" t="s">
        <v>23</v>
      </c>
      <c r="C62" s="38"/>
      <c r="D62" s="38"/>
      <c r="E62" s="26">
        <f>Patrimonio_Acumulado*((Taxa_Renda_Variavel_Ano/12)*Qdade_Anos)</f>
        <v>795.21948547799911</v>
      </c>
    </row>
    <row r="64" spans="1:5" ht="15" thickBot="1" x14ac:dyDescent="0.4"/>
    <row r="65" spans="1:5" ht="29" x14ac:dyDescent="0.35">
      <c r="B65" s="19" t="s">
        <v>30</v>
      </c>
      <c r="C65" s="20"/>
      <c r="D65" s="20"/>
      <c r="E65" s="11" t="s">
        <v>25</v>
      </c>
    </row>
    <row r="66" spans="1:5" ht="17.5" x14ac:dyDescent="0.45">
      <c r="A66" s="14">
        <v>2</v>
      </c>
      <c r="B66" s="27" t="s">
        <v>26</v>
      </c>
      <c r="C66" s="28"/>
      <c r="D66" s="12">
        <f>FV(Taxa_Mensal_RV,A66*12,Aporte_RVariavel*-1)</f>
        <v>7289.7790206053687</v>
      </c>
      <c r="E66" s="13">
        <f>D66*Rendimento_RFixa</f>
        <v>60.907238616455636</v>
      </c>
    </row>
    <row r="67" spans="1:5" ht="17.5" x14ac:dyDescent="0.45">
      <c r="A67" s="14">
        <v>5</v>
      </c>
      <c r="B67" s="27" t="s">
        <v>27</v>
      </c>
      <c r="C67" s="28"/>
      <c r="D67" s="12">
        <f>FV(Taxa_Mensal_RV,A67*12,Aporte_RVariavel*-1)</f>
        <v>20789.451466269275</v>
      </c>
      <c r="E67" s="13">
        <f>D67*Rendimento_RFixa</f>
        <v>173.69910357805801</v>
      </c>
    </row>
    <row r="68" spans="1:5" ht="17.5" x14ac:dyDescent="0.45">
      <c r="A68" s="14">
        <v>10</v>
      </c>
      <c r="B68" s="27" t="s">
        <v>28</v>
      </c>
      <c r="C68" s="28"/>
      <c r="D68" s="12">
        <f>FV(Taxa_Mensal_RV,A68*12,Aporte_RVariavel*-1)</f>
        <v>52383.935239247687</v>
      </c>
      <c r="E68" s="13">
        <f>D68*Rendimento_RFixa</f>
        <v>437.67593424537893</v>
      </c>
    </row>
    <row r="69" spans="1:5" ht="17.5" x14ac:dyDescent="0.45">
      <c r="A69" s="14">
        <v>20</v>
      </c>
      <c r="B69" s="27" t="s">
        <v>29</v>
      </c>
      <c r="C69" s="28"/>
      <c r="D69" s="12">
        <f>FV(Taxa_Mensal_RV,A69*12,Aporte_RVariavel*-1)</f>
        <v>173369.78725723774</v>
      </c>
      <c r="E69" s="13">
        <f>D69*Rendimento_RFixa</f>
        <v>1448.5315633729365</v>
      </c>
    </row>
    <row r="70" spans="1:5" ht="18" thickBot="1" x14ac:dyDescent="0.5">
      <c r="A70" s="14">
        <f>E11-E10</f>
        <v>30</v>
      </c>
      <c r="B70" s="29" t="s">
        <v>31</v>
      </c>
      <c r="C70" s="30"/>
      <c r="D70" s="15">
        <f>FV(Taxa_Mensal_RV,A70*12,Aporte_RVariavel*-1)</f>
        <v>452798.51519961777</v>
      </c>
      <c r="E70" s="16">
        <f>D70*Rendimento_RFixa</f>
        <v>3783.2020878116691</v>
      </c>
    </row>
    <row r="72" spans="1:5" x14ac:dyDescent="0.35">
      <c r="B72" s="44" t="s">
        <v>35</v>
      </c>
      <c r="C72" s="45" t="str">
        <f>Perfil_Cenario</f>
        <v>Arrojado-Otimista</v>
      </c>
      <c r="D72" s="44"/>
    </row>
    <row r="73" spans="1:5" x14ac:dyDescent="0.35">
      <c r="B73" s="46"/>
      <c r="C73" s="47"/>
      <c r="D73" s="46"/>
    </row>
    <row r="74" spans="1:5" x14ac:dyDescent="0.35">
      <c r="B74" s="95" t="s">
        <v>71</v>
      </c>
      <c r="C74" s="95" t="s">
        <v>78</v>
      </c>
      <c r="D74" s="95" t="s">
        <v>79</v>
      </c>
    </row>
    <row r="75" spans="1:5" x14ac:dyDescent="0.35">
      <c r="B75" s="1" t="s">
        <v>72</v>
      </c>
      <c r="C75" s="2">
        <f>VLOOKUP($C$72&amp;"-"&amp;B75,DADOS!$A$21:$D$75,4,FALSE)</f>
        <v>0.5</v>
      </c>
      <c r="D75" s="96">
        <f>C75*Aporte_RVariavel</f>
        <v>140</v>
      </c>
    </row>
    <row r="76" spans="1:5" x14ac:dyDescent="0.35">
      <c r="B76" s="1" t="s">
        <v>73</v>
      </c>
      <c r="C76" s="2">
        <f>VLOOKUP($C$72&amp;"-"&amp;B76,DADOS!$A$21:$D$75,4,FALSE)</f>
        <v>0.1</v>
      </c>
      <c r="D76" s="96">
        <f>C76*Aporte_RVariavel</f>
        <v>28</v>
      </c>
    </row>
    <row r="77" spans="1:5" x14ac:dyDescent="0.35">
      <c r="B77" s="1" t="s">
        <v>74</v>
      </c>
      <c r="C77" s="2">
        <f>VLOOKUP($C$72&amp;"-"&amp;B77,DADOS!$A$21:$D$75,4,FALSE)</f>
        <v>0.05</v>
      </c>
      <c r="D77" s="96">
        <f>C77*Aporte_RVariavel</f>
        <v>14</v>
      </c>
    </row>
    <row r="78" spans="1:5" x14ac:dyDescent="0.35">
      <c r="B78" s="1" t="s">
        <v>75</v>
      </c>
      <c r="C78" s="2">
        <f>VLOOKUP($C$72&amp;"-"&amp;B78,DADOS!$A$21:$D$75,4,FALSE)</f>
        <v>0.05</v>
      </c>
      <c r="D78" s="96">
        <f>C78*Aporte_RVariavel</f>
        <v>14</v>
      </c>
    </row>
    <row r="79" spans="1:5" x14ac:dyDescent="0.35">
      <c r="B79" s="1" t="s">
        <v>76</v>
      </c>
      <c r="C79" s="2">
        <f>VLOOKUP($C$72&amp;"-"&amp;B79,DADOS!$A$21:$D$75,4,FALSE)</f>
        <v>0.2</v>
      </c>
      <c r="D79" s="96">
        <f>C79*Aporte_RVariavel</f>
        <v>56</v>
      </c>
    </row>
    <row r="80" spans="1:5" x14ac:dyDescent="0.35">
      <c r="B80" s="1" t="s">
        <v>77</v>
      </c>
      <c r="C80" s="2">
        <f>VLOOKUP($C$72&amp;"-"&amp;B80,DADOS!$A$21:$D$75,4,FALSE)</f>
        <v>0.1</v>
      </c>
      <c r="D80" s="96">
        <f>C80*Aporte_RVariavel</f>
        <v>28</v>
      </c>
    </row>
    <row r="81" spans="2:4" x14ac:dyDescent="0.35">
      <c r="B81" s="97"/>
      <c r="C81" s="97"/>
      <c r="D81" s="98">
        <f>SUM(D75:D80)</f>
        <v>280</v>
      </c>
    </row>
  </sheetData>
  <dataConsolidate/>
  <mergeCells count="44">
    <mergeCell ref="B68:C68"/>
    <mergeCell ref="B69:C69"/>
    <mergeCell ref="B70:C70"/>
    <mergeCell ref="B59:D59"/>
    <mergeCell ref="B60:D60"/>
    <mergeCell ref="B61:D61"/>
    <mergeCell ref="B62:D62"/>
    <mergeCell ref="B66:C66"/>
    <mergeCell ref="B67:C67"/>
    <mergeCell ref="B55:E55"/>
    <mergeCell ref="B56:E57"/>
    <mergeCell ref="B58:D58"/>
    <mergeCell ref="B50:C50"/>
    <mergeCell ref="B51:C51"/>
    <mergeCell ref="B52:C52"/>
    <mergeCell ref="B41:D41"/>
    <mergeCell ref="B43:D43"/>
    <mergeCell ref="B44:D44"/>
    <mergeCell ref="B48:C48"/>
    <mergeCell ref="B49:C49"/>
    <mergeCell ref="B37:E37"/>
    <mergeCell ref="B38:E39"/>
    <mergeCell ref="B40:D40"/>
    <mergeCell ref="B42:D42"/>
    <mergeCell ref="B18:D18"/>
    <mergeCell ref="B22:D22"/>
    <mergeCell ref="B21:D21"/>
    <mergeCell ref="B20:D20"/>
    <mergeCell ref="B17:D17"/>
    <mergeCell ref="B27:D27"/>
    <mergeCell ref="B28:D28"/>
    <mergeCell ref="B14:D14"/>
    <mergeCell ref="B15:D15"/>
    <mergeCell ref="B16:D16"/>
    <mergeCell ref="B25:D25"/>
    <mergeCell ref="B26:D26"/>
    <mergeCell ref="B19:E19"/>
    <mergeCell ref="B23:D23"/>
    <mergeCell ref="B24:D24"/>
    <mergeCell ref="B9:E9"/>
    <mergeCell ref="B10:D10"/>
    <mergeCell ref="B11:D11"/>
    <mergeCell ref="B12:D12"/>
    <mergeCell ref="B13:D13"/>
  </mergeCells>
  <hyperlinks>
    <hyperlink ref="E31" location="Perfis_Cenários!A1" display="Se tiver duvidas, identifique seu perfil aqui" xr:uid="{337FD0ED-E362-4246-A4DE-8A93495C34D4}"/>
  </hyperlinks>
  <pageMargins left="0.511811024" right="0.511811024" top="0.78740157499999996" bottom="0.78740157499999996" header="0.31496062000000002" footer="0.31496062000000002"/>
  <pageSetup paperSize="9" scale="42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954421-DF43-4DF1-9B72-62A5AFDA3A27}">
          <x14:formula1>
            <xm:f>DADOS!$A$3:$A$11</xm:f>
          </x14:formula1>
          <xm:sqref>C31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57B1-F32F-437A-B189-B3D63688E73B}">
  <dimension ref="A2:F75"/>
  <sheetViews>
    <sheetView topLeftCell="A58" workbookViewId="0">
      <selection activeCell="E19" sqref="E19"/>
    </sheetView>
  </sheetViews>
  <sheetFormatPr defaultRowHeight="14.5" x14ac:dyDescent="0.35"/>
  <cols>
    <col min="1" max="1" width="36.36328125" bestFit="1" customWidth="1"/>
    <col min="2" max="2" width="20.81640625" bestFit="1" customWidth="1"/>
    <col min="3" max="3" width="17.453125" bestFit="1" customWidth="1"/>
    <col min="4" max="4" width="12.7265625" bestFit="1" customWidth="1"/>
    <col min="5" max="5" width="18.08984375" bestFit="1" customWidth="1"/>
    <col min="6" max="6" width="61.36328125" style="61" customWidth="1"/>
  </cols>
  <sheetData>
    <row r="2" spans="1:6" ht="15" thickBot="1" x14ac:dyDescent="0.4">
      <c r="A2" s="48" t="s">
        <v>53</v>
      </c>
      <c r="B2" s="48" t="s">
        <v>54</v>
      </c>
      <c r="C2" s="48" t="s">
        <v>55</v>
      </c>
      <c r="D2" s="49" t="s">
        <v>56</v>
      </c>
      <c r="E2" s="49" t="s">
        <v>57</v>
      </c>
      <c r="F2" s="57" t="s">
        <v>41</v>
      </c>
    </row>
    <row r="3" spans="1:6" ht="23.5" thickBot="1" x14ac:dyDescent="0.4">
      <c r="A3" s="65" t="str">
        <f>B3&amp;"-"&amp;C3</f>
        <v>Conservador-Otimista</v>
      </c>
      <c r="B3" s="65" t="s">
        <v>42</v>
      </c>
      <c r="C3" s="65" t="s">
        <v>38</v>
      </c>
      <c r="D3" s="62">
        <v>0.8</v>
      </c>
      <c r="E3" s="62">
        <v>0.2</v>
      </c>
      <c r="F3" s="58" t="s">
        <v>43</v>
      </c>
    </row>
    <row r="4" spans="1:6" ht="15" thickBot="1" x14ac:dyDescent="0.4">
      <c r="A4" s="65" t="str">
        <f t="shared" ref="A4:A11" si="0">B4&amp;"-"&amp;C4</f>
        <v>Conservador-Realista</v>
      </c>
      <c r="B4" s="65" t="s">
        <v>42</v>
      </c>
      <c r="C4" s="65" t="s">
        <v>39</v>
      </c>
      <c r="D4" s="62">
        <v>0.9</v>
      </c>
      <c r="E4" s="62">
        <v>0.1</v>
      </c>
      <c r="F4" s="58" t="s">
        <v>44</v>
      </c>
    </row>
    <row r="5" spans="1:6" ht="15" thickBot="1" x14ac:dyDescent="0.4">
      <c r="A5" s="66" t="str">
        <f t="shared" si="0"/>
        <v>Conservador-Pessimista</v>
      </c>
      <c r="B5" s="66" t="s">
        <v>42</v>
      </c>
      <c r="C5" s="66" t="s">
        <v>40</v>
      </c>
      <c r="D5" s="63">
        <v>0.95</v>
      </c>
      <c r="E5" s="63">
        <v>0.05</v>
      </c>
      <c r="F5" s="59" t="s">
        <v>45</v>
      </c>
    </row>
    <row r="6" spans="1:6" ht="23.5" thickBot="1" x14ac:dyDescent="0.4">
      <c r="A6" s="67" t="str">
        <f t="shared" si="0"/>
        <v>Moderado-Otimista</v>
      </c>
      <c r="B6" s="67" t="s">
        <v>36</v>
      </c>
      <c r="C6" s="67" t="s">
        <v>38</v>
      </c>
      <c r="D6" s="64">
        <v>0.5</v>
      </c>
      <c r="E6" s="64">
        <v>0.5</v>
      </c>
      <c r="F6" s="60" t="s">
        <v>46</v>
      </c>
    </row>
    <row r="7" spans="1:6" ht="23.5" thickBot="1" x14ac:dyDescent="0.4">
      <c r="A7" s="65" t="str">
        <f t="shared" si="0"/>
        <v>Moderado-Realista</v>
      </c>
      <c r="B7" s="65" t="s">
        <v>36</v>
      </c>
      <c r="C7" s="65" t="s">
        <v>39</v>
      </c>
      <c r="D7" s="62">
        <v>0.7</v>
      </c>
      <c r="E7" s="62">
        <v>0.3</v>
      </c>
      <c r="F7" s="58" t="s">
        <v>47</v>
      </c>
    </row>
    <row r="8" spans="1:6" ht="23.5" thickBot="1" x14ac:dyDescent="0.4">
      <c r="A8" s="66" t="str">
        <f t="shared" si="0"/>
        <v>Moderado-Pessimista</v>
      </c>
      <c r="B8" s="66" t="s">
        <v>36</v>
      </c>
      <c r="C8" s="66" t="s">
        <v>40</v>
      </c>
      <c r="D8" s="63">
        <v>0.85</v>
      </c>
      <c r="E8" s="63">
        <v>0.15</v>
      </c>
      <c r="F8" s="59" t="s">
        <v>48</v>
      </c>
    </row>
    <row r="9" spans="1:6" ht="23.5" thickBot="1" x14ac:dyDescent="0.4">
      <c r="A9" s="67" t="str">
        <f t="shared" si="0"/>
        <v>Arrojado-Otimista</v>
      </c>
      <c r="B9" s="67" t="s">
        <v>49</v>
      </c>
      <c r="C9" s="67" t="s">
        <v>38</v>
      </c>
      <c r="D9" s="64">
        <v>0.2</v>
      </c>
      <c r="E9" s="64">
        <v>0.8</v>
      </c>
      <c r="F9" s="60" t="s">
        <v>50</v>
      </c>
    </row>
    <row r="10" spans="1:6" ht="23.5" thickBot="1" x14ac:dyDescent="0.4">
      <c r="A10" s="65" t="str">
        <f t="shared" si="0"/>
        <v>Arrojado-Realista</v>
      </c>
      <c r="B10" s="65" t="s">
        <v>49</v>
      </c>
      <c r="C10" s="65" t="s">
        <v>39</v>
      </c>
      <c r="D10" s="62">
        <v>0.4</v>
      </c>
      <c r="E10" s="62">
        <v>0.6</v>
      </c>
      <c r="F10" s="58" t="s">
        <v>51</v>
      </c>
    </row>
    <row r="11" spans="1:6" ht="23.5" thickBot="1" x14ac:dyDescent="0.4">
      <c r="A11" s="66" t="str">
        <f t="shared" si="0"/>
        <v>Arrojado-Pessimista</v>
      </c>
      <c r="B11" s="66" t="s">
        <v>49</v>
      </c>
      <c r="C11" s="66" t="s">
        <v>40</v>
      </c>
      <c r="D11" s="63">
        <v>0.6</v>
      </c>
      <c r="E11" s="63">
        <v>0.4</v>
      </c>
      <c r="F11" s="59" t="s">
        <v>52</v>
      </c>
    </row>
    <row r="15" spans="1:6" x14ac:dyDescent="0.35">
      <c r="B15" s="1" t="s">
        <v>58</v>
      </c>
    </row>
    <row r="16" spans="1:6" x14ac:dyDescent="0.35">
      <c r="A16" s="44" t="s">
        <v>59</v>
      </c>
      <c r="B16" s="56">
        <f>VLOOKUP(A16,$A:$D,4,FALSE)</f>
        <v>0.9</v>
      </c>
    </row>
    <row r="21" spans="1:4" x14ac:dyDescent="0.35">
      <c r="A21" s="48" t="s">
        <v>53</v>
      </c>
      <c r="B21" s="48" t="s">
        <v>35</v>
      </c>
      <c r="C21" s="49" t="s">
        <v>71</v>
      </c>
      <c r="D21" s="49" t="s">
        <v>58</v>
      </c>
    </row>
    <row r="22" spans="1:4" x14ac:dyDescent="0.35">
      <c r="A22" s="50" t="str">
        <f>B22&amp;"-"&amp;C22</f>
        <v>Conservador-Otimista-PAPEL</v>
      </c>
      <c r="B22" s="50" t="s">
        <v>60</v>
      </c>
      <c r="C22" s="91" t="s">
        <v>72</v>
      </c>
      <c r="D22" s="51">
        <v>0.3</v>
      </c>
    </row>
    <row r="23" spans="1:4" x14ac:dyDescent="0.35">
      <c r="A23" s="50" t="str">
        <f t="shared" ref="A23:B64" si="1">B23&amp;"-"&amp;C23</f>
        <v>Conservador-Otimista-TIJOLO</v>
      </c>
      <c r="B23" s="50" t="s">
        <v>60</v>
      </c>
      <c r="C23" s="91" t="s">
        <v>73</v>
      </c>
      <c r="D23" s="51">
        <v>0.5</v>
      </c>
    </row>
    <row r="24" spans="1:4" x14ac:dyDescent="0.35">
      <c r="A24" s="50" t="str">
        <f t="shared" si="1"/>
        <v>Conservador-Otimista-HÍBRIDOS</v>
      </c>
      <c r="B24" s="50" t="s">
        <v>60</v>
      </c>
      <c r="C24" s="91" t="s">
        <v>74</v>
      </c>
      <c r="D24" s="51">
        <v>0.1</v>
      </c>
    </row>
    <row r="25" spans="1:4" x14ac:dyDescent="0.35">
      <c r="A25" s="50" t="str">
        <f t="shared" si="1"/>
        <v>Conservador-Otimista-FOFs</v>
      </c>
      <c r="B25" s="50" t="s">
        <v>60</v>
      </c>
      <c r="C25" s="91" t="s">
        <v>75</v>
      </c>
      <c r="D25" s="51">
        <v>0.1</v>
      </c>
    </row>
    <row r="26" spans="1:4" x14ac:dyDescent="0.35">
      <c r="A26" s="50" t="str">
        <f t="shared" si="1"/>
        <v>Conservador-Otimista-DESENVOLVIMENTO</v>
      </c>
      <c r="B26" s="50" t="s">
        <v>60</v>
      </c>
      <c r="C26" s="91" t="s">
        <v>76</v>
      </c>
      <c r="D26" s="51">
        <v>0</v>
      </c>
    </row>
    <row r="27" spans="1:4" ht="15" thickBot="1" x14ac:dyDescent="0.4">
      <c r="A27" s="52" t="str">
        <f t="shared" si="1"/>
        <v>Conservador-Otimista-HOTELARIAS</v>
      </c>
      <c r="B27" s="52" t="s">
        <v>60</v>
      </c>
      <c r="C27" s="88" t="s">
        <v>77</v>
      </c>
      <c r="D27" s="53">
        <v>0</v>
      </c>
    </row>
    <row r="28" spans="1:4" x14ac:dyDescent="0.35">
      <c r="A28" s="54" t="str">
        <f>B28&amp;"-"&amp;C28</f>
        <v>Conservador-Realista-PAPEL</v>
      </c>
      <c r="B28" s="54" t="s">
        <v>59</v>
      </c>
      <c r="C28" s="92" t="s">
        <v>72</v>
      </c>
      <c r="D28" s="55">
        <v>0.2</v>
      </c>
    </row>
    <row r="29" spans="1:4" x14ac:dyDescent="0.35">
      <c r="A29" s="50" t="str">
        <f t="shared" si="1"/>
        <v>Conservador-Realista-TIJOLO</v>
      </c>
      <c r="B29" s="50" t="s">
        <v>59</v>
      </c>
      <c r="C29" s="91" t="s">
        <v>73</v>
      </c>
      <c r="D29" s="51">
        <v>0.55000000000000004</v>
      </c>
    </row>
    <row r="30" spans="1:4" x14ac:dyDescent="0.35">
      <c r="A30" s="50" t="str">
        <f t="shared" si="1"/>
        <v>Conservador-Realista-HÍBRIDOS</v>
      </c>
      <c r="B30" s="50" t="s">
        <v>59</v>
      </c>
      <c r="C30" s="91" t="s">
        <v>74</v>
      </c>
      <c r="D30" s="51">
        <v>0.15</v>
      </c>
    </row>
    <row r="31" spans="1:4" x14ac:dyDescent="0.35">
      <c r="A31" s="50" t="str">
        <f t="shared" si="1"/>
        <v>Conservador-Realista-FOFs</v>
      </c>
      <c r="B31" s="50" t="s">
        <v>59</v>
      </c>
      <c r="C31" s="91" t="s">
        <v>75</v>
      </c>
      <c r="D31" s="51">
        <v>0.1</v>
      </c>
    </row>
    <row r="32" spans="1:4" x14ac:dyDescent="0.35">
      <c r="A32" s="50" t="str">
        <f t="shared" si="1"/>
        <v>Conservador-Realista-DESENVOLVIMENTO</v>
      </c>
      <c r="B32" s="50" t="s">
        <v>59</v>
      </c>
      <c r="C32" s="91" t="s">
        <v>76</v>
      </c>
      <c r="D32" s="51">
        <v>0</v>
      </c>
    </row>
    <row r="33" spans="1:4" ht="15" thickBot="1" x14ac:dyDescent="0.4">
      <c r="A33" s="52" t="str">
        <f t="shared" si="1"/>
        <v>Conservador-Realista-HOTELARIAS</v>
      </c>
      <c r="B33" s="52" t="s">
        <v>59</v>
      </c>
      <c r="C33" s="88" t="s">
        <v>77</v>
      </c>
      <c r="D33" s="53">
        <v>0</v>
      </c>
    </row>
    <row r="34" spans="1:4" x14ac:dyDescent="0.35">
      <c r="A34" t="str">
        <f>B34&amp;"-"&amp;C34</f>
        <v>Conservador-Pessimista-PAPEL</v>
      </c>
      <c r="B34" t="s">
        <v>61</v>
      </c>
      <c r="C34" s="1" t="s">
        <v>72</v>
      </c>
      <c r="D34" s="2">
        <v>0.15</v>
      </c>
    </row>
    <row r="35" spans="1:4" x14ac:dyDescent="0.35">
      <c r="A35" t="str">
        <f t="shared" si="1"/>
        <v>Conservador-Pessimista-TIJOLO</v>
      </c>
      <c r="B35" t="s">
        <v>61</v>
      </c>
      <c r="C35" s="1" t="s">
        <v>73</v>
      </c>
      <c r="D35" s="2">
        <v>0.5</v>
      </c>
    </row>
    <row r="36" spans="1:4" x14ac:dyDescent="0.35">
      <c r="A36" t="str">
        <f t="shared" si="1"/>
        <v>Conservador-Pessimista-HÍBRIDOS</v>
      </c>
      <c r="B36" t="s">
        <v>61</v>
      </c>
      <c r="C36" s="1" t="s">
        <v>74</v>
      </c>
      <c r="D36" s="2">
        <v>0.25</v>
      </c>
    </row>
    <row r="37" spans="1:4" x14ac:dyDescent="0.35">
      <c r="A37" t="str">
        <f t="shared" si="1"/>
        <v>Conservador-Pessimista-FOFs</v>
      </c>
      <c r="B37" t="s">
        <v>61</v>
      </c>
      <c r="C37" s="1" t="s">
        <v>75</v>
      </c>
      <c r="D37" s="2">
        <v>0.1</v>
      </c>
    </row>
    <row r="38" spans="1:4" x14ac:dyDescent="0.35">
      <c r="A38" t="str">
        <f t="shared" si="1"/>
        <v>Conservador-Pessimista-DESENVOLVIMENTO</v>
      </c>
      <c r="B38" t="s">
        <v>61</v>
      </c>
      <c r="C38" s="1" t="s">
        <v>76</v>
      </c>
      <c r="D38" s="2">
        <v>0</v>
      </c>
    </row>
    <row r="39" spans="1:4" ht="15" thickBot="1" x14ac:dyDescent="0.4">
      <c r="A39" s="52" t="str">
        <f t="shared" si="1"/>
        <v>Conservador-Pessimista-HOTELARIAS</v>
      </c>
      <c r="B39" t="s">
        <v>61</v>
      </c>
      <c r="C39" s="88" t="s">
        <v>77</v>
      </c>
      <c r="D39" s="53">
        <v>0</v>
      </c>
    </row>
    <row r="40" spans="1:4" x14ac:dyDescent="0.35">
      <c r="A40" t="str">
        <f t="shared" si="1"/>
        <v>Moderado-Otimista-PAPEL</v>
      </c>
      <c r="B40" s="67" t="s">
        <v>62</v>
      </c>
      <c r="C40" s="1" t="s">
        <v>72</v>
      </c>
      <c r="D40" s="2">
        <v>0.32</v>
      </c>
    </row>
    <row r="41" spans="1:4" x14ac:dyDescent="0.35">
      <c r="A41" s="18" t="str">
        <f t="shared" si="1"/>
        <v>Moderado-Otimista-TIJOLO</v>
      </c>
      <c r="B41" s="18" t="s">
        <v>62</v>
      </c>
      <c r="C41" s="89" t="s">
        <v>73</v>
      </c>
      <c r="D41" s="90">
        <v>0.35</v>
      </c>
    </row>
    <row r="42" spans="1:4" x14ac:dyDescent="0.35">
      <c r="A42" t="str">
        <f t="shared" si="1"/>
        <v>Moderado-Otimista-HÍBRIDOS</v>
      </c>
      <c r="B42" t="s">
        <v>62</v>
      </c>
      <c r="C42" s="1" t="s">
        <v>74</v>
      </c>
      <c r="D42" s="2">
        <v>0.08</v>
      </c>
    </row>
    <row r="43" spans="1:4" x14ac:dyDescent="0.35">
      <c r="A43" t="str">
        <f t="shared" si="1"/>
        <v>Moderado-Otimista-FOFs</v>
      </c>
      <c r="B43" t="s">
        <v>62</v>
      </c>
      <c r="C43" s="1" t="s">
        <v>75</v>
      </c>
      <c r="D43" s="2">
        <v>0.05</v>
      </c>
    </row>
    <row r="44" spans="1:4" x14ac:dyDescent="0.35">
      <c r="A44" t="str">
        <f t="shared" si="1"/>
        <v>Moderado-Otimista-DESENVOLVIMENTO</v>
      </c>
      <c r="B44" t="s">
        <v>62</v>
      </c>
      <c r="C44" s="1" t="s">
        <v>76</v>
      </c>
      <c r="D44" s="2">
        <v>0.1</v>
      </c>
    </row>
    <row r="45" spans="1:4" ht="15" thickBot="1" x14ac:dyDescent="0.4">
      <c r="A45" s="52" t="str">
        <f t="shared" si="1"/>
        <v>Moderado-Otimista-HOTELARIAS</v>
      </c>
      <c r="B45" s="52" t="s">
        <v>62</v>
      </c>
      <c r="C45" s="88" t="s">
        <v>77</v>
      </c>
      <c r="D45" s="53">
        <v>0.1</v>
      </c>
    </row>
    <row r="46" spans="1:4" x14ac:dyDescent="0.35">
      <c r="A46" s="54" t="str">
        <f>B46&amp;"-"&amp;C46</f>
        <v>Moderado-Realista-PAPEL</v>
      </c>
      <c r="B46" s="54" t="s">
        <v>63</v>
      </c>
      <c r="C46" s="92" t="s">
        <v>72</v>
      </c>
      <c r="D46" s="55">
        <v>0.22</v>
      </c>
    </row>
    <row r="47" spans="1:4" x14ac:dyDescent="0.35">
      <c r="A47" s="50" t="str">
        <f t="shared" si="1"/>
        <v>Moderado-Realista-TIJOLO</v>
      </c>
      <c r="B47" s="50" t="s">
        <v>63</v>
      </c>
      <c r="C47" s="93" t="s">
        <v>73</v>
      </c>
      <c r="D47" s="94">
        <v>0.4</v>
      </c>
    </row>
    <row r="48" spans="1:4" x14ac:dyDescent="0.35">
      <c r="A48" s="50" t="str">
        <f t="shared" si="1"/>
        <v>Moderado-Realista-HÍBRIDOS</v>
      </c>
      <c r="B48" s="50" t="s">
        <v>63</v>
      </c>
      <c r="C48" s="91" t="s">
        <v>74</v>
      </c>
      <c r="D48" s="51">
        <v>0.1</v>
      </c>
    </row>
    <row r="49" spans="1:4" x14ac:dyDescent="0.35">
      <c r="A49" s="50" t="str">
        <f t="shared" si="1"/>
        <v>Moderado-Realista-FOFs</v>
      </c>
      <c r="B49" s="50" t="s">
        <v>63</v>
      </c>
      <c r="C49" s="91" t="s">
        <v>75</v>
      </c>
      <c r="D49" s="51">
        <v>0.08</v>
      </c>
    </row>
    <row r="50" spans="1:4" x14ac:dyDescent="0.35">
      <c r="A50" s="50" t="str">
        <f t="shared" si="1"/>
        <v>Moderado-Realista-DESENVOLVIMENTO</v>
      </c>
      <c r="B50" s="50" t="s">
        <v>63</v>
      </c>
      <c r="C50" s="91" t="s">
        <v>76</v>
      </c>
      <c r="D50" s="51">
        <v>0.1</v>
      </c>
    </row>
    <row r="51" spans="1:4" ht="15" thickBot="1" x14ac:dyDescent="0.4">
      <c r="A51" s="52" t="str">
        <f t="shared" si="1"/>
        <v>Moderado-Realista-HOTELARIAS</v>
      </c>
      <c r="B51" s="52" t="s">
        <v>63</v>
      </c>
      <c r="C51" s="88" t="s">
        <v>77</v>
      </c>
      <c r="D51" s="53">
        <v>0.1</v>
      </c>
    </row>
    <row r="52" spans="1:4" x14ac:dyDescent="0.35">
      <c r="A52" s="54" t="str">
        <f>B52&amp;"-"&amp;C52</f>
        <v>Moderado-Pessimista-PAPEL</v>
      </c>
      <c r="B52" s="54" t="s">
        <v>64</v>
      </c>
      <c r="C52" s="92" t="s">
        <v>72</v>
      </c>
      <c r="D52" s="55">
        <v>0.2</v>
      </c>
    </row>
    <row r="53" spans="1:4" x14ac:dyDescent="0.35">
      <c r="A53" s="50" t="str">
        <f t="shared" si="1"/>
        <v>Moderado-Pessimista-TIJOLO</v>
      </c>
      <c r="B53" s="50" t="s">
        <v>64</v>
      </c>
      <c r="C53" s="93" t="s">
        <v>73</v>
      </c>
      <c r="D53" s="94">
        <v>0.45</v>
      </c>
    </row>
    <row r="54" spans="1:4" x14ac:dyDescent="0.35">
      <c r="A54" s="50" t="str">
        <f t="shared" si="1"/>
        <v>Moderado-Pessimista-HÍBRIDOS</v>
      </c>
      <c r="B54" s="50" t="s">
        <v>64</v>
      </c>
      <c r="C54" s="91" t="s">
        <v>74</v>
      </c>
      <c r="D54" s="51">
        <v>0.1</v>
      </c>
    </row>
    <row r="55" spans="1:4" x14ac:dyDescent="0.35">
      <c r="A55" s="50" t="str">
        <f t="shared" si="1"/>
        <v>Moderado-Pessimista-FOFs</v>
      </c>
      <c r="B55" s="50" t="s">
        <v>64</v>
      </c>
      <c r="C55" s="91" t="s">
        <v>75</v>
      </c>
      <c r="D55" s="51">
        <v>0.05</v>
      </c>
    </row>
    <row r="56" spans="1:4" x14ac:dyDescent="0.35">
      <c r="A56" s="50" t="str">
        <f t="shared" si="1"/>
        <v>Moderado-Pessimista-DESENVOLVIMENTO</v>
      </c>
      <c r="B56" s="50" t="s">
        <v>64</v>
      </c>
      <c r="C56" s="91" t="s">
        <v>76</v>
      </c>
      <c r="D56" s="51">
        <v>0.1</v>
      </c>
    </row>
    <row r="57" spans="1:4" ht="15" thickBot="1" x14ac:dyDescent="0.4">
      <c r="A57" s="52" t="str">
        <f t="shared" si="1"/>
        <v>Moderado-Pessimista-HOTELARIAS</v>
      </c>
      <c r="B57" s="52" t="s">
        <v>64</v>
      </c>
      <c r="C57" s="88" t="s">
        <v>77</v>
      </c>
      <c r="D57" s="53">
        <v>0.1</v>
      </c>
    </row>
    <row r="58" spans="1:4" x14ac:dyDescent="0.35">
      <c r="A58" s="54" t="str">
        <f t="shared" si="1"/>
        <v>Arrojado-Otimista-PAPEL</v>
      </c>
      <c r="B58" s="54" t="s">
        <v>65</v>
      </c>
      <c r="C58" s="92" t="s">
        <v>72</v>
      </c>
      <c r="D58" s="55">
        <v>0.5</v>
      </c>
    </row>
    <row r="59" spans="1:4" x14ac:dyDescent="0.35">
      <c r="A59" s="50" t="str">
        <f t="shared" si="1"/>
        <v>Arrojado-Otimista-TIJOLO</v>
      </c>
      <c r="B59" s="50" t="s">
        <v>65</v>
      </c>
      <c r="C59" s="91" t="s">
        <v>73</v>
      </c>
      <c r="D59" s="51">
        <v>0.1</v>
      </c>
    </row>
    <row r="60" spans="1:4" x14ac:dyDescent="0.35">
      <c r="A60" s="50" t="str">
        <f t="shared" si="1"/>
        <v>Arrojado-Otimista-HÍBRIDOS</v>
      </c>
      <c r="B60" s="50" t="s">
        <v>65</v>
      </c>
      <c r="C60" s="91" t="s">
        <v>74</v>
      </c>
      <c r="D60" s="51">
        <v>0.05</v>
      </c>
    </row>
    <row r="61" spans="1:4" x14ac:dyDescent="0.35">
      <c r="A61" s="50" t="str">
        <f t="shared" si="1"/>
        <v>Arrojado-Otimista-FOFs</v>
      </c>
      <c r="B61" s="50" t="s">
        <v>65</v>
      </c>
      <c r="C61" s="91" t="s">
        <v>75</v>
      </c>
      <c r="D61" s="51">
        <v>0.05</v>
      </c>
    </row>
    <row r="62" spans="1:4" x14ac:dyDescent="0.35">
      <c r="A62" s="50" t="str">
        <f t="shared" si="1"/>
        <v>Arrojado-Otimista-DESENVOLVIMENTO</v>
      </c>
      <c r="B62" s="50" t="s">
        <v>65</v>
      </c>
      <c r="C62" s="91" t="s">
        <v>76</v>
      </c>
      <c r="D62" s="51">
        <v>0.2</v>
      </c>
    </row>
    <row r="63" spans="1:4" ht="15" thickBot="1" x14ac:dyDescent="0.4">
      <c r="A63" s="52" t="str">
        <f t="shared" si="1"/>
        <v>Arrojado-Otimista-HOTELARIAS</v>
      </c>
      <c r="B63" s="52" t="s">
        <v>65</v>
      </c>
      <c r="C63" s="88" t="s">
        <v>77</v>
      </c>
      <c r="D63" s="53">
        <v>0.1</v>
      </c>
    </row>
    <row r="64" spans="1:4" x14ac:dyDescent="0.35">
      <c r="A64" s="54" t="str">
        <f t="shared" si="1"/>
        <v>Arrojado-Realista-PAPEL</v>
      </c>
      <c r="B64" s="54" t="s">
        <v>66</v>
      </c>
      <c r="C64" s="92" t="s">
        <v>72</v>
      </c>
      <c r="D64" s="55">
        <v>0.4</v>
      </c>
    </row>
    <row r="65" spans="1:4" x14ac:dyDescent="0.35">
      <c r="A65" s="50" t="str">
        <f t="shared" ref="A65:A75" si="2">B65&amp;"-"&amp;C65</f>
        <v>Arrojado-Realista-TIJOLO</v>
      </c>
      <c r="B65" s="50" t="s">
        <v>66</v>
      </c>
      <c r="C65" s="91" t="s">
        <v>73</v>
      </c>
      <c r="D65" s="51">
        <v>0.2</v>
      </c>
    </row>
    <row r="66" spans="1:4" x14ac:dyDescent="0.35">
      <c r="A66" s="50" t="str">
        <f t="shared" si="2"/>
        <v>Arrojado-Realista-HÍBRIDOS</v>
      </c>
      <c r="B66" s="50" t="s">
        <v>66</v>
      </c>
      <c r="C66" s="91" t="s">
        <v>74</v>
      </c>
      <c r="D66" s="51">
        <v>0.05</v>
      </c>
    </row>
    <row r="67" spans="1:4" x14ac:dyDescent="0.35">
      <c r="A67" s="50" t="str">
        <f t="shared" si="2"/>
        <v>Arrojado-Realista-FOFs</v>
      </c>
      <c r="B67" s="50" t="s">
        <v>66</v>
      </c>
      <c r="C67" s="91" t="s">
        <v>75</v>
      </c>
      <c r="D67" s="51">
        <v>0.05</v>
      </c>
    </row>
    <row r="68" spans="1:4" x14ac:dyDescent="0.35">
      <c r="A68" s="50" t="str">
        <f t="shared" si="2"/>
        <v>Arrojado-Realista-DESENVOLVIMENTO</v>
      </c>
      <c r="B68" s="50" t="s">
        <v>66</v>
      </c>
      <c r="C68" s="91" t="s">
        <v>76</v>
      </c>
      <c r="D68" s="51">
        <v>0.2</v>
      </c>
    </row>
    <row r="69" spans="1:4" ht="15" thickBot="1" x14ac:dyDescent="0.4">
      <c r="A69" s="52" t="str">
        <f t="shared" si="2"/>
        <v>Arrojado-Realista-HOTELARIAS</v>
      </c>
      <c r="B69" s="52" t="s">
        <v>66</v>
      </c>
      <c r="C69" s="88" t="s">
        <v>77</v>
      </c>
      <c r="D69" s="53">
        <v>0.1</v>
      </c>
    </row>
    <row r="70" spans="1:4" x14ac:dyDescent="0.35">
      <c r="A70" s="54" t="str">
        <f t="shared" si="2"/>
        <v>Arrojado-Pessimista-PAPEL</v>
      </c>
      <c r="B70" s="54" t="s">
        <v>67</v>
      </c>
      <c r="C70" s="92" t="s">
        <v>72</v>
      </c>
      <c r="D70" s="55">
        <v>0.3</v>
      </c>
    </row>
    <row r="71" spans="1:4" x14ac:dyDescent="0.35">
      <c r="A71" s="50" t="str">
        <f t="shared" si="2"/>
        <v>Arrojado-Pessimista-TIJOLO</v>
      </c>
      <c r="B71" s="50" t="s">
        <v>67</v>
      </c>
      <c r="C71" s="91" t="s">
        <v>73</v>
      </c>
      <c r="D71" s="51">
        <v>0.2</v>
      </c>
    </row>
    <row r="72" spans="1:4" x14ac:dyDescent="0.35">
      <c r="A72" s="50" t="str">
        <f t="shared" si="2"/>
        <v>Arrojado-Pessimista-HÍBRIDOS</v>
      </c>
      <c r="B72" s="50" t="s">
        <v>67</v>
      </c>
      <c r="C72" s="91" t="s">
        <v>74</v>
      </c>
      <c r="D72" s="51">
        <v>0.1</v>
      </c>
    </row>
    <row r="73" spans="1:4" x14ac:dyDescent="0.35">
      <c r="A73" s="50" t="str">
        <f t="shared" si="2"/>
        <v>Arrojado-Pessimista-FOFs</v>
      </c>
      <c r="B73" s="50" t="s">
        <v>67</v>
      </c>
      <c r="C73" s="91" t="s">
        <v>75</v>
      </c>
      <c r="D73" s="51">
        <v>0.08</v>
      </c>
    </row>
    <row r="74" spans="1:4" x14ac:dyDescent="0.35">
      <c r="A74" s="50" t="str">
        <f t="shared" si="2"/>
        <v>Arrojado-Pessimista-DESENVOLVIMENTO</v>
      </c>
      <c r="B74" s="50" t="s">
        <v>67</v>
      </c>
      <c r="C74" s="91" t="s">
        <v>76</v>
      </c>
      <c r="D74" s="51">
        <v>0.22</v>
      </c>
    </row>
    <row r="75" spans="1:4" ht="15" thickBot="1" x14ac:dyDescent="0.4">
      <c r="A75" s="52" t="str">
        <f t="shared" si="2"/>
        <v>Arrojado-Pessimista-HOTELARIAS</v>
      </c>
      <c r="B75" s="52" t="s">
        <v>67</v>
      </c>
      <c r="C75" s="88" t="s">
        <v>77</v>
      </c>
      <c r="D75" s="53">
        <v>0.1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45A2-B0CE-49B8-9679-4AE0ABE4711B}">
  <dimension ref="B1:G10"/>
  <sheetViews>
    <sheetView showGridLines="0" showRowColHeaders="0" zoomScaleNormal="100" zoomScaleSheetLayoutView="100" workbookViewId="0"/>
  </sheetViews>
  <sheetFormatPr defaultRowHeight="14.5" x14ac:dyDescent="0.35"/>
  <cols>
    <col min="2" max="2" width="20.81640625" bestFit="1" customWidth="1"/>
    <col min="3" max="3" width="55.54296875" customWidth="1"/>
    <col min="4" max="4" width="9.453125" customWidth="1"/>
    <col min="5" max="5" width="12.7265625" bestFit="1" customWidth="1"/>
    <col min="6" max="6" width="18.08984375" bestFit="1" customWidth="1"/>
    <col min="7" max="7" width="61.36328125" style="61" customWidth="1"/>
  </cols>
  <sheetData>
    <row r="1" spans="2:7" ht="15" thickBot="1" x14ac:dyDescent="0.4">
      <c r="B1" s="48" t="s">
        <v>68</v>
      </c>
      <c r="C1" s="48" t="s">
        <v>0</v>
      </c>
      <c r="D1" s="48"/>
      <c r="E1" s="49"/>
      <c r="F1" s="49"/>
      <c r="G1" s="57"/>
    </row>
    <row r="2" spans="2:7" ht="26.5" x14ac:dyDescent="0.35">
      <c r="B2" s="69" t="s">
        <v>60</v>
      </c>
      <c r="C2" s="70" t="s">
        <v>43</v>
      </c>
    </row>
    <row r="3" spans="2:7" x14ac:dyDescent="0.35">
      <c r="B3" s="71" t="s">
        <v>59</v>
      </c>
      <c r="C3" s="72" t="s">
        <v>44</v>
      </c>
    </row>
    <row r="4" spans="2:7" ht="26.5" x14ac:dyDescent="0.35">
      <c r="B4" s="71" t="s">
        <v>61</v>
      </c>
      <c r="C4" s="72" t="s">
        <v>45</v>
      </c>
    </row>
    <row r="5" spans="2:7" ht="26.5" x14ac:dyDescent="0.35">
      <c r="B5" s="71" t="s">
        <v>62</v>
      </c>
      <c r="C5" s="72" t="s">
        <v>46</v>
      </c>
    </row>
    <row r="6" spans="2:7" ht="26.5" x14ac:dyDescent="0.35">
      <c r="B6" s="71" t="s">
        <v>63</v>
      </c>
      <c r="C6" s="72" t="s">
        <v>47</v>
      </c>
    </row>
    <row r="7" spans="2:7" ht="26.5" x14ac:dyDescent="0.35">
      <c r="B7" s="71" t="s">
        <v>64</v>
      </c>
      <c r="C7" s="72" t="s">
        <v>48</v>
      </c>
    </row>
    <row r="8" spans="2:7" ht="26.5" x14ac:dyDescent="0.35">
      <c r="B8" s="71" t="s">
        <v>65</v>
      </c>
      <c r="C8" s="72" t="s">
        <v>50</v>
      </c>
    </row>
    <row r="9" spans="2:7" ht="26.5" x14ac:dyDescent="0.35">
      <c r="B9" s="71" t="s">
        <v>66</v>
      </c>
      <c r="C9" s="72" t="s">
        <v>51</v>
      </c>
    </row>
    <row r="10" spans="2:7" ht="40" thickBot="1" x14ac:dyDescent="0.4">
      <c r="B10" s="73" t="s">
        <v>67</v>
      </c>
      <c r="C10" s="74" t="s">
        <v>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22</vt:i4>
      </vt:variant>
    </vt:vector>
  </HeadingPairs>
  <TitlesOfParts>
    <vt:vector size="25" baseType="lpstr">
      <vt:lpstr>APP</vt:lpstr>
      <vt:lpstr>DADOS</vt:lpstr>
      <vt:lpstr>Perfis_Cenários</vt:lpstr>
      <vt:lpstr>ano</vt:lpstr>
      <vt:lpstr>aporte</vt:lpstr>
      <vt:lpstr>Aporte_Mensal</vt:lpstr>
      <vt:lpstr>Aporte_RVariavel</vt:lpstr>
      <vt:lpstr>AporteMensal</vt:lpstr>
      <vt:lpstr>APP!Area_de_impressao</vt:lpstr>
      <vt:lpstr>Perfis_Cenários!Area_de_impressao</vt:lpstr>
      <vt:lpstr>Despesas_Mensais</vt:lpstr>
      <vt:lpstr>Patrimonio_Acumulado</vt:lpstr>
      <vt:lpstr>Patrimônio_inicial</vt:lpstr>
      <vt:lpstr>Percentual_Aporte_RFixa</vt:lpstr>
      <vt:lpstr>Percentual_Aporte_RVariável</vt:lpstr>
      <vt:lpstr>Perfil_Cenario</vt:lpstr>
      <vt:lpstr>Qdade_Anos</vt:lpstr>
      <vt:lpstr>Qdade_AnosRV</vt:lpstr>
      <vt:lpstr>Renda_Mensal</vt:lpstr>
      <vt:lpstr>Rendimento_RFixa</vt:lpstr>
      <vt:lpstr>Rendimento_RVariavel</vt:lpstr>
      <vt:lpstr>Taxa_Mensal_RV</vt:lpstr>
      <vt:lpstr>Taxa_Renda_Fixa_Ano</vt:lpstr>
      <vt:lpstr>Taxa_Renda_Variavel_Ano</vt:lpstr>
      <vt:lpstr>Tx_Mensal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Socorro Pereira Carvalho</dc:creator>
  <cp:lastModifiedBy>Ana Socorro Pereira Carvalho</cp:lastModifiedBy>
  <dcterms:created xsi:type="dcterms:W3CDTF">2025-06-20T17:18:53Z</dcterms:created>
  <dcterms:modified xsi:type="dcterms:W3CDTF">2025-06-22T14:34:36Z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c113335-a89d-416c-9bc0-6d5dbb33d5e5_Enabled">
    <vt:lpwstr>true</vt:lpwstr>
  </property>
  <property fmtid="{D5CDD505-2E9C-101B-9397-08002B2CF9AE}" pid="3" name="MSIP_Label_bc113335-a89d-416c-9bc0-6d5dbb33d5e5_SetDate">
    <vt:lpwstr>2025-06-20T20:32:40Z</vt:lpwstr>
  </property>
  <property fmtid="{D5CDD505-2E9C-101B-9397-08002B2CF9AE}" pid="4" name="MSIP_Label_bc113335-a89d-416c-9bc0-6d5dbb33d5e5_Method">
    <vt:lpwstr>Standard</vt:lpwstr>
  </property>
  <property fmtid="{D5CDD505-2E9C-101B-9397-08002B2CF9AE}" pid="5" name="MSIP_Label_bc113335-a89d-416c-9bc0-6d5dbb33d5e5_Name">
    <vt:lpwstr>defa4170-0d19-0005-0004-bc88714345d2</vt:lpwstr>
  </property>
  <property fmtid="{D5CDD505-2E9C-101B-9397-08002B2CF9AE}" pid="6" name="MSIP_Label_bc113335-a89d-416c-9bc0-6d5dbb33d5e5_SiteId">
    <vt:lpwstr>6c115cc4-d107-4635-81cd-0617e0344073</vt:lpwstr>
  </property>
  <property fmtid="{D5CDD505-2E9C-101B-9397-08002B2CF9AE}" pid="7" name="MSIP_Label_bc113335-a89d-416c-9bc0-6d5dbb33d5e5_ActionId">
    <vt:lpwstr>808fc174-b360-4eff-94a4-766bf56f4c5e</vt:lpwstr>
  </property>
  <property fmtid="{D5CDD505-2E9C-101B-9397-08002B2CF9AE}" pid="8" name="MSIP_Label_bc113335-a89d-416c-9bc0-6d5dbb33d5e5_ContentBits">
    <vt:lpwstr>0</vt:lpwstr>
  </property>
  <property fmtid="{D5CDD505-2E9C-101B-9397-08002B2CF9AE}" pid="9" name="MSIP_Label_bc113335-a89d-416c-9bc0-6d5dbb33d5e5_Tag">
    <vt:lpwstr>10, 3, 0, 1</vt:lpwstr>
  </property>
</Properties>
</file>