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13_ncr:1_{81DC47F2-6B23-1F45-8446-B51C7D3D5D77}" xr6:coauthVersionLast="45" xr6:coauthVersionMax="45" xr10:uidLastSave="{00000000-0000-0000-0000-000000000000}"/>
  <bookViews>
    <workbookView xWindow="0" yWindow="460" windowWidth="25600" windowHeight="15540" activeTab="4" xr2:uid="{00000000-000D-0000-FFFF-FFFF00000000}"/>
  </bookViews>
  <sheets>
    <sheet name="FU02" sheetId="2" r:id="rId1"/>
    <sheet name="Svarrapport 1" sheetId="4" r:id="rId2"/>
    <sheet name="Følsomhedsrapport 1" sheetId="5" r:id="rId3"/>
    <sheet name="Begrænserapport 1" sheetId="6" r:id="rId4"/>
    <sheet name="Ark1" sheetId="3" r:id="rId5"/>
  </sheets>
  <definedNames>
    <definedName name="solver_adj" localSheetId="4" hidden="1">'Ark1'!$L$2:$Q$2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opt" localSheetId="4" hidden="1">'Ark1'!$U$2</definedName>
    <definedName name="solver_pre" localSheetId="4" hidden="1">0.000001</definedName>
    <definedName name="solver_rbv" localSheetId="4" hidden="1">1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3" l="1"/>
  <c r="S2" i="3"/>
  <c r="T2" i="3"/>
  <c r="R2" i="3"/>
  <c r="T5" i="3"/>
  <c r="T30" i="3"/>
  <c r="T6" i="3"/>
  <c r="U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U30" i="3"/>
  <c r="V30" i="3"/>
  <c r="U5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P5" i="3"/>
  <c r="Q5" i="3"/>
  <c r="O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M5" i="3"/>
  <c r="N5" i="3"/>
  <c r="L5" i="3"/>
  <c r="S5" i="3" l="1"/>
  <c r="V6" i="3"/>
  <c r="S6" i="3" s="1"/>
  <c r="S7" i="3"/>
  <c r="S30" i="3"/>
  <c r="S28" i="3"/>
  <c r="S24" i="3"/>
  <c r="S20" i="3"/>
  <c r="S16" i="3"/>
  <c r="S12" i="3"/>
  <c r="S8" i="3"/>
  <c r="S29" i="3"/>
  <c r="S25" i="3"/>
  <c r="S21" i="3"/>
  <c r="S17" i="3"/>
  <c r="S13" i="3"/>
  <c r="S9" i="3"/>
  <c r="S27" i="3"/>
  <c r="S26" i="3"/>
  <c r="S23" i="3"/>
  <c r="S22" i="3"/>
  <c r="S19" i="3"/>
  <c r="S18" i="3"/>
  <c r="S15" i="3"/>
  <c r="S14" i="3"/>
  <c r="S11" i="3"/>
  <c r="S10" i="3"/>
  <c r="U2" i="3" l="1"/>
</calcChain>
</file>

<file path=xl/sharedStrings.xml><?xml version="1.0" encoding="utf-8"?>
<sst xmlns="http://schemas.openxmlformats.org/spreadsheetml/2006/main" count="203" uniqueCount="106">
  <si>
    <t>Husstandenes gennemsnitlige forbrug efter prisenhed, forbrugsgruppe og tid</t>
  </si>
  <si>
    <t>Enhed: kr. pr. husstand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</si>
  <si>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</si>
  <si>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</si>
  <si>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</si>
  <si>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</si>
  <si>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</si>
  <si>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</si>
  <si>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</si>
  <si>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</si>
  <si>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</si>
  <si>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</si>
  <si>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</si>
  <si>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</si>
  <si>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</si>
  <si>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</si>
  <si>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</si>
  <si>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</si>
  <si>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</si>
  <si>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</si>
  <si>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</si>
  <si>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</si>
  <si>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</si>
  <si>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</si>
  <si>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</si>
  <si>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</si>
  <si>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</si>
  <si>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</si>
  <si>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Løbende priser</t>
  </si>
  <si>
    <t>01 FØDEVARER OG IKKE-ALKOHOLISKE DRIKKEVARER</t>
  </si>
  <si>
    <t>03 BEKLÆDNING OG FODTØJ</t>
  </si>
  <si>
    <t>04 BOLIGBENYTTELSE, ELEKTRICITET OG OPVARMNING</t>
  </si>
  <si>
    <t>Faste priser</t>
  </si>
  <si>
    <t xml:space="preserve">Forbruget er inklusivt moms. Usikkerhedsberegninger for FU ligger på www.dst.dk/forbrug. </t>
  </si>
  <si>
    <t>q1</t>
  </si>
  <si>
    <t>q2</t>
  </si>
  <si>
    <t>q3</t>
  </si>
  <si>
    <t>p1</t>
  </si>
  <si>
    <t>p2</t>
  </si>
  <si>
    <t>p3</t>
  </si>
  <si>
    <t>inc</t>
  </si>
  <si>
    <t>qmin_1</t>
  </si>
  <si>
    <t>qmin_2</t>
  </si>
  <si>
    <t>q_min3</t>
  </si>
  <si>
    <t>beta_1</t>
  </si>
  <si>
    <t>beta_2</t>
  </si>
  <si>
    <t>beta_3</t>
  </si>
  <si>
    <t>parentes1</t>
  </si>
  <si>
    <t>parentes2</t>
  </si>
  <si>
    <t>parentes3</t>
  </si>
  <si>
    <t>crit</t>
  </si>
  <si>
    <t>j-sum^2</t>
  </si>
  <si>
    <t>Microsoft Excel 16.35 Svarrapport</t>
  </si>
  <si>
    <t>Regneark: [2021319151156318681204FU02.xlsx]Ark1</t>
  </si>
  <si>
    <t>Rapport oprettet: 19/03/2021 15.38.07</t>
  </si>
  <si>
    <t>Resultat: Problemløser har konvergeret mod den aktuelle løsning. Alle begrænsninger er opfyldt.</t>
  </si>
  <si>
    <t>Programmet Problemløser</t>
  </si>
  <si>
    <t>Program: GRG ikke-lineær</t>
  </si>
  <si>
    <t>Tidspunkt for løsning: 154628722,126 Sekunder.</t>
  </si>
  <si>
    <t>Gentagelser: 52 Underordnede problemer: 0</t>
  </si>
  <si>
    <t>Indstillinger i Problemløser</t>
  </si>
  <si>
    <t>Maksimal tid Ubegrænset,  Gentagelser Ubegrænset, Precision 1E-06</t>
  </si>
  <si>
    <t xml:space="preserve"> Konvergens 0,0001, Populationens størrelse 100, Tilfældig rangering 0, Afledninger Fremad, Kræv grænser</t>
  </si>
  <si>
    <t>Maks. underordnede problemer Ubegrænset, Maks. heltalsløsninger Ubegrænset, Heltalstolerance 1%, Løs uden heltalsbegrænsninger, Antag ikke-negativ</t>
  </si>
  <si>
    <t>Celle til målsætning (Min)</t>
  </si>
  <si>
    <t>Celle</t>
  </si>
  <si>
    <t>Navn</t>
  </si>
  <si>
    <t>Oprindelig værdi</t>
  </si>
  <si>
    <t>Endelig værdi</t>
  </si>
  <si>
    <t>Variable celler</t>
  </si>
  <si>
    <t>Heltal</t>
  </si>
  <si>
    <t>Begrænsninger</t>
  </si>
  <si>
    <t>INGEN</t>
  </si>
  <si>
    <t>$S$2</t>
  </si>
  <si>
    <t>04 BOLIGBENYTTELSE, ELEKTRICITET OG OPVARMNING crit</t>
  </si>
  <si>
    <t>$L$2</t>
  </si>
  <si>
    <t>04 BOLIGBENYTTELSE, ELEKTRICITET OG OPVARMNING qmin_1</t>
  </si>
  <si>
    <t>Fort</t>
  </si>
  <si>
    <t>$M$2</t>
  </si>
  <si>
    <t>04 BOLIGBENYTTELSE, ELEKTRICITET OG OPVARMNING qmin_2</t>
  </si>
  <si>
    <t>$N$2</t>
  </si>
  <si>
    <t>04 BOLIGBENYTTELSE, ELEKTRICITET OG OPVARMNING q_min3</t>
  </si>
  <si>
    <t>$O$2</t>
  </si>
  <si>
    <t>04 BOLIGBENYTTELSE, ELEKTRICITET OG OPVARMNING beta_1</t>
  </si>
  <si>
    <t>$P$2</t>
  </si>
  <si>
    <t>04 BOLIGBENYTTELSE, ELEKTRICITET OG OPVARMNING beta_2</t>
  </si>
  <si>
    <t>$Q$2</t>
  </si>
  <si>
    <t>04 BOLIGBENYTTELSE, ELEKTRICITET OG OPVARMNING beta_3</t>
  </si>
  <si>
    <t>Microsoft Excel 16.35 Følsomhedsrapport</t>
  </si>
  <si>
    <t>Rapport oprettet: 19/03/2021 15.38.08</t>
  </si>
  <si>
    <t>Sidste</t>
  </si>
  <si>
    <t>Værdi</t>
  </si>
  <si>
    <t>Reduceret</t>
  </si>
  <si>
    <t>Graduering</t>
  </si>
  <si>
    <t>Microsoft Excel 16.35 Begrænserapport</t>
  </si>
  <si>
    <t>Målsætning</t>
  </si>
  <si>
    <t>Variabel</t>
  </si>
  <si>
    <t>Nederste</t>
  </si>
  <si>
    <t>Grænse</t>
  </si>
  <si>
    <t>Resultat</t>
  </si>
  <si>
    <t>Øverste</t>
  </si>
  <si>
    <t>min og alpha</t>
  </si>
  <si>
    <t>alpha2</t>
  </si>
  <si>
    <t>alpha3</t>
  </si>
  <si>
    <t>alpha1</t>
  </si>
  <si>
    <t>Plausibel specifikation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</si>
</sst>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b/>
      <sz val="11"/>
      <color indexed="1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3" fillId="0" borderId="0" xfId="0" applyFont="1" applyFill="1" applyProtection="1"/>
    <xf numFmtId="0" fontId="0" fillId="0" borderId="4" xfId="0" applyFill="1" applyBorder="1" applyAlignment="1" applyProtection="1"/>
    <xf numFmtId="0" fontId="5" fillId="0" borderId="3" xfId="0" applyFont="1" applyFill="1" applyBorder="1" applyAlignment="1" applyProtection="1">
      <alignment horizontal="center"/>
    </xf>
    <xf numFmtId="0" fontId="0" fillId="0" borderId="5" xfId="0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5" fillId="0" borderId="3" xfId="0" applyFont="1" applyFill="1" applyBorder="1" applyAlignment="1" applyProtection="1">
      <alignment horizontal="centerContinuous"/>
    </xf>
    <xf numFmtId="0" fontId="5" fillId="0" borderId="1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workbookViewId="0">
      <selection activeCell="A3" sqref="A3:AB9"/>
    </sheetView>
  </sheetViews>
  <sheetFormatPr baseColWidth="10" defaultColWidth="8.83203125" defaultRowHeight="15" x14ac:dyDescent="0.2"/>
  <cols>
    <col min="1" max="2" width="40.6640625" customWidth="1"/>
    <col min="3" max="16" width="7" customWidth="1"/>
    <col min="17" max="20" width="9" customWidth="1"/>
    <col min="21" max="22" width="7" customWidth="1"/>
    <col min="23" max="23" width="9" customWidth="1"/>
    <col min="24" max="25" width="7" customWidth="1"/>
    <col min="26" max="28" width="9" customWidth="1"/>
  </cols>
  <sheetData>
    <row r="1" spans="1:28" ht="17" x14ac:dyDescent="0.2">
      <c r="A1" s="1" t="s">
        <v>0</v>
      </c>
    </row>
    <row r="2" spans="1:28" x14ac:dyDescent="0.2">
      <c r="A2" s="2" t="s">
        <v>1</v>
      </c>
    </row>
    <row r="3" spans="1:28" x14ac:dyDescent="0.2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</row>
    <row r="4" spans="1:28" x14ac:dyDescent="0.2">
      <c r="A4" s="3" t="s">
        <v>28</v>
      </c>
      <c r="B4" s="3" t="s">
        <v>29</v>
      </c>
      <c r="C4" s="4">
        <v>25062</v>
      </c>
      <c r="D4" s="4">
        <v>26212</v>
      </c>
      <c r="E4" s="4">
        <v>26318</v>
      </c>
      <c r="F4" s="4">
        <v>27197</v>
      </c>
      <c r="G4" s="4">
        <v>28081</v>
      </c>
      <c r="H4" s="4">
        <v>27881</v>
      </c>
      <c r="I4" s="4">
        <v>28544</v>
      </c>
      <c r="J4" s="4">
        <v>28701</v>
      </c>
      <c r="K4" s="4">
        <v>28793</v>
      </c>
      <c r="L4" s="4">
        <v>29160</v>
      </c>
      <c r="M4" s="4">
        <v>29568</v>
      </c>
      <c r="N4" s="4">
        <v>30958</v>
      </c>
      <c r="O4" s="4">
        <v>32379</v>
      </c>
      <c r="P4" s="4">
        <v>34242</v>
      </c>
      <c r="Q4" s="4">
        <v>35253</v>
      </c>
      <c r="R4" s="4">
        <v>33581</v>
      </c>
      <c r="S4" s="4">
        <v>34147</v>
      </c>
      <c r="T4" s="4">
        <v>35614</v>
      </c>
      <c r="U4" s="4">
        <v>36111</v>
      </c>
      <c r="V4" s="4">
        <v>36188</v>
      </c>
      <c r="W4" s="4">
        <v>36495</v>
      </c>
      <c r="X4" s="4">
        <v>36607</v>
      </c>
      <c r="Y4" s="4">
        <v>36304</v>
      </c>
      <c r="Z4" s="4">
        <v>36904</v>
      </c>
      <c r="AA4" s="4">
        <v>38606</v>
      </c>
      <c r="AB4" s="4">
        <v>37966</v>
      </c>
    </row>
    <row r="5" spans="1:28" x14ac:dyDescent="0.2">
      <c r="B5" s="3" t="s">
        <v>30</v>
      </c>
      <c r="C5" s="4">
        <v>10727</v>
      </c>
      <c r="D5" s="4">
        <v>10779</v>
      </c>
      <c r="E5" s="4">
        <v>11235</v>
      </c>
      <c r="F5" s="4">
        <v>11201</v>
      </c>
      <c r="G5" s="4">
        <v>11765</v>
      </c>
      <c r="H5" s="4">
        <v>12323</v>
      </c>
      <c r="I5" s="4">
        <v>12310</v>
      </c>
      <c r="J5" s="4">
        <v>11795</v>
      </c>
      <c r="K5" s="4">
        <v>11401</v>
      </c>
      <c r="L5" s="4">
        <v>11523</v>
      </c>
      <c r="M5" s="4">
        <v>11994</v>
      </c>
      <c r="N5" s="4">
        <v>12787</v>
      </c>
      <c r="O5" s="4">
        <v>15024</v>
      </c>
      <c r="P5" s="4">
        <v>16449</v>
      </c>
      <c r="Q5" s="4">
        <v>16685</v>
      </c>
      <c r="R5" s="4">
        <v>14713</v>
      </c>
      <c r="S5" s="4">
        <v>14826</v>
      </c>
      <c r="T5" s="4">
        <v>13784</v>
      </c>
      <c r="U5" s="4">
        <v>14622</v>
      </c>
      <c r="V5" s="4">
        <v>14306</v>
      </c>
      <c r="W5" s="4">
        <v>13897</v>
      </c>
      <c r="X5" s="4">
        <v>12469</v>
      </c>
      <c r="Y5" s="4">
        <v>11352</v>
      </c>
      <c r="Z5" s="4">
        <v>11451</v>
      </c>
      <c r="AA5" s="4">
        <v>12115</v>
      </c>
      <c r="AB5" s="4">
        <v>11819</v>
      </c>
    </row>
    <row r="6" spans="1:28" x14ac:dyDescent="0.2">
      <c r="B6" s="3" t="s">
        <v>31</v>
      </c>
      <c r="C6" s="4">
        <v>50399</v>
      </c>
      <c r="D6" s="4">
        <v>51691</v>
      </c>
      <c r="E6" s="4">
        <v>54002</v>
      </c>
      <c r="F6" s="4">
        <v>58251</v>
      </c>
      <c r="G6" s="4">
        <v>61570</v>
      </c>
      <c r="H6" s="4">
        <v>62811</v>
      </c>
      <c r="I6" s="4">
        <v>65742</v>
      </c>
      <c r="J6" s="4">
        <v>68638</v>
      </c>
      <c r="K6" s="4">
        <v>70395</v>
      </c>
      <c r="L6" s="4">
        <v>71193</v>
      </c>
      <c r="M6" s="4">
        <v>73736</v>
      </c>
      <c r="N6" s="4">
        <v>77741</v>
      </c>
      <c r="O6" s="4">
        <v>79661</v>
      </c>
      <c r="P6" s="4">
        <v>82249</v>
      </c>
      <c r="Q6" s="4">
        <v>86699</v>
      </c>
      <c r="R6" s="4">
        <v>88741</v>
      </c>
      <c r="S6" s="4">
        <v>96206</v>
      </c>
      <c r="T6" s="4">
        <v>96028</v>
      </c>
      <c r="U6" s="4">
        <v>96017</v>
      </c>
      <c r="V6" s="4">
        <v>98650</v>
      </c>
      <c r="W6" s="4">
        <v>101465</v>
      </c>
      <c r="X6" s="4">
        <v>98127</v>
      </c>
      <c r="Y6" s="4">
        <v>97158</v>
      </c>
      <c r="Z6" s="4">
        <v>102441</v>
      </c>
      <c r="AA6" s="4">
        <v>105834</v>
      </c>
      <c r="AB6" s="4">
        <v>107656</v>
      </c>
    </row>
    <row r="7" spans="1:28" x14ac:dyDescent="0.2">
      <c r="A7" s="3" t="s">
        <v>32</v>
      </c>
      <c r="B7" s="3" t="s">
        <v>29</v>
      </c>
      <c r="C7" s="4">
        <v>39309</v>
      </c>
      <c r="D7" s="4">
        <v>39326</v>
      </c>
      <c r="E7" s="4">
        <v>38520</v>
      </c>
      <c r="F7" s="4">
        <v>38678</v>
      </c>
      <c r="G7" s="4">
        <v>38801</v>
      </c>
      <c r="H7" s="4">
        <v>38206</v>
      </c>
      <c r="I7" s="4">
        <v>38203</v>
      </c>
      <c r="J7" s="4">
        <v>36996</v>
      </c>
      <c r="K7" s="4">
        <v>36160</v>
      </c>
      <c r="L7" s="4">
        <v>36095</v>
      </c>
      <c r="M7" s="4">
        <v>36956</v>
      </c>
      <c r="N7" s="4">
        <v>38472</v>
      </c>
      <c r="O7" s="4">
        <v>39187</v>
      </c>
      <c r="P7" s="4">
        <v>39800</v>
      </c>
      <c r="Q7" s="4">
        <v>38230</v>
      </c>
      <c r="R7" s="4">
        <v>36645</v>
      </c>
      <c r="S7" s="4">
        <v>37223</v>
      </c>
      <c r="T7" s="4">
        <v>37323</v>
      </c>
      <c r="U7" s="4">
        <v>36475</v>
      </c>
      <c r="V7" s="4">
        <v>36443</v>
      </c>
      <c r="W7" s="4">
        <v>36946</v>
      </c>
      <c r="X7" s="4">
        <v>36607</v>
      </c>
      <c r="Y7" s="4">
        <v>36306</v>
      </c>
      <c r="Z7" s="4">
        <v>36010</v>
      </c>
      <c r="AA7" s="4">
        <v>37766</v>
      </c>
      <c r="AB7" s="4">
        <v>36648</v>
      </c>
    </row>
    <row r="8" spans="1:28" x14ac:dyDescent="0.2">
      <c r="B8" s="3" t="s">
        <v>30</v>
      </c>
      <c r="C8" s="4">
        <v>11208</v>
      </c>
      <c r="D8" s="4">
        <v>11235</v>
      </c>
      <c r="E8" s="4">
        <v>11616</v>
      </c>
      <c r="F8" s="4">
        <v>11682</v>
      </c>
      <c r="G8" s="4">
        <v>12100</v>
      </c>
      <c r="H8" s="4">
        <v>12581</v>
      </c>
      <c r="I8" s="4">
        <v>13110</v>
      </c>
      <c r="J8" s="4">
        <v>12863</v>
      </c>
      <c r="K8" s="4">
        <v>12327</v>
      </c>
      <c r="L8" s="4">
        <v>12285</v>
      </c>
      <c r="M8" s="4">
        <v>12600</v>
      </c>
      <c r="N8" s="4">
        <v>13474</v>
      </c>
      <c r="O8" s="4">
        <v>15906</v>
      </c>
      <c r="P8" s="4">
        <v>17153</v>
      </c>
      <c r="Q8" s="4">
        <v>17663</v>
      </c>
      <c r="R8" s="4">
        <v>15388</v>
      </c>
      <c r="S8" s="4">
        <v>15505</v>
      </c>
      <c r="T8" s="4">
        <v>14145</v>
      </c>
      <c r="U8" s="4">
        <v>14778</v>
      </c>
      <c r="V8" s="4">
        <v>14387</v>
      </c>
      <c r="W8" s="4">
        <v>13885</v>
      </c>
      <c r="X8" s="4">
        <v>12469</v>
      </c>
      <c r="Y8" s="4">
        <v>11637</v>
      </c>
      <c r="Z8" s="4">
        <v>11980</v>
      </c>
      <c r="AA8" s="4">
        <v>12792</v>
      </c>
      <c r="AB8" s="4">
        <v>12875</v>
      </c>
    </row>
    <row r="9" spans="1:28" x14ac:dyDescent="0.2">
      <c r="B9" s="3" t="s">
        <v>31</v>
      </c>
      <c r="C9" s="4">
        <v>85472</v>
      </c>
      <c r="D9" s="4">
        <v>88260</v>
      </c>
      <c r="E9" s="4">
        <v>89668</v>
      </c>
      <c r="F9" s="4">
        <v>94245</v>
      </c>
      <c r="G9" s="4">
        <v>97017</v>
      </c>
      <c r="H9" s="4">
        <v>95615</v>
      </c>
      <c r="I9" s="4">
        <v>95818</v>
      </c>
      <c r="J9" s="4">
        <v>97041</v>
      </c>
      <c r="K9" s="4">
        <v>95927</v>
      </c>
      <c r="L9" s="4">
        <v>95044</v>
      </c>
      <c r="M9" s="4">
        <v>96199</v>
      </c>
      <c r="N9" s="4">
        <v>98535</v>
      </c>
      <c r="O9" s="4">
        <v>98128</v>
      </c>
      <c r="P9" s="4">
        <v>99058</v>
      </c>
      <c r="Q9" s="4">
        <v>100800</v>
      </c>
      <c r="R9" s="4">
        <v>101015</v>
      </c>
      <c r="S9" s="4">
        <v>105498</v>
      </c>
      <c r="T9" s="4">
        <v>101932</v>
      </c>
      <c r="U9" s="4">
        <v>99393</v>
      </c>
      <c r="V9" s="4">
        <v>99986</v>
      </c>
      <c r="W9" s="4">
        <v>101288</v>
      </c>
      <c r="X9" s="4">
        <v>98127</v>
      </c>
      <c r="Y9" s="4">
        <v>96391</v>
      </c>
      <c r="Z9" s="4">
        <v>100859</v>
      </c>
      <c r="AA9" s="4">
        <v>103407</v>
      </c>
      <c r="AB9" s="4">
        <v>103854</v>
      </c>
    </row>
    <row r="11" spans="1:28" ht="48" x14ac:dyDescent="0.2">
      <c r="A11" s="5" t="s">
        <v>33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8E90-32BE-BA42-9483-520E43C30D00}">
  <dimension ref="A1:G30"/>
  <sheetViews>
    <sheetView showGridLines="0" topLeftCell="A7" workbookViewId="0"/>
  </sheetViews>
  <sheetFormatPr baseColWidth="10" defaultRowHeight="15" x14ac:dyDescent="0.2"/>
  <cols>
    <col min="1" max="1" width="2.33203125" customWidth="1"/>
    <col min="2" max="2" width="5.1640625" bestFit="1" customWidth="1"/>
    <col min="3" max="3" width="48.6640625" bestFit="1" customWidth="1"/>
    <col min="4" max="4" width="14" bestFit="1" customWidth="1"/>
    <col min="5" max="5" width="12.1640625" bestFit="1" customWidth="1"/>
    <col min="6" max="6" width="5.83203125" bestFit="1" customWidth="1"/>
  </cols>
  <sheetData>
    <row r="1" spans="1:5" x14ac:dyDescent="0.2">
      <c r="A1" s="6" t="s">
        <v>52</v>
      </c>
    </row>
    <row r="2" spans="1:5" x14ac:dyDescent="0.2">
      <c r="A2" s="6" t="s">
        <v>53</v>
      </c>
    </row>
    <row r="3" spans="1:5" x14ac:dyDescent="0.2">
      <c r="A3" s="6" t="s">
        <v>54</v>
      </c>
    </row>
    <row r="4" spans="1:5" x14ac:dyDescent="0.2">
      <c r="A4" s="6" t="s">
        <v>55</v>
      </c>
    </row>
    <row r="5" spans="1:5" x14ac:dyDescent="0.2">
      <c r="A5" s="6" t="s">
        <v>56</v>
      </c>
    </row>
    <row r="6" spans="1:5" x14ac:dyDescent="0.2">
      <c r="A6" s="6"/>
      <c r="B6" t="s">
        <v>57</v>
      </c>
    </row>
    <row r="7" spans="1:5" x14ac:dyDescent="0.2">
      <c r="A7" s="6"/>
      <c r="B7" t="s">
        <v>58</v>
      </c>
    </row>
    <row r="8" spans="1:5" x14ac:dyDescent="0.2">
      <c r="A8" s="6"/>
      <c r="B8" t="s">
        <v>59</v>
      </c>
    </row>
    <row r="9" spans="1:5" x14ac:dyDescent="0.2">
      <c r="A9" s="6" t="s">
        <v>60</v>
      </c>
    </row>
    <row r="10" spans="1:5" x14ac:dyDescent="0.2">
      <c r="B10" t="s">
        <v>61</v>
      </c>
    </row>
    <row r="11" spans="1:5" x14ac:dyDescent="0.2">
      <c r="B11" t="s">
        <v>62</v>
      </c>
    </row>
    <row r="12" spans="1:5" x14ac:dyDescent="0.2">
      <c r="B12" t="s">
        <v>63</v>
      </c>
    </row>
    <row r="14" spans="1:5" ht="16" thickBot="1" x14ac:dyDescent="0.25">
      <c r="A14" t="s">
        <v>64</v>
      </c>
    </row>
    <row r="15" spans="1:5" ht="16" thickBot="1" x14ac:dyDescent="0.25">
      <c r="B15" s="8" t="s">
        <v>65</v>
      </c>
      <c r="C15" s="8" t="s">
        <v>66</v>
      </c>
      <c r="D15" s="8" t="s">
        <v>67</v>
      </c>
      <c r="E15" s="8" t="s">
        <v>68</v>
      </c>
    </row>
    <row r="16" spans="1:5" ht="16" thickBot="1" x14ac:dyDescent="0.25">
      <c r="B16" s="7" t="s">
        <v>73</v>
      </c>
      <c r="C16" s="7" t="s">
        <v>74</v>
      </c>
      <c r="D16" s="10">
        <v>10963024741.193539</v>
      </c>
      <c r="E16" s="10">
        <v>57132696.057145618</v>
      </c>
    </row>
    <row r="19" spans="1:7" ht="16" thickBot="1" x14ac:dyDescent="0.25">
      <c r="A19" t="s">
        <v>69</v>
      </c>
    </row>
    <row r="20" spans="1:7" ht="16" thickBot="1" x14ac:dyDescent="0.25">
      <c r="B20" s="8" t="s">
        <v>65</v>
      </c>
      <c r="C20" s="8" t="s">
        <v>66</v>
      </c>
      <c r="D20" s="8" t="s">
        <v>67</v>
      </c>
      <c r="E20" s="8" t="s">
        <v>68</v>
      </c>
      <c r="F20" s="8" t="s">
        <v>70</v>
      </c>
    </row>
    <row r="21" spans="1:7" x14ac:dyDescent="0.2">
      <c r="B21" s="9" t="s">
        <v>75</v>
      </c>
      <c r="C21" s="9" t="s">
        <v>76</v>
      </c>
      <c r="D21" s="11">
        <v>25000</v>
      </c>
      <c r="E21" s="11">
        <v>38616.895468576433</v>
      </c>
      <c r="F21" s="9" t="s">
        <v>77</v>
      </c>
    </row>
    <row r="22" spans="1:7" x14ac:dyDescent="0.2">
      <c r="B22" s="9" t="s">
        <v>78</v>
      </c>
      <c r="C22" s="9" t="s">
        <v>79</v>
      </c>
      <c r="D22" s="11">
        <v>5000</v>
      </c>
      <c r="E22" s="11">
        <v>25445.439774718416</v>
      </c>
      <c r="F22" s="9" t="s">
        <v>77</v>
      </c>
    </row>
    <row r="23" spans="1:7" x14ac:dyDescent="0.2">
      <c r="B23" s="9" t="s">
        <v>80</v>
      </c>
      <c r="C23" s="9" t="s">
        <v>81</v>
      </c>
      <c r="D23" s="11">
        <v>50000</v>
      </c>
      <c r="E23" s="11">
        <v>113645.34359578881</v>
      </c>
      <c r="F23" s="9" t="s">
        <v>77</v>
      </c>
    </row>
    <row r="24" spans="1:7" x14ac:dyDescent="0.2">
      <c r="B24" s="9" t="s">
        <v>82</v>
      </c>
      <c r="C24" s="9" t="s">
        <v>83</v>
      </c>
      <c r="D24" s="11">
        <v>2.0000000000000001E-4</v>
      </c>
      <c r="E24" s="11">
        <v>2.0026874333238571</v>
      </c>
      <c r="F24" s="9" t="s">
        <v>77</v>
      </c>
    </row>
    <row r="25" spans="1:7" x14ac:dyDescent="0.2">
      <c r="B25" s="9" t="s">
        <v>84</v>
      </c>
      <c r="C25" s="9" t="s">
        <v>85</v>
      </c>
      <c r="D25" s="11">
        <v>6.9999999999999999E-4</v>
      </c>
      <c r="E25" s="11">
        <v>4.5800847718522473</v>
      </c>
      <c r="F25" s="9" t="s">
        <v>77</v>
      </c>
    </row>
    <row r="26" spans="1:7" ht="16" thickBot="1" x14ac:dyDescent="0.25">
      <c r="B26" s="7" t="s">
        <v>86</v>
      </c>
      <c r="C26" s="7" t="s">
        <v>87</v>
      </c>
      <c r="D26" s="10">
        <v>6.0000000000000001E-3</v>
      </c>
      <c r="E26" s="10">
        <v>4.6741010510005365</v>
      </c>
      <c r="F26" s="7" t="s">
        <v>77</v>
      </c>
    </row>
    <row r="29" spans="1:7" ht="16" thickBot="1" x14ac:dyDescent="0.25">
      <c r="A29" t="s">
        <v>71</v>
      </c>
    </row>
    <row r="30" spans="1:7" ht="16" thickBot="1" x14ac:dyDescent="0.25">
      <c r="B30" s="12" t="s">
        <v>72</v>
      </c>
      <c r="C30" s="12"/>
      <c r="D30" s="12"/>
      <c r="E30" s="12"/>
      <c r="F30" s="12"/>
      <c r="G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B8C-03D1-A144-86CE-CAC6D0680724}">
  <dimension ref="A1:E17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" bestFit="1" customWidth="1"/>
    <col min="3" max="3" width="48.6640625" bestFit="1" customWidth="1"/>
    <col min="4" max="4" width="12.1640625" bestFit="1" customWidth="1"/>
    <col min="5" max="5" width="9.83203125" bestFit="1" customWidth="1"/>
  </cols>
  <sheetData>
    <row r="1" spans="1:5" x14ac:dyDescent="0.2">
      <c r="A1" s="6" t="s">
        <v>88</v>
      </c>
    </row>
    <row r="2" spans="1:5" x14ac:dyDescent="0.2">
      <c r="A2" s="6" t="s">
        <v>53</v>
      </c>
    </row>
    <row r="3" spans="1:5" x14ac:dyDescent="0.2">
      <c r="A3" s="6" t="s">
        <v>89</v>
      </c>
    </row>
    <row r="6" spans="1:5" ht="16" thickBot="1" x14ac:dyDescent="0.25">
      <c r="A6" t="s">
        <v>69</v>
      </c>
    </row>
    <row r="7" spans="1:5" x14ac:dyDescent="0.2">
      <c r="B7" s="13"/>
      <c r="C7" s="13"/>
      <c r="D7" s="13" t="s">
        <v>90</v>
      </c>
      <c r="E7" s="13" t="s">
        <v>92</v>
      </c>
    </row>
    <row r="8" spans="1:5" ht="16" thickBot="1" x14ac:dyDescent="0.25">
      <c r="B8" s="14" t="s">
        <v>65</v>
      </c>
      <c r="C8" s="14" t="s">
        <v>66</v>
      </c>
      <c r="D8" s="14" t="s">
        <v>91</v>
      </c>
      <c r="E8" s="14" t="s">
        <v>93</v>
      </c>
    </row>
    <row r="9" spans="1:5" x14ac:dyDescent="0.2">
      <c r="B9" s="9" t="s">
        <v>75</v>
      </c>
      <c r="C9" s="9" t="s">
        <v>76</v>
      </c>
      <c r="D9" s="9">
        <v>38616.895468576433</v>
      </c>
      <c r="E9" s="9">
        <v>0</v>
      </c>
    </row>
    <row r="10" spans="1:5" x14ac:dyDescent="0.2">
      <c r="B10" s="9" t="s">
        <v>78</v>
      </c>
      <c r="C10" s="9" t="s">
        <v>79</v>
      </c>
      <c r="D10" s="9">
        <v>25445.439774718416</v>
      </c>
      <c r="E10" s="9">
        <v>0</v>
      </c>
    </row>
    <row r="11" spans="1:5" x14ac:dyDescent="0.2">
      <c r="B11" s="9" t="s">
        <v>80</v>
      </c>
      <c r="C11" s="9" t="s">
        <v>81</v>
      </c>
      <c r="D11" s="9">
        <v>113645.34359578881</v>
      </c>
      <c r="E11" s="9">
        <v>0</v>
      </c>
    </row>
    <row r="12" spans="1:5" x14ac:dyDescent="0.2">
      <c r="B12" s="9" t="s">
        <v>82</v>
      </c>
      <c r="C12" s="9" t="s">
        <v>83</v>
      </c>
      <c r="D12" s="9">
        <v>2.0026874333238571</v>
      </c>
      <c r="E12" s="9">
        <v>0</v>
      </c>
    </row>
    <row r="13" spans="1:5" x14ac:dyDescent="0.2">
      <c r="B13" s="9" t="s">
        <v>84</v>
      </c>
      <c r="C13" s="9" t="s">
        <v>85</v>
      </c>
      <c r="D13" s="9">
        <v>4.5800847718522473</v>
      </c>
      <c r="E13" s="9">
        <v>0</v>
      </c>
    </row>
    <row r="14" spans="1:5" ht="16" thickBot="1" x14ac:dyDescent="0.25">
      <c r="B14" s="7" t="s">
        <v>86</v>
      </c>
      <c r="C14" s="7" t="s">
        <v>87</v>
      </c>
      <c r="D14" s="7">
        <v>4.6741010510005365</v>
      </c>
      <c r="E14" s="7">
        <v>0</v>
      </c>
    </row>
    <row r="16" spans="1:5" x14ac:dyDescent="0.2">
      <c r="A16" t="s">
        <v>71</v>
      </c>
    </row>
    <row r="17" spans="2:2" x14ac:dyDescent="0.2">
      <c r="B1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731F-B647-A04C-99C7-92458E0FBDCD}">
  <dimension ref="A1:J18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5.1640625" bestFit="1" customWidth="1"/>
    <col min="3" max="3" width="7.6640625" bestFit="1" customWidth="1"/>
    <col min="4" max="4" width="11.1640625" bestFit="1" customWidth="1"/>
    <col min="5" max="5" width="2.33203125" customWidth="1"/>
    <col min="6" max="6" width="8.33203125" bestFit="1" customWidth="1"/>
    <col min="7" max="7" width="10.1640625" bestFit="1" customWidth="1"/>
    <col min="8" max="8" width="2.33203125" customWidth="1"/>
    <col min="9" max="9" width="7.1640625" bestFit="1" customWidth="1"/>
    <col min="10" max="10" width="10.1640625" bestFit="1" customWidth="1"/>
  </cols>
  <sheetData>
    <row r="1" spans="1:10" x14ac:dyDescent="0.2">
      <c r="A1" s="6" t="s">
        <v>94</v>
      </c>
    </row>
    <row r="2" spans="1:10" x14ac:dyDescent="0.2">
      <c r="A2" s="6" t="s">
        <v>53</v>
      </c>
    </row>
    <row r="3" spans="1:10" x14ac:dyDescent="0.2">
      <c r="A3" s="6" t="s">
        <v>89</v>
      </c>
    </row>
    <row r="5" spans="1:10" ht="16" thickBot="1" x14ac:dyDescent="0.25"/>
    <row r="6" spans="1:10" x14ac:dyDescent="0.2">
      <c r="B6" s="13"/>
      <c r="C6" s="13" t="s">
        <v>95</v>
      </c>
      <c r="D6" s="13"/>
    </row>
    <row r="7" spans="1:10" ht="16" thickBot="1" x14ac:dyDescent="0.25">
      <c r="B7" s="14" t="s">
        <v>65</v>
      </c>
      <c r="C7" s="14" t="s">
        <v>66</v>
      </c>
      <c r="D7" s="14" t="s">
        <v>91</v>
      </c>
    </row>
    <row r="8" spans="1:10" ht="16" thickBot="1" x14ac:dyDescent="0.25">
      <c r="B8" s="7" t="s">
        <v>73</v>
      </c>
      <c r="C8" s="7" t="s">
        <v>74</v>
      </c>
      <c r="D8" s="10">
        <v>57132696.057145618</v>
      </c>
    </row>
    <row r="10" spans="1:10" ht="16" thickBot="1" x14ac:dyDescent="0.25"/>
    <row r="11" spans="1:10" x14ac:dyDescent="0.2">
      <c r="B11" s="13"/>
      <c r="C11" s="13" t="s">
        <v>96</v>
      </c>
      <c r="D11" s="13"/>
      <c r="F11" s="13" t="s">
        <v>97</v>
      </c>
      <c r="G11" s="13" t="s">
        <v>95</v>
      </c>
      <c r="I11" s="13" t="s">
        <v>100</v>
      </c>
      <c r="J11" s="13" t="s">
        <v>95</v>
      </c>
    </row>
    <row r="12" spans="1:10" ht="16" thickBot="1" x14ac:dyDescent="0.25">
      <c r="B12" s="14" t="s">
        <v>65</v>
      </c>
      <c r="C12" s="14" t="s">
        <v>66</v>
      </c>
      <c r="D12" s="14" t="s">
        <v>91</v>
      </c>
      <c r="F12" s="14" t="s">
        <v>98</v>
      </c>
      <c r="G12" s="14" t="s">
        <v>99</v>
      </c>
      <c r="I12" s="14" t="s">
        <v>98</v>
      </c>
      <c r="J12" s="14" t="s">
        <v>99</v>
      </c>
    </row>
    <row r="13" spans="1:10" x14ac:dyDescent="0.2">
      <c r="B13" s="9" t="s">
        <v>75</v>
      </c>
      <c r="C13" s="9" t="s">
        <v>76</v>
      </c>
      <c r="D13" s="11">
        <v>38616.895468576433</v>
      </c>
      <c r="F13" s="11">
        <v>0</v>
      </c>
      <c r="G13" s="11">
        <v>85</v>
      </c>
      <c r="I13" s="11">
        <v>250</v>
      </c>
      <c r="J13" s="11">
        <v>18835</v>
      </c>
    </row>
    <row r="14" spans="1:10" x14ac:dyDescent="0.2">
      <c r="B14" s="9" t="s">
        <v>78</v>
      </c>
      <c r="C14" s="9" t="s">
        <v>79</v>
      </c>
      <c r="D14" s="11">
        <v>25445.439774718416</v>
      </c>
      <c r="F14" s="11">
        <v>0</v>
      </c>
      <c r="G14" s="11">
        <v>110</v>
      </c>
      <c r="I14" s="11">
        <v>398.5</v>
      </c>
      <c r="J14" s="11">
        <v>20035</v>
      </c>
    </row>
    <row r="15" spans="1:10" x14ac:dyDescent="0.2">
      <c r="B15" s="9" t="s">
        <v>80</v>
      </c>
      <c r="C15" s="9" t="s">
        <v>81</v>
      </c>
      <c r="D15" s="11">
        <v>113645.34359578881</v>
      </c>
      <c r="F15" s="11">
        <v>0</v>
      </c>
      <c r="G15" s="11">
        <v>125</v>
      </c>
      <c r="I15" s="11">
        <v>597</v>
      </c>
      <c r="J15" s="11">
        <v>21020</v>
      </c>
    </row>
    <row r="16" spans="1:10" x14ac:dyDescent="0.2">
      <c r="B16" s="9" t="s">
        <v>82</v>
      </c>
      <c r="C16" s="9" t="s">
        <v>83</v>
      </c>
      <c r="D16" s="11">
        <v>2.0026874333238571</v>
      </c>
      <c r="F16" s="11"/>
      <c r="G16" s="11"/>
      <c r="I16" s="11"/>
      <c r="J16" s="11"/>
    </row>
    <row r="17" spans="2:10" x14ac:dyDescent="0.2">
      <c r="B17" s="9" t="s">
        <v>84</v>
      </c>
      <c r="C17" s="9" t="s">
        <v>85</v>
      </c>
      <c r="D17" s="11">
        <v>4.5800847718522473</v>
      </c>
      <c r="F17" s="11"/>
      <c r="G17" s="11"/>
      <c r="I17" s="11"/>
      <c r="J17" s="11"/>
    </row>
    <row r="18" spans="2:10" ht="16" thickBot="1" x14ac:dyDescent="0.25">
      <c r="B18" s="7" t="s">
        <v>86</v>
      </c>
      <c r="C18" s="7" t="s">
        <v>87</v>
      </c>
      <c r="D18" s="10">
        <v>4.6741010510005365</v>
      </c>
      <c r="F18" s="10"/>
      <c r="G18" s="10"/>
      <c r="I18" s="10"/>
      <c r="J1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CD81-7B60-5242-8DE8-D057AAC3DF45}">
  <dimension ref="A1:AE30"/>
  <sheetViews>
    <sheetView tabSelected="1" topLeftCell="I1" workbookViewId="0">
      <selection activeCell="R2" sqref="R2"/>
    </sheetView>
  </sheetViews>
  <sheetFormatPr baseColWidth="10" defaultRowHeight="15" x14ac:dyDescent="0.2"/>
  <cols>
    <col min="2" max="2" width="42.6640625" bestFit="1" customWidth="1"/>
    <col min="3" max="3" width="23.33203125" bestFit="1" customWidth="1"/>
    <col min="4" max="4" width="43" bestFit="1" customWidth="1"/>
    <col min="6" max="6" width="23.33203125" bestFit="1" customWidth="1"/>
    <col min="7" max="7" width="43" bestFit="1" customWidth="1"/>
    <col min="19" max="19" width="12.1640625" bestFit="1" customWidth="1"/>
  </cols>
  <sheetData>
    <row r="1" spans="1:31" x14ac:dyDescent="0.2">
      <c r="B1" s="3" t="s">
        <v>28</v>
      </c>
      <c r="E1" s="3" t="s">
        <v>32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104</v>
      </c>
      <c r="S1" t="s">
        <v>102</v>
      </c>
      <c r="T1" t="s">
        <v>103</v>
      </c>
      <c r="U1" t="s">
        <v>50</v>
      </c>
    </row>
    <row r="2" spans="1:31" x14ac:dyDescent="0.2">
      <c r="B2" s="3" t="s">
        <v>29</v>
      </c>
      <c r="C2" s="3" t="s">
        <v>30</v>
      </c>
      <c r="D2" s="3" t="s">
        <v>31</v>
      </c>
      <c r="E2" s="3" t="s">
        <v>29</v>
      </c>
      <c r="F2" s="3" t="s">
        <v>30</v>
      </c>
      <c r="G2" s="3" t="s">
        <v>31</v>
      </c>
      <c r="K2" t="s">
        <v>101</v>
      </c>
      <c r="L2">
        <v>37561.763517403684</v>
      </c>
      <c r="M2">
        <v>22874.76956543055</v>
      </c>
      <c r="N2">
        <v>112219.23486752129</v>
      </c>
      <c r="O2">
        <v>0</v>
      </c>
      <c r="P2">
        <v>7.8911367701465389</v>
      </c>
      <c r="Q2">
        <v>8.1254069120539079</v>
      </c>
      <c r="R2">
        <f>EXP(O2)/SUM(EXP($O$2),EXP($P$2),EXP($Q$2))</f>
        <v>1.6518757616720809E-4</v>
      </c>
      <c r="S2">
        <f t="shared" ref="S2:T2" si="0">EXP(P2)/SUM(EXP($O$2),EXP($P$2),EXP($Q$2))</f>
        <v>0.44162590044998817</v>
      </c>
      <c r="T2">
        <f t="shared" si="0"/>
        <v>0.55820891197384459</v>
      </c>
      <c r="U2">
        <f>1/2*SUM(S5:S30)</f>
        <v>53222263.699049436</v>
      </c>
    </row>
    <row r="3" spans="1:31" x14ac:dyDescent="0.2">
      <c r="A3" s="3" t="s">
        <v>2</v>
      </c>
      <c r="B3" s="4">
        <v>25062</v>
      </c>
      <c r="C3" s="4">
        <v>10727</v>
      </c>
      <c r="D3" s="4">
        <v>50399</v>
      </c>
      <c r="E3" s="4">
        <v>39309</v>
      </c>
      <c r="F3" s="4">
        <v>11208</v>
      </c>
      <c r="G3" s="4">
        <v>85472</v>
      </c>
    </row>
    <row r="4" spans="1:31" x14ac:dyDescent="0.2">
      <c r="A4" s="3" t="s">
        <v>3</v>
      </c>
      <c r="B4" s="4">
        <v>26212</v>
      </c>
      <c r="C4" s="4">
        <v>10779</v>
      </c>
      <c r="D4" s="4">
        <v>51691</v>
      </c>
      <c r="E4" s="4">
        <v>39326</v>
      </c>
      <c r="F4" s="4">
        <v>11235</v>
      </c>
      <c r="G4" s="4">
        <v>88260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51</v>
      </c>
      <c r="T4" t="s">
        <v>47</v>
      </c>
      <c r="U4" t="s">
        <v>48</v>
      </c>
      <c r="V4" t="s">
        <v>49</v>
      </c>
      <c r="Y4" t="s">
        <v>105</v>
      </c>
    </row>
    <row r="5" spans="1:31" x14ac:dyDescent="0.2">
      <c r="A5" s="3" t="s">
        <v>4</v>
      </c>
      <c r="B5" s="4">
        <v>26318</v>
      </c>
      <c r="C5" s="4">
        <v>11235</v>
      </c>
      <c r="D5" s="4">
        <v>54002</v>
      </c>
      <c r="E5" s="4">
        <v>38520</v>
      </c>
      <c r="F5" s="4">
        <v>11616</v>
      </c>
      <c r="G5" s="4">
        <v>89668</v>
      </c>
      <c r="L5">
        <f t="shared" ref="L5:L30" si="1">E3</f>
        <v>39309</v>
      </c>
      <c r="M5">
        <f t="shared" ref="M5:M30" si="2">F3</f>
        <v>11208</v>
      </c>
      <c r="N5">
        <f t="shared" ref="N5:N30" si="3">G3</f>
        <v>85472</v>
      </c>
      <c r="O5">
        <f t="shared" ref="O5:O30" si="4">B3/E3</f>
        <v>0.63756391666030676</v>
      </c>
      <c r="P5">
        <f t="shared" ref="P5:P30" si="5">C3/F3</f>
        <v>0.95708422555317629</v>
      </c>
      <c r="Q5">
        <f t="shared" ref="Q5:Q30" si="6">D3/G3</f>
        <v>0.58965509172594532</v>
      </c>
      <c r="R5">
        <f t="shared" ref="R5:R30" si="7">SUM(B3:D3)</f>
        <v>86188</v>
      </c>
      <c r="S5">
        <f>T5^2+U5^2+V5^2</f>
        <v>8431321.8965023383</v>
      </c>
      <c r="T5">
        <f>L$2+EXP(O$2)/SUM(EXP($O$2),EXP($P$2),EXP($Q$2))*($R5-SUM($L$2*$O5,$M$2*$P5,$N$2*$Q5))/O5-L5</f>
        <v>-1753.927204045307</v>
      </c>
      <c r="U5">
        <f>M$2+EXP(P$2)/SUM(EXP($O$2),EXP($P$2),EXP($Q$2))*($R5-SUM($L$2*$O5,$M$2*$P5,$N$2*$Q5))/P5-M5</f>
        <v>-249.04335985016587</v>
      </c>
      <c r="V5">
        <f>N$2+EXP(Q$2)/SUM(EXP($O$2),EXP($P$2),EXP($Q$2))*($R5-SUM($L$2*$O5,$M$2*$P5,$N$2*$Q5))/Q5-N5</f>
        <v>2300.6604843667592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</row>
    <row r="6" spans="1:31" x14ac:dyDescent="0.2">
      <c r="A6" s="3" t="s">
        <v>5</v>
      </c>
      <c r="B6" s="4">
        <v>27197</v>
      </c>
      <c r="C6" s="4">
        <v>11201</v>
      </c>
      <c r="D6" s="4">
        <v>58251</v>
      </c>
      <c r="E6" s="4">
        <v>38678</v>
      </c>
      <c r="F6" s="4">
        <v>11682</v>
      </c>
      <c r="G6" s="4">
        <v>94245</v>
      </c>
      <c r="L6">
        <f t="shared" si="1"/>
        <v>39326</v>
      </c>
      <c r="M6">
        <f t="shared" si="2"/>
        <v>11235</v>
      </c>
      <c r="N6">
        <f t="shared" si="3"/>
        <v>88260</v>
      </c>
      <c r="O6">
        <f t="shared" si="4"/>
        <v>0.66653104816152164</v>
      </c>
      <c r="P6">
        <f t="shared" si="5"/>
        <v>0.95941255006675563</v>
      </c>
      <c r="Q6">
        <f t="shared" si="6"/>
        <v>0.58566734647632002</v>
      </c>
      <c r="R6">
        <f t="shared" si="7"/>
        <v>88682</v>
      </c>
      <c r="S6">
        <f t="shared" ref="S6:S30" si="8">T6^2+U6^2+V6^2</f>
        <v>4599560.0217150282</v>
      </c>
      <c r="T6">
        <f t="shared" ref="T6:T29" si="9">L$2+EXP(O$2)/SUM(EXP($O$2),EXP($P$2),EXP($Q$2))*($R6-SUM($L$2*$O6,$M$2*$P6,$N$2*$Q6))/O6-L6</f>
        <v>-1770.1902852562343</v>
      </c>
      <c r="U6">
        <f t="shared" ref="U6:U30" si="10">M$2+EXP(P$2)/SUM(EXP($O$2),EXP($P$2),EXP($Q$2))*($R6-SUM($L$2*$O6,$M$2*$P6,$N$2*$Q6))/P6-M6</f>
        <v>581.51507974649758</v>
      </c>
      <c r="V6">
        <f t="shared" ref="V6:V30" si="11">N$2+EXP(Q$2)/SUM(EXP($O$2),EXP($P$2),EXP($Q$2))*($R6-SUM($L$2*$O6,$M$2*$P6,$N$2*$Q6))/Q6-N6</f>
        <v>1061.9918020996702</v>
      </c>
      <c r="Y6" t="s">
        <v>101</v>
      </c>
      <c r="Z6">
        <v>29804.6842</v>
      </c>
      <c r="AA6">
        <v>5723.8284000000003</v>
      </c>
      <c r="AB6">
        <v>61728.161699999997</v>
      </c>
      <c r="AC6">
        <v>0</v>
      </c>
      <c r="AD6">
        <v>7.9480010000000004E-2</v>
      </c>
      <c r="AE6">
        <v>1.4812601000000001</v>
      </c>
    </row>
    <row r="7" spans="1:31" x14ac:dyDescent="0.2">
      <c r="A7" s="3" t="s">
        <v>6</v>
      </c>
      <c r="B7" s="4">
        <v>28081</v>
      </c>
      <c r="C7" s="4">
        <v>11765</v>
      </c>
      <c r="D7" s="4">
        <v>61570</v>
      </c>
      <c r="E7" s="4">
        <v>38801</v>
      </c>
      <c r="F7" s="4">
        <v>12100</v>
      </c>
      <c r="G7" s="4">
        <v>97017</v>
      </c>
      <c r="L7">
        <f t="shared" si="1"/>
        <v>38520</v>
      </c>
      <c r="M7">
        <f t="shared" si="2"/>
        <v>11616</v>
      </c>
      <c r="N7">
        <f t="shared" si="3"/>
        <v>89668</v>
      </c>
      <c r="O7">
        <f t="shared" si="4"/>
        <v>0.68322949117341636</v>
      </c>
      <c r="P7">
        <f t="shared" si="5"/>
        <v>0.96720041322314054</v>
      </c>
      <c r="Q7">
        <f t="shared" si="6"/>
        <v>0.60224383280546012</v>
      </c>
      <c r="R7">
        <f t="shared" si="7"/>
        <v>91555</v>
      </c>
      <c r="S7">
        <f t="shared" si="8"/>
        <v>1303992.8874736507</v>
      </c>
      <c r="T7">
        <f t="shared" si="9"/>
        <v>-963.99462005939131</v>
      </c>
      <c r="U7">
        <f t="shared" si="10"/>
        <v>384.26914336574919</v>
      </c>
      <c r="V7">
        <f t="shared" si="11"/>
        <v>476.49185242473322</v>
      </c>
    </row>
    <row r="8" spans="1:31" x14ac:dyDescent="0.2">
      <c r="A8" s="3" t="s">
        <v>7</v>
      </c>
      <c r="B8" s="4">
        <v>27881</v>
      </c>
      <c r="C8" s="4">
        <v>12323</v>
      </c>
      <c r="D8" s="4">
        <v>62811</v>
      </c>
      <c r="E8" s="4">
        <v>38206</v>
      </c>
      <c r="F8" s="4">
        <v>12581</v>
      </c>
      <c r="G8" s="4">
        <v>95615</v>
      </c>
      <c r="L8">
        <f t="shared" si="1"/>
        <v>38678</v>
      </c>
      <c r="M8">
        <f t="shared" si="2"/>
        <v>11682</v>
      </c>
      <c r="N8">
        <f t="shared" si="3"/>
        <v>94245</v>
      </c>
      <c r="O8">
        <f t="shared" si="4"/>
        <v>0.70316458968922901</v>
      </c>
      <c r="P8">
        <f t="shared" si="5"/>
        <v>0.95882554357130634</v>
      </c>
      <c r="Q8">
        <f t="shared" si="6"/>
        <v>0.6180805347763807</v>
      </c>
      <c r="R8">
        <f t="shared" si="7"/>
        <v>96649</v>
      </c>
      <c r="S8">
        <f t="shared" si="8"/>
        <v>4577125.9571880503</v>
      </c>
      <c r="T8">
        <f t="shared" si="9"/>
        <v>-1121.1830895095627</v>
      </c>
      <c r="U8">
        <f t="shared" si="10"/>
        <v>1494.3280277696504</v>
      </c>
      <c r="V8">
        <f t="shared" si="11"/>
        <v>-1042.6208238894469</v>
      </c>
    </row>
    <row r="9" spans="1:31" x14ac:dyDescent="0.2">
      <c r="A9" s="3" t="s">
        <v>8</v>
      </c>
      <c r="B9" s="4">
        <v>28544</v>
      </c>
      <c r="C9" s="4">
        <v>12310</v>
      </c>
      <c r="D9" s="4">
        <v>65742</v>
      </c>
      <c r="E9" s="4">
        <v>38203</v>
      </c>
      <c r="F9" s="4">
        <v>13110</v>
      </c>
      <c r="G9" s="4">
        <v>95818</v>
      </c>
      <c r="L9">
        <f t="shared" si="1"/>
        <v>38801</v>
      </c>
      <c r="M9">
        <f t="shared" si="2"/>
        <v>12100</v>
      </c>
      <c r="N9">
        <f t="shared" si="3"/>
        <v>97017</v>
      </c>
      <c r="O9">
        <f t="shared" si="4"/>
        <v>0.72371846086441072</v>
      </c>
      <c r="P9">
        <f t="shared" si="5"/>
        <v>0.97231404958677681</v>
      </c>
      <c r="Q9">
        <f t="shared" si="6"/>
        <v>0.63463104404382742</v>
      </c>
      <c r="R9">
        <f t="shared" si="7"/>
        <v>101416</v>
      </c>
      <c r="S9">
        <f t="shared" si="8"/>
        <v>8638458.9813395366</v>
      </c>
      <c r="T9">
        <f t="shared" si="9"/>
        <v>-1243.6251084303876</v>
      </c>
      <c r="U9">
        <f t="shared" si="10"/>
        <v>2041.6621841850101</v>
      </c>
      <c r="V9">
        <f t="shared" si="11"/>
        <v>-1709.8161002546258</v>
      </c>
    </row>
    <row r="10" spans="1:31" x14ac:dyDescent="0.2">
      <c r="A10" s="3" t="s">
        <v>9</v>
      </c>
      <c r="B10" s="4">
        <v>28701</v>
      </c>
      <c r="C10" s="4">
        <v>11795</v>
      </c>
      <c r="D10" s="4">
        <v>68638</v>
      </c>
      <c r="E10" s="4">
        <v>36996</v>
      </c>
      <c r="F10" s="4">
        <v>12863</v>
      </c>
      <c r="G10" s="4">
        <v>97041</v>
      </c>
      <c r="L10">
        <f t="shared" si="1"/>
        <v>38206</v>
      </c>
      <c r="M10">
        <f t="shared" si="2"/>
        <v>12581</v>
      </c>
      <c r="N10">
        <f t="shared" si="3"/>
        <v>95615</v>
      </c>
      <c r="O10">
        <f t="shared" si="4"/>
        <v>0.72975448882374494</v>
      </c>
      <c r="P10">
        <f t="shared" si="5"/>
        <v>0.97949288609808438</v>
      </c>
      <c r="Q10">
        <f t="shared" si="6"/>
        <v>0.65691575589604145</v>
      </c>
      <c r="R10">
        <f t="shared" si="7"/>
        <v>103015</v>
      </c>
      <c r="S10">
        <f t="shared" si="8"/>
        <v>2199620.3005838934</v>
      </c>
      <c r="T10">
        <f t="shared" si="9"/>
        <v>-648.88142750388215</v>
      </c>
      <c r="U10">
        <f t="shared" si="10"/>
        <v>1041.8209626628195</v>
      </c>
      <c r="V10">
        <f t="shared" si="11"/>
        <v>-832.57568747876212</v>
      </c>
    </row>
    <row r="11" spans="1:31" x14ac:dyDescent="0.2">
      <c r="A11" s="3" t="s">
        <v>10</v>
      </c>
      <c r="B11" s="4">
        <v>28793</v>
      </c>
      <c r="C11" s="4">
        <v>11401</v>
      </c>
      <c r="D11" s="4">
        <v>70395</v>
      </c>
      <c r="E11" s="4">
        <v>36160</v>
      </c>
      <c r="F11" s="4">
        <v>12327</v>
      </c>
      <c r="G11" s="4">
        <v>95927</v>
      </c>
      <c r="L11">
        <f t="shared" si="1"/>
        <v>38203</v>
      </c>
      <c r="M11">
        <f t="shared" si="2"/>
        <v>13110</v>
      </c>
      <c r="N11">
        <f t="shared" si="3"/>
        <v>95818</v>
      </c>
      <c r="O11">
        <f t="shared" si="4"/>
        <v>0.7471664528963694</v>
      </c>
      <c r="P11">
        <f t="shared" si="5"/>
        <v>0.93897787948131195</v>
      </c>
      <c r="Q11">
        <f t="shared" si="6"/>
        <v>0.68611325638189069</v>
      </c>
      <c r="R11">
        <f t="shared" si="7"/>
        <v>106596</v>
      </c>
      <c r="S11">
        <f t="shared" si="8"/>
        <v>596161.78721117345</v>
      </c>
      <c r="T11">
        <f t="shared" si="9"/>
        <v>-645.64556545485539</v>
      </c>
      <c r="U11">
        <f t="shared" si="10"/>
        <v>385.10259821282125</v>
      </c>
      <c r="V11">
        <f t="shared" si="11"/>
        <v>176.0669755217823</v>
      </c>
    </row>
    <row r="12" spans="1:31" x14ac:dyDescent="0.2">
      <c r="A12" s="3" t="s">
        <v>11</v>
      </c>
      <c r="B12" s="4">
        <v>29160</v>
      </c>
      <c r="C12" s="4">
        <v>11523</v>
      </c>
      <c r="D12" s="4">
        <v>71193</v>
      </c>
      <c r="E12" s="4">
        <v>36095</v>
      </c>
      <c r="F12" s="4">
        <v>12285</v>
      </c>
      <c r="G12" s="4">
        <v>95044</v>
      </c>
      <c r="L12">
        <f t="shared" si="1"/>
        <v>36996</v>
      </c>
      <c r="M12">
        <f t="shared" si="2"/>
        <v>12863</v>
      </c>
      <c r="N12">
        <f t="shared" si="3"/>
        <v>97041</v>
      </c>
      <c r="O12">
        <f t="shared" si="4"/>
        <v>0.77578657152124553</v>
      </c>
      <c r="P12">
        <f t="shared" si="5"/>
        <v>0.91697115758376735</v>
      </c>
      <c r="Q12">
        <f t="shared" si="6"/>
        <v>0.70730928164384121</v>
      </c>
      <c r="R12">
        <f t="shared" si="7"/>
        <v>109134</v>
      </c>
      <c r="S12">
        <f t="shared" si="8"/>
        <v>1143726.2648977777</v>
      </c>
      <c r="T12">
        <f t="shared" si="9"/>
        <v>561.42931853965274</v>
      </c>
      <c r="U12">
        <f t="shared" si="10"/>
        <v>208.4632806596419</v>
      </c>
      <c r="V12">
        <f t="shared" si="11"/>
        <v>-886.03975407342659</v>
      </c>
    </row>
    <row r="13" spans="1:31" x14ac:dyDescent="0.2">
      <c r="A13" s="3" t="s">
        <v>12</v>
      </c>
      <c r="B13" s="4">
        <v>29568</v>
      </c>
      <c r="C13" s="4">
        <v>11994</v>
      </c>
      <c r="D13" s="4">
        <v>73736</v>
      </c>
      <c r="E13" s="4">
        <v>36956</v>
      </c>
      <c r="F13" s="4">
        <v>12600</v>
      </c>
      <c r="G13" s="4">
        <v>96199</v>
      </c>
      <c r="L13">
        <f t="shared" si="1"/>
        <v>36160</v>
      </c>
      <c r="M13">
        <f t="shared" si="2"/>
        <v>12327</v>
      </c>
      <c r="N13">
        <f t="shared" si="3"/>
        <v>95927</v>
      </c>
      <c r="O13">
        <f t="shared" si="4"/>
        <v>0.79626659292035395</v>
      </c>
      <c r="P13">
        <f t="shared" si="5"/>
        <v>0.92488034396041208</v>
      </c>
      <c r="Q13">
        <f t="shared" si="6"/>
        <v>0.73383927361431089</v>
      </c>
      <c r="R13">
        <f t="shared" si="7"/>
        <v>110589</v>
      </c>
      <c r="S13">
        <f t="shared" si="8"/>
        <v>3224793.3309440343</v>
      </c>
      <c r="T13">
        <f t="shared" si="9"/>
        <v>1397.0278964618701</v>
      </c>
      <c r="U13">
        <f t="shared" si="10"/>
        <v>-352.24387342203227</v>
      </c>
      <c r="V13">
        <f t="shared" si="11"/>
        <v>-1071.9284682701546</v>
      </c>
    </row>
    <row r="14" spans="1:31" x14ac:dyDescent="0.2">
      <c r="A14" s="3" t="s">
        <v>13</v>
      </c>
      <c r="B14" s="4">
        <v>30958</v>
      </c>
      <c r="C14" s="4">
        <v>12787</v>
      </c>
      <c r="D14" s="4">
        <v>77741</v>
      </c>
      <c r="E14" s="4">
        <v>38472</v>
      </c>
      <c r="F14" s="4">
        <v>13474</v>
      </c>
      <c r="G14" s="4">
        <v>98535</v>
      </c>
      <c r="L14">
        <f t="shared" si="1"/>
        <v>36095</v>
      </c>
      <c r="M14">
        <f t="shared" si="2"/>
        <v>12285</v>
      </c>
      <c r="N14">
        <f t="shared" si="3"/>
        <v>95044</v>
      </c>
      <c r="O14">
        <f t="shared" si="4"/>
        <v>0.80786812577919376</v>
      </c>
      <c r="P14">
        <f t="shared" si="5"/>
        <v>0.93797313797313797</v>
      </c>
      <c r="Q14">
        <f t="shared" si="6"/>
        <v>0.74905307015697997</v>
      </c>
      <c r="R14">
        <f t="shared" si="7"/>
        <v>111876</v>
      </c>
      <c r="S14">
        <f t="shared" si="8"/>
        <v>3116415.1328833108</v>
      </c>
      <c r="T14">
        <f t="shared" si="9"/>
        <v>1461.8596240426705</v>
      </c>
      <c r="U14">
        <f t="shared" si="10"/>
        <v>-702.16220122320738</v>
      </c>
      <c r="V14">
        <f t="shared" si="11"/>
        <v>-697.3878516654222</v>
      </c>
    </row>
    <row r="15" spans="1:31" x14ac:dyDescent="0.2">
      <c r="A15" s="3" t="s">
        <v>14</v>
      </c>
      <c r="B15" s="4">
        <v>32379</v>
      </c>
      <c r="C15" s="4">
        <v>15024</v>
      </c>
      <c r="D15" s="4">
        <v>79661</v>
      </c>
      <c r="E15" s="4">
        <v>39187</v>
      </c>
      <c r="F15" s="4">
        <v>15906</v>
      </c>
      <c r="G15" s="4">
        <v>98128</v>
      </c>
      <c r="L15">
        <f t="shared" si="1"/>
        <v>36956</v>
      </c>
      <c r="M15">
        <f t="shared" si="2"/>
        <v>12600</v>
      </c>
      <c r="N15">
        <f t="shared" si="3"/>
        <v>96199</v>
      </c>
      <c r="O15">
        <f t="shared" si="4"/>
        <v>0.80008658945773348</v>
      </c>
      <c r="P15">
        <f t="shared" si="5"/>
        <v>0.95190476190476192</v>
      </c>
      <c r="Q15">
        <f t="shared" si="6"/>
        <v>0.76649445420430562</v>
      </c>
      <c r="R15">
        <f t="shared" si="7"/>
        <v>115298</v>
      </c>
      <c r="S15">
        <f t="shared" si="8"/>
        <v>553975.77766390797</v>
      </c>
      <c r="T15">
        <f t="shared" si="9"/>
        <v>601.10889355234394</v>
      </c>
      <c r="U15">
        <f t="shared" si="10"/>
        <v>-184.59347715929471</v>
      </c>
      <c r="V15">
        <f t="shared" si="11"/>
        <v>-398.20738811130286</v>
      </c>
    </row>
    <row r="16" spans="1:31" x14ac:dyDescent="0.2">
      <c r="A16" s="3" t="s">
        <v>15</v>
      </c>
      <c r="B16" s="4">
        <v>34242</v>
      </c>
      <c r="C16" s="4">
        <v>16449</v>
      </c>
      <c r="D16" s="4">
        <v>82249</v>
      </c>
      <c r="E16" s="4">
        <v>39800</v>
      </c>
      <c r="F16" s="4">
        <v>17153</v>
      </c>
      <c r="G16" s="4">
        <v>99058</v>
      </c>
      <c r="L16">
        <f t="shared" si="1"/>
        <v>38472</v>
      </c>
      <c r="M16">
        <f t="shared" si="2"/>
        <v>13474</v>
      </c>
      <c r="N16">
        <f t="shared" si="3"/>
        <v>98535</v>
      </c>
      <c r="O16">
        <f t="shared" si="4"/>
        <v>0.80468912455812014</v>
      </c>
      <c r="P16">
        <f t="shared" si="5"/>
        <v>0.94901291375983376</v>
      </c>
      <c r="Q16">
        <f t="shared" si="6"/>
        <v>0.7889683868676105</v>
      </c>
      <c r="R16">
        <f t="shared" si="7"/>
        <v>121486</v>
      </c>
      <c r="S16">
        <f t="shared" si="8"/>
        <v>1219185.9721715429</v>
      </c>
      <c r="T16">
        <f t="shared" si="9"/>
        <v>-914.13383365613845</v>
      </c>
      <c r="U16">
        <f t="shared" si="10"/>
        <v>565.84812402978969</v>
      </c>
      <c r="V16">
        <f t="shared" si="11"/>
        <v>251.71652084962989</v>
      </c>
    </row>
    <row r="17" spans="1:22" x14ac:dyDescent="0.2">
      <c r="A17" s="3" t="s">
        <v>16</v>
      </c>
      <c r="B17" s="4">
        <v>35253</v>
      </c>
      <c r="C17" s="4">
        <v>16685</v>
      </c>
      <c r="D17" s="4">
        <v>86699</v>
      </c>
      <c r="E17" s="4">
        <v>38230</v>
      </c>
      <c r="F17" s="4">
        <v>17663</v>
      </c>
      <c r="G17" s="4">
        <v>100800</v>
      </c>
      <c r="L17">
        <f t="shared" si="1"/>
        <v>39187</v>
      </c>
      <c r="M17">
        <f t="shared" si="2"/>
        <v>15906</v>
      </c>
      <c r="N17">
        <f t="shared" si="3"/>
        <v>98128</v>
      </c>
      <c r="O17">
        <f t="shared" si="4"/>
        <v>0.82626891571184324</v>
      </c>
      <c r="P17">
        <f t="shared" si="5"/>
        <v>0.944549226706903</v>
      </c>
      <c r="Q17">
        <f t="shared" si="6"/>
        <v>0.81180702755584544</v>
      </c>
      <c r="R17">
        <f t="shared" si="7"/>
        <v>127064</v>
      </c>
      <c r="S17">
        <f t="shared" si="8"/>
        <v>10218574.205649806</v>
      </c>
      <c r="T17">
        <f t="shared" si="9"/>
        <v>-1628.5709115633872</v>
      </c>
      <c r="U17">
        <f t="shared" si="10"/>
        <v>-829.44972118110309</v>
      </c>
      <c r="V17">
        <f t="shared" si="11"/>
        <v>2622.6597476020397</v>
      </c>
    </row>
    <row r="18" spans="1:22" x14ac:dyDescent="0.2">
      <c r="A18" s="3" t="s">
        <v>17</v>
      </c>
      <c r="B18" s="4">
        <v>33581</v>
      </c>
      <c r="C18" s="4">
        <v>14713</v>
      </c>
      <c r="D18" s="4">
        <v>88741</v>
      </c>
      <c r="E18" s="4">
        <v>36645</v>
      </c>
      <c r="F18" s="4">
        <v>15388</v>
      </c>
      <c r="G18" s="4">
        <v>101015</v>
      </c>
      <c r="L18">
        <f t="shared" si="1"/>
        <v>39800</v>
      </c>
      <c r="M18">
        <f t="shared" si="2"/>
        <v>17153</v>
      </c>
      <c r="N18">
        <f t="shared" si="3"/>
        <v>99058</v>
      </c>
      <c r="O18">
        <f t="shared" si="4"/>
        <v>0.86035175879396986</v>
      </c>
      <c r="P18">
        <f t="shared" si="5"/>
        <v>0.95895761674342683</v>
      </c>
      <c r="Q18">
        <f t="shared" si="6"/>
        <v>0.8303115346564639</v>
      </c>
      <c r="R18">
        <f t="shared" si="7"/>
        <v>132940</v>
      </c>
      <c r="S18">
        <f t="shared" si="8"/>
        <v>17624947.496485986</v>
      </c>
      <c r="T18">
        <f t="shared" si="9"/>
        <v>-2241.0184075193683</v>
      </c>
      <c r="U18">
        <f t="shared" si="10"/>
        <v>-950.89354017381265</v>
      </c>
      <c r="V18">
        <f t="shared" si="11"/>
        <v>3420.319498073397</v>
      </c>
    </row>
    <row r="19" spans="1:22" x14ac:dyDescent="0.2">
      <c r="A19" s="3" t="s">
        <v>18</v>
      </c>
      <c r="B19" s="4">
        <v>34147</v>
      </c>
      <c r="C19" s="4">
        <v>14826</v>
      </c>
      <c r="D19" s="4">
        <v>96206</v>
      </c>
      <c r="E19" s="4">
        <v>37223</v>
      </c>
      <c r="F19" s="4">
        <v>15505</v>
      </c>
      <c r="G19" s="4">
        <v>105498</v>
      </c>
      <c r="L19">
        <f t="shared" si="1"/>
        <v>38230</v>
      </c>
      <c r="M19">
        <f t="shared" si="2"/>
        <v>17663</v>
      </c>
      <c r="N19">
        <f t="shared" si="3"/>
        <v>100800</v>
      </c>
      <c r="O19">
        <f t="shared" si="4"/>
        <v>0.9221292178917081</v>
      </c>
      <c r="P19">
        <f t="shared" si="5"/>
        <v>0.94463001755081244</v>
      </c>
      <c r="Q19">
        <f t="shared" si="6"/>
        <v>0.860109126984127</v>
      </c>
      <c r="R19">
        <f t="shared" si="7"/>
        <v>138637</v>
      </c>
      <c r="S19">
        <f t="shared" si="8"/>
        <v>7453157.7047666581</v>
      </c>
      <c r="T19">
        <f t="shared" si="9"/>
        <v>-670.76747192173207</v>
      </c>
      <c r="U19">
        <f t="shared" si="10"/>
        <v>-1393.6059097016987</v>
      </c>
      <c r="V19">
        <f t="shared" si="11"/>
        <v>2249.6869275130011</v>
      </c>
    </row>
    <row r="20" spans="1:22" x14ac:dyDescent="0.2">
      <c r="A20" s="3" t="s">
        <v>19</v>
      </c>
      <c r="B20" s="4">
        <v>35614</v>
      </c>
      <c r="C20" s="4">
        <v>13784</v>
      </c>
      <c r="D20" s="4">
        <v>96028</v>
      </c>
      <c r="E20" s="4">
        <v>37323</v>
      </c>
      <c r="F20" s="4">
        <v>14145</v>
      </c>
      <c r="G20" s="4">
        <v>101932</v>
      </c>
      <c r="L20">
        <f t="shared" si="1"/>
        <v>36645</v>
      </c>
      <c r="M20">
        <f t="shared" si="2"/>
        <v>15388</v>
      </c>
      <c r="N20">
        <f t="shared" si="3"/>
        <v>101015</v>
      </c>
      <c r="O20">
        <f t="shared" si="4"/>
        <v>0.91638695592850317</v>
      </c>
      <c r="P20">
        <f t="shared" si="5"/>
        <v>0.95613465037691703</v>
      </c>
      <c r="Q20">
        <f t="shared" si="6"/>
        <v>0.8784932930752859</v>
      </c>
      <c r="R20">
        <f t="shared" si="7"/>
        <v>137035</v>
      </c>
      <c r="S20">
        <f t="shared" si="8"/>
        <v>1420466.4535591777</v>
      </c>
      <c r="T20">
        <f t="shared" si="9"/>
        <v>913.54744849258714</v>
      </c>
      <c r="U20">
        <f t="shared" si="10"/>
        <v>-753.89700783930675</v>
      </c>
      <c r="V20">
        <f t="shared" si="11"/>
        <v>-132.42663811636157</v>
      </c>
    </row>
    <row r="21" spans="1:22" x14ac:dyDescent="0.2">
      <c r="A21" s="3" t="s">
        <v>20</v>
      </c>
      <c r="B21" s="4">
        <v>36111</v>
      </c>
      <c r="C21" s="4">
        <v>14622</v>
      </c>
      <c r="D21" s="4">
        <v>96017</v>
      </c>
      <c r="E21" s="4">
        <v>36475</v>
      </c>
      <c r="F21" s="4">
        <v>14778</v>
      </c>
      <c r="G21" s="4">
        <v>99393</v>
      </c>
      <c r="L21">
        <f t="shared" si="1"/>
        <v>37223</v>
      </c>
      <c r="M21">
        <f t="shared" si="2"/>
        <v>15505</v>
      </c>
      <c r="N21">
        <f t="shared" si="3"/>
        <v>105498</v>
      </c>
      <c r="O21">
        <f t="shared" si="4"/>
        <v>0.91736292077478976</v>
      </c>
      <c r="P21">
        <f t="shared" si="5"/>
        <v>0.95620767494356662</v>
      </c>
      <c r="Q21">
        <f t="shared" si="6"/>
        <v>0.91192250090049098</v>
      </c>
      <c r="R21">
        <f t="shared" si="7"/>
        <v>145179</v>
      </c>
      <c r="S21">
        <f t="shared" si="8"/>
        <v>3769134.9653701121</v>
      </c>
      <c r="T21">
        <f t="shared" si="9"/>
        <v>336.33493416793499</v>
      </c>
      <c r="U21">
        <f t="shared" si="10"/>
        <v>1140.7584615224914</v>
      </c>
      <c r="V21">
        <f t="shared" si="11"/>
        <v>-1534.497934144325</v>
      </c>
    </row>
    <row r="22" spans="1:22" x14ac:dyDescent="0.2">
      <c r="A22" s="3" t="s">
        <v>21</v>
      </c>
      <c r="B22" s="4">
        <v>36188</v>
      </c>
      <c r="C22" s="4">
        <v>14306</v>
      </c>
      <c r="D22" s="4">
        <v>98650</v>
      </c>
      <c r="E22" s="4">
        <v>36443</v>
      </c>
      <c r="F22" s="4">
        <v>14387</v>
      </c>
      <c r="G22" s="4">
        <v>99986</v>
      </c>
      <c r="L22">
        <f t="shared" si="1"/>
        <v>37323</v>
      </c>
      <c r="M22">
        <f t="shared" si="2"/>
        <v>14145</v>
      </c>
      <c r="N22">
        <f t="shared" si="3"/>
        <v>101932</v>
      </c>
      <c r="O22">
        <f t="shared" si="4"/>
        <v>0.95421054041743691</v>
      </c>
      <c r="P22">
        <f t="shared" si="5"/>
        <v>0.97447861435136085</v>
      </c>
      <c r="Q22">
        <f t="shared" si="6"/>
        <v>0.94207903308087748</v>
      </c>
      <c r="R22">
        <f t="shared" si="7"/>
        <v>145426</v>
      </c>
      <c r="S22">
        <f t="shared" si="8"/>
        <v>597188.69587270473</v>
      </c>
      <c r="T22">
        <f t="shared" si="9"/>
        <v>235.57367828556744</v>
      </c>
      <c r="U22">
        <f t="shared" si="10"/>
        <v>379.16666914726011</v>
      </c>
      <c r="V22">
        <f t="shared" si="11"/>
        <v>-630.81405737307796</v>
      </c>
    </row>
    <row r="23" spans="1:22" x14ac:dyDescent="0.2">
      <c r="A23" s="3" t="s">
        <v>22</v>
      </c>
      <c r="B23" s="4">
        <v>36495</v>
      </c>
      <c r="C23" s="4">
        <v>13897</v>
      </c>
      <c r="D23" s="4">
        <v>101465</v>
      </c>
      <c r="E23" s="4">
        <v>36946</v>
      </c>
      <c r="F23" s="4">
        <v>13885</v>
      </c>
      <c r="G23" s="4">
        <v>101288</v>
      </c>
      <c r="L23">
        <f t="shared" si="1"/>
        <v>36475</v>
      </c>
      <c r="M23">
        <f t="shared" si="2"/>
        <v>14778</v>
      </c>
      <c r="N23">
        <f t="shared" si="3"/>
        <v>99393</v>
      </c>
      <c r="O23">
        <f t="shared" si="4"/>
        <v>0.99002056202878685</v>
      </c>
      <c r="P23">
        <f t="shared" si="5"/>
        <v>0.98944376776289078</v>
      </c>
      <c r="Q23">
        <f t="shared" si="6"/>
        <v>0.96603382531969051</v>
      </c>
      <c r="R23">
        <f t="shared" si="7"/>
        <v>146750</v>
      </c>
      <c r="S23">
        <f t="shared" si="8"/>
        <v>3564836.1578888595</v>
      </c>
      <c r="T23">
        <f t="shared" si="9"/>
        <v>1083.179890227133</v>
      </c>
      <c r="U23">
        <f t="shared" si="10"/>
        <v>-1489.5758615748018</v>
      </c>
      <c r="V23">
        <f t="shared" si="11"/>
        <v>415.59744454229076</v>
      </c>
    </row>
    <row r="24" spans="1:22" x14ac:dyDescent="0.2">
      <c r="A24" s="3" t="s">
        <v>23</v>
      </c>
      <c r="B24" s="4">
        <v>36607</v>
      </c>
      <c r="C24" s="4">
        <v>12469</v>
      </c>
      <c r="D24" s="4">
        <v>98127</v>
      </c>
      <c r="E24" s="4">
        <v>36607</v>
      </c>
      <c r="F24" s="4">
        <v>12469</v>
      </c>
      <c r="G24" s="4">
        <v>98127</v>
      </c>
      <c r="L24">
        <f t="shared" si="1"/>
        <v>36443</v>
      </c>
      <c r="M24">
        <f t="shared" si="2"/>
        <v>14387</v>
      </c>
      <c r="N24">
        <f t="shared" si="3"/>
        <v>99986</v>
      </c>
      <c r="O24">
        <f t="shared" si="4"/>
        <v>0.99300277145130755</v>
      </c>
      <c r="P24">
        <f t="shared" si="5"/>
        <v>0.9943699172864392</v>
      </c>
      <c r="Q24">
        <f t="shared" si="6"/>
        <v>0.98663812933810735</v>
      </c>
      <c r="R24">
        <f t="shared" si="7"/>
        <v>149144</v>
      </c>
      <c r="S24">
        <f t="shared" si="8"/>
        <v>2485821.356936438</v>
      </c>
      <c r="T24">
        <f t="shared" si="9"/>
        <v>1115.1668808857285</v>
      </c>
      <c r="U24">
        <f t="shared" si="10"/>
        <v>-1114.5507303160211</v>
      </c>
      <c r="V24">
        <f t="shared" si="11"/>
        <v>0.92426406248705462</v>
      </c>
    </row>
    <row r="25" spans="1:22" x14ac:dyDescent="0.2">
      <c r="A25" s="3" t="s">
        <v>24</v>
      </c>
      <c r="B25" s="4">
        <v>36304</v>
      </c>
      <c r="C25" s="4">
        <v>11352</v>
      </c>
      <c r="D25" s="4">
        <v>97158</v>
      </c>
      <c r="E25" s="4">
        <v>36306</v>
      </c>
      <c r="F25" s="4">
        <v>11637</v>
      </c>
      <c r="G25" s="4">
        <v>96391</v>
      </c>
      <c r="L25">
        <f t="shared" si="1"/>
        <v>36946</v>
      </c>
      <c r="M25">
        <f t="shared" si="2"/>
        <v>13885</v>
      </c>
      <c r="N25">
        <f t="shared" si="3"/>
        <v>101288</v>
      </c>
      <c r="O25">
        <f t="shared" si="4"/>
        <v>0.9877929951821578</v>
      </c>
      <c r="P25">
        <f t="shared" si="5"/>
        <v>1.0008642419877565</v>
      </c>
      <c r="Q25">
        <f t="shared" si="6"/>
        <v>1.0017474922991865</v>
      </c>
      <c r="R25">
        <f t="shared" si="7"/>
        <v>151857</v>
      </c>
      <c r="S25">
        <f t="shared" si="8"/>
        <v>655329.54011547053</v>
      </c>
      <c r="T25">
        <f t="shared" si="9"/>
        <v>612.32593874601298</v>
      </c>
      <c r="U25">
        <f t="shared" si="10"/>
        <v>-80.507808675960405</v>
      </c>
      <c r="V25">
        <f t="shared" si="11"/>
        <v>-523.35931977607834</v>
      </c>
    </row>
    <row r="26" spans="1:22" x14ac:dyDescent="0.2">
      <c r="A26" s="3" t="s">
        <v>25</v>
      </c>
      <c r="B26" s="4">
        <v>36904</v>
      </c>
      <c r="C26" s="4">
        <v>11451</v>
      </c>
      <c r="D26" s="4">
        <v>102441</v>
      </c>
      <c r="E26" s="4">
        <v>36010</v>
      </c>
      <c r="F26" s="4">
        <v>11980</v>
      </c>
      <c r="G26" s="4">
        <v>100859</v>
      </c>
      <c r="L26">
        <f t="shared" si="1"/>
        <v>36607</v>
      </c>
      <c r="M26">
        <f t="shared" si="2"/>
        <v>12469</v>
      </c>
      <c r="N26">
        <f t="shared" si="3"/>
        <v>98127</v>
      </c>
      <c r="O26">
        <f t="shared" si="4"/>
        <v>1</v>
      </c>
      <c r="P26">
        <f t="shared" si="5"/>
        <v>1</v>
      </c>
      <c r="Q26">
        <f t="shared" si="6"/>
        <v>1</v>
      </c>
      <c r="R26">
        <f t="shared" si="7"/>
        <v>147203</v>
      </c>
      <c r="S26">
        <f t="shared" si="8"/>
        <v>1613899.6961827083</v>
      </c>
      <c r="T26">
        <f t="shared" si="9"/>
        <v>950.55903635922004</v>
      </c>
      <c r="U26">
        <f t="shared" si="10"/>
        <v>-834.83199958980367</v>
      </c>
      <c r="V26">
        <f t="shared" si="11"/>
        <v>-115.72703676941455</v>
      </c>
    </row>
    <row r="27" spans="1:22" x14ac:dyDescent="0.2">
      <c r="A27" s="3" t="s">
        <v>26</v>
      </c>
      <c r="B27" s="4">
        <v>38606</v>
      </c>
      <c r="C27" s="4">
        <v>12115</v>
      </c>
      <c r="D27" s="4">
        <v>105834</v>
      </c>
      <c r="E27" s="4">
        <v>37766</v>
      </c>
      <c r="F27" s="4">
        <v>12792</v>
      </c>
      <c r="G27" s="4">
        <v>103407</v>
      </c>
      <c r="L27">
        <f t="shared" si="1"/>
        <v>36306</v>
      </c>
      <c r="M27">
        <f t="shared" si="2"/>
        <v>11637</v>
      </c>
      <c r="N27">
        <f t="shared" si="3"/>
        <v>96391</v>
      </c>
      <c r="O27">
        <f t="shared" si="4"/>
        <v>0.99994491268660823</v>
      </c>
      <c r="P27">
        <f t="shared" si="5"/>
        <v>0.97550915184325859</v>
      </c>
      <c r="Q27">
        <f t="shared" si="6"/>
        <v>1.0079571744249982</v>
      </c>
      <c r="R27">
        <f t="shared" si="7"/>
        <v>144814</v>
      </c>
      <c r="S27">
        <f t="shared" si="8"/>
        <v>3915522.8940481232</v>
      </c>
      <c r="T27">
        <f t="shared" si="9"/>
        <v>1251.1095265443873</v>
      </c>
      <c r="U27">
        <f t="shared" si="10"/>
        <v>-1516.2596735753159</v>
      </c>
      <c r="V27">
        <f t="shared" si="11"/>
        <v>226.28400059942214</v>
      </c>
    </row>
    <row r="28" spans="1:22" x14ac:dyDescent="0.2">
      <c r="A28" s="3" t="s">
        <v>27</v>
      </c>
      <c r="B28" s="4">
        <v>37966</v>
      </c>
      <c r="C28" s="4">
        <v>11819</v>
      </c>
      <c r="D28" s="4">
        <v>107656</v>
      </c>
      <c r="E28" s="4">
        <v>36648</v>
      </c>
      <c r="F28" s="4">
        <v>12875</v>
      </c>
      <c r="G28" s="4">
        <v>103854</v>
      </c>
      <c r="L28">
        <f t="shared" si="1"/>
        <v>36010</v>
      </c>
      <c r="M28">
        <f t="shared" si="2"/>
        <v>11980</v>
      </c>
      <c r="N28">
        <f t="shared" si="3"/>
        <v>100859</v>
      </c>
      <c r="O28">
        <f t="shared" si="4"/>
        <v>1.0248264371008053</v>
      </c>
      <c r="P28">
        <f t="shared" si="5"/>
        <v>0.95584307178631056</v>
      </c>
      <c r="Q28">
        <f t="shared" si="6"/>
        <v>1.015685263585798</v>
      </c>
      <c r="R28">
        <f t="shared" si="7"/>
        <v>150796</v>
      </c>
      <c r="S28">
        <f t="shared" si="8"/>
        <v>4887853.6026944201</v>
      </c>
      <c r="T28">
        <f t="shared" si="9"/>
        <v>1547.9688141362276</v>
      </c>
      <c r="U28">
        <f t="shared" si="10"/>
        <v>17.529841312358258</v>
      </c>
      <c r="V28">
        <f t="shared" si="11"/>
        <v>-1578.3975601285201</v>
      </c>
    </row>
    <row r="29" spans="1:22" x14ac:dyDescent="0.2">
      <c r="L29">
        <f t="shared" si="1"/>
        <v>37766</v>
      </c>
      <c r="M29">
        <f t="shared" si="2"/>
        <v>12792</v>
      </c>
      <c r="N29">
        <f t="shared" si="3"/>
        <v>103407</v>
      </c>
      <c r="O29">
        <f t="shared" si="4"/>
        <v>1.022242228459461</v>
      </c>
      <c r="P29">
        <f t="shared" si="5"/>
        <v>0.94707629768605384</v>
      </c>
      <c r="Q29">
        <f t="shared" si="6"/>
        <v>1.0234703646755055</v>
      </c>
      <c r="R29">
        <f t="shared" si="7"/>
        <v>156555</v>
      </c>
      <c r="S29">
        <f t="shared" si="8"/>
        <v>3801208.5559685268</v>
      </c>
      <c r="T29">
        <f t="shared" si="9"/>
        <v>-207.20324560226436</v>
      </c>
      <c r="U29">
        <f t="shared" si="10"/>
        <v>1521.6835614309875</v>
      </c>
      <c r="V29">
        <f t="shared" si="11"/>
        <v>-1201.1471641106764</v>
      </c>
    </row>
    <row r="30" spans="1:22" x14ac:dyDescent="0.2">
      <c r="L30">
        <f t="shared" si="1"/>
        <v>36648</v>
      </c>
      <c r="M30">
        <f t="shared" si="2"/>
        <v>12875</v>
      </c>
      <c r="N30">
        <f t="shared" si="3"/>
        <v>103854</v>
      </c>
      <c r="O30">
        <f t="shared" si="4"/>
        <v>1.035963763370443</v>
      </c>
      <c r="P30">
        <f t="shared" si="5"/>
        <v>0.91798058252427184</v>
      </c>
      <c r="Q30">
        <f t="shared" si="6"/>
        <v>1.0366090858320334</v>
      </c>
      <c r="R30">
        <f t="shared" si="7"/>
        <v>157441</v>
      </c>
      <c r="S30">
        <f t="shared" si="8"/>
        <v>4832247.7619856168</v>
      </c>
      <c r="T30">
        <f>L$2+EXP(O$2)/SUM(EXP($O$2),EXP($P$2),EXP($Q$2))*($R30-SUM($L$2*$O30,$M$2*$P30,$N$2*$Q30))/O30-L30</f>
        <v>910.76616712212126</v>
      </c>
      <c r="U30">
        <f t="shared" si="10"/>
        <v>956.49484745934387</v>
      </c>
      <c r="V30">
        <f t="shared" si="11"/>
        <v>-1757.2337230986159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FU02</vt:lpstr>
      <vt:lpstr>Svarrapport 1</vt:lpstr>
      <vt:lpstr>Følsomhedsrapport 1</vt:lpstr>
      <vt:lpstr>Begrænserapport 1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2021-03-19T14:12:00Z</dcterms:created>
  <dcterms:modified xsi:type="dcterms:W3CDTF">2021-03-24T13:48:05Z</dcterms:modified>
</cp:coreProperties>
</file>