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https://alumni-my.sharepoint.com/personal/mrs171_ku_dk/Documents/Seminar Environment Economics/Data/data fra sune/"/>
    </mc:Choice>
  </mc:AlternateContent>
  <xr:revisionPtr revIDLastSave="162" documentId="11_71CE7EBF327CE7B4E826F267C7F7A2C26780D957" xr6:coauthVersionLast="45" xr6:coauthVersionMax="45" xr10:uidLastSave="{64D4D0F9-B5A2-CF4A-A9AF-AF738A42679F}"/>
  <bookViews>
    <workbookView xWindow="0" yWindow="460" windowWidth="22780" windowHeight="14660" activeTab="3" xr2:uid="{00000000-000D-0000-FFFF-FFFF00000000}"/>
  </bookViews>
  <sheets>
    <sheet name="direkte_skat_kvintiler" sheetId="6" r:id="rId1"/>
    <sheet name="forbrug" sheetId="1" r:id="rId2"/>
    <sheet name="c_i fra sune" sheetId="4" r:id="rId3"/>
    <sheet name="co2udledning" sheetId="3" r:id="rId4"/>
  </sheets>
  <calcPr calcId="191029"/>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H53" i="3" l="1" a="1"/>
  <c r="H53" i="3" s="1"/>
  <c r="B3" i="6" l="1"/>
  <c r="G3" i="6" s="1"/>
  <c r="D3" i="6"/>
  <c r="H3" i="6" s="1"/>
  <c r="B4" i="6"/>
  <c r="G4" i="6" s="1"/>
  <c r="D4" i="6"/>
  <c r="H4" i="6" s="1"/>
  <c r="B5" i="6"/>
  <c r="G5" i="6" s="1"/>
  <c r="D5" i="6"/>
  <c r="H5" i="6"/>
  <c r="B6" i="6"/>
  <c r="G6" i="6" s="1"/>
  <c r="D6" i="6"/>
  <c r="H6" i="6"/>
  <c r="B7" i="6"/>
  <c r="G7" i="6" s="1"/>
  <c r="D7" i="6"/>
  <c r="H7" i="6" s="1"/>
  <c r="C8" i="6"/>
  <c r="D8" i="6"/>
  <c r="C13" i="6" s="1"/>
  <c r="E8" i="6"/>
  <c r="C14" i="6"/>
  <c r="D16" i="6"/>
  <c r="D18" i="6"/>
  <c r="C22" i="6" l="1"/>
  <c r="C18" i="6"/>
  <c r="C16" i="6"/>
  <c r="H8" i="6"/>
  <c r="C27" i="6" s="1"/>
  <c r="D23" i="6"/>
  <c r="G8" i="6"/>
  <c r="D27" i="6" s="1"/>
  <c r="D24" i="6"/>
  <c r="C17" i="6"/>
  <c r="C15" i="6"/>
  <c r="D25" i="6"/>
  <c r="D26" i="6"/>
  <c r="C24" i="6"/>
  <c r="D22" i="6"/>
  <c r="D14" i="6"/>
  <c r="D15" i="6"/>
  <c r="C25" i="6"/>
  <c r="D17" i="6"/>
  <c r="D13" i="6"/>
  <c r="C26" i="1"/>
  <c r="C23" i="6" l="1"/>
  <c r="C26" i="6"/>
  <c r="C17" i="1"/>
  <c r="C31" i="6"/>
  <c r="B17" i="1"/>
  <c r="C32" i="6" l="1"/>
  <c r="C34" i="6"/>
  <c r="D17" i="1"/>
  <c r="C27" i="1"/>
  <c r="C18" i="1"/>
  <c r="C19" i="1"/>
  <c r="C20" i="1"/>
  <c r="C21" i="1"/>
  <c r="C22" i="1"/>
  <c r="C23" i="1"/>
  <c r="C24" i="1"/>
  <c r="C25" i="1"/>
  <c r="D18" i="1"/>
  <c r="D19" i="1"/>
  <c r="D20" i="1"/>
  <c r="D21" i="1"/>
  <c r="D22" i="1"/>
  <c r="D23" i="1"/>
  <c r="D24" i="1"/>
  <c r="D25" i="1"/>
  <c r="D26" i="1"/>
  <c r="D27" i="1"/>
  <c r="C32" i="1"/>
  <c r="C33" i="1" s="1"/>
  <c r="AC47" i="3"/>
  <c r="H51" i="3" s="1"/>
  <c r="AC48" i="3"/>
  <c r="AC49" i="3"/>
  <c r="B18" i="1"/>
  <c r="B19" i="1"/>
  <c r="B20" i="1"/>
  <c r="B21" i="1"/>
  <c r="B22" i="1"/>
  <c r="B23" i="1"/>
  <c r="B24" i="1"/>
  <c r="B25" i="1"/>
  <c r="B26" i="1"/>
  <c r="B27" i="1"/>
  <c r="E14" i="6" l="1"/>
  <c r="E13" i="6"/>
  <c r="E15" i="6"/>
  <c r="E18" i="6"/>
  <c r="E17" i="6"/>
  <c r="E16" i="6"/>
  <c r="B31" i="6"/>
  <c r="B32" i="1"/>
  <c r="B33" i="1" s="1"/>
  <c r="C35" i="6"/>
  <c r="E17" i="1"/>
  <c r="E27" i="1"/>
  <c r="E18" i="1"/>
  <c r="E22" i="1"/>
  <c r="E26" i="1"/>
  <c r="E25" i="1"/>
  <c r="E21" i="1"/>
  <c r="E24" i="1"/>
  <c r="E20" i="1"/>
  <c r="D32" i="1"/>
  <c r="D33" i="1" s="1"/>
  <c r="F18" i="1" s="1"/>
  <c r="E23" i="1"/>
  <c r="E19" i="1"/>
  <c r="C51" i="3" a="1"/>
  <c r="C51" i="3" s="1"/>
  <c r="G51" i="3" a="1"/>
  <c r="G51" i="3" s="1"/>
  <c r="J51" i="3" a="1"/>
  <c r="J51" i="3" s="1"/>
  <c r="N51" i="3" a="1"/>
  <c r="N51" i="3" s="1"/>
  <c r="R51" i="3" a="1"/>
  <c r="R51" i="3" s="1"/>
  <c r="T51" i="3" a="1"/>
  <c r="T51" i="3" s="1"/>
  <c r="X51" i="3" a="1"/>
  <c r="X51" i="3" s="1"/>
  <c r="Z51" i="3" a="1"/>
  <c r="Z51" i="3" s="1"/>
  <c r="E51" i="3" a="1"/>
  <c r="E51" i="3" s="1"/>
  <c r="L51" i="3" a="1"/>
  <c r="L51" i="3" s="1"/>
  <c r="P51" i="3" a="1"/>
  <c r="P51" i="3" s="1"/>
  <c r="V51" i="3" a="1"/>
  <c r="V51" i="3" s="1"/>
  <c r="D51" i="3" a="1"/>
  <c r="D51" i="3" s="1"/>
  <c r="F51" i="3" a="1"/>
  <c r="F51" i="3" s="1"/>
  <c r="I51" i="3" a="1"/>
  <c r="I51" i="3" s="1"/>
  <c r="K51" i="3" a="1"/>
  <c r="K51" i="3" s="1"/>
  <c r="M51" i="3" a="1"/>
  <c r="M51" i="3" s="1"/>
  <c r="O51" i="3" a="1"/>
  <c r="O51" i="3" s="1"/>
  <c r="Q51" i="3" a="1"/>
  <c r="Q51" i="3" s="1"/>
  <c r="S51" i="3" a="1"/>
  <c r="S51" i="3" s="1"/>
  <c r="U51" i="3" a="1"/>
  <c r="U51" i="3" s="1"/>
  <c r="W51" i="3" a="1"/>
  <c r="W51" i="3" s="1"/>
  <c r="Y51" i="3" a="1"/>
  <c r="Y51" i="3" s="1"/>
  <c r="AA51" i="3" a="1"/>
  <c r="AA51" i="3" s="1"/>
  <c r="B32" i="6" l="1"/>
  <c r="D31" i="6"/>
  <c r="E27" i="6"/>
  <c r="E22" i="6"/>
  <c r="E25" i="6"/>
  <c r="E24" i="6"/>
  <c r="E23" i="6"/>
  <c r="E26" i="6"/>
  <c r="G18" i="1"/>
  <c r="H18" i="1" s="1"/>
  <c r="F20" i="1"/>
  <c r="G20" i="1" s="1"/>
  <c r="H20" i="1" s="1"/>
  <c r="F24" i="1"/>
  <c r="G24" i="1" s="1"/>
  <c r="H24" i="1" s="1"/>
  <c r="F17" i="1"/>
  <c r="G17" i="1" s="1"/>
  <c r="H17" i="1" s="1"/>
  <c r="F19" i="1"/>
  <c r="F22" i="1"/>
  <c r="G22" i="1" s="1"/>
  <c r="H22" i="1" s="1"/>
  <c r="F23" i="1"/>
  <c r="G23" i="1" s="1"/>
  <c r="H23" i="1" s="1"/>
  <c r="F21" i="1"/>
  <c r="G21" i="1" s="1"/>
  <c r="H21" i="1" s="1"/>
  <c r="G19" i="1"/>
  <c r="H19" i="1" s="1"/>
  <c r="F26" i="1"/>
  <c r="G26" i="1" s="1"/>
  <c r="H26" i="1" s="1"/>
  <c r="F27" i="1"/>
  <c r="G27" i="1" s="1"/>
  <c r="H27" i="1" s="1"/>
  <c r="F25" i="1"/>
  <c r="G25" i="1" s="1"/>
  <c r="H25" i="1" s="1"/>
  <c r="D32" i="6" l="1"/>
  <c r="D34" i="6"/>
  <c r="F16" i="6" l="1"/>
  <c r="G16" i="6" s="1"/>
  <c r="H16" i="6" s="1"/>
  <c r="F18" i="6"/>
  <c r="G18" i="6" s="1"/>
  <c r="H18" i="6" s="1"/>
  <c r="F17" i="6"/>
  <c r="G17" i="6" s="1"/>
  <c r="H17" i="6" s="1"/>
  <c r="F13" i="6"/>
  <c r="G13" i="6" s="1"/>
  <c r="H13" i="6" s="1"/>
  <c r="F14" i="6"/>
  <c r="G14" i="6" s="1"/>
  <c r="H14" i="6" s="1"/>
  <c r="F15" i="6"/>
  <c r="G15" i="6" s="1"/>
  <c r="H15" i="6" s="1"/>
  <c r="D35" i="6"/>
  <c r="B34" i="6"/>
  <c r="F23" i="6" l="1"/>
  <c r="G23" i="6" s="1"/>
  <c r="H23" i="6" s="1"/>
  <c r="F24" i="6"/>
  <c r="G24" i="6" s="1"/>
  <c r="H24" i="6" s="1"/>
  <c r="F27" i="6"/>
  <c r="G27" i="6" s="1"/>
  <c r="H27" i="6" s="1"/>
  <c r="F26" i="6"/>
  <c r="G26" i="6" s="1"/>
  <c r="H26" i="6" s="1"/>
  <c r="F22" i="6"/>
  <c r="G22" i="6" s="1"/>
  <c r="H22" i="6" s="1"/>
  <c r="F25" i="6"/>
  <c r="G25" i="6" s="1"/>
  <c r="H25" i="6" s="1"/>
  <c r="B35"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<sst xmlns="http://schemas.openxmlformats.org/spreadsheetml/2006/main" count="221" uniqueCount="164">
  <si>
    <t>Husstand</t>
  </si>
  <si>
    <t>Antal
husstande</t>
  </si>
  <si>
    <t>011
Fødevarer</t>
  </si>
  <si>
    <t>012
Ikke-alkoholiske
drikkevarer</t>
  </si>
  <si>
    <t>021
Alkoholiske
drikkevarer</t>
  </si>
  <si>
    <t>022
Tobak</t>
  </si>
  <si>
    <t>023
Euforiserende
stoffer</t>
  </si>
  <si>
    <t>031
Beklædning</t>
  </si>
  <si>
    <t>032
Fodtøj</t>
  </si>
  <si>
    <t>041
Faktisk
husleje</t>
  </si>
  <si>
    <t>042
Beregnet
lejeværdi
af bolig</t>
  </si>
  <si>
    <t>043
Vedligeholdelse
og reparation af
bolig</t>
  </si>
  <si>
    <t>044
Vandforsyning
og andre
tjenester ifm.
bolig</t>
  </si>
  <si>
    <t>045
Elektricitet,
gas og
andet
brændsel</t>
  </si>
  <si>
    <t>051 Møbler og
boligudstyr,
tæppe og
anden
gulvbelægning</t>
  </si>
  <si>
    <t>052
Boligtekstiler</t>
  </si>
  <si>
    <t>053
Husholdningsapparater
og reparation heraf</t>
  </si>
  <si>
    <t>054 Glas, service og
husholdningsredskaber</t>
  </si>
  <si>
    <t>055
Værktøj
og
udstyr
til hus
og have</t>
  </si>
  <si>
    <t>056 Varer
og
tjenester
til
almindelig
husførelse</t>
  </si>
  <si>
    <t>061
Medicinske
produkter
og udstyr</t>
  </si>
  <si>
    <t>062
Ambulant
behandling</t>
  </si>
  <si>
    <t>063
Hospitalsbehandling</t>
  </si>
  <si>
    <t>071
Anskaffelse
af køretøjer</t>
  </si>
  <si>
    <t>073
Transporttjenester</t>
  </si>
  <si>
    <t>081
Porto</t>
  </si>
  <si>
    <t>082
Teleudstyr
og
-tjenester</t>
  </si>
  <si>
    <t>083
Teletjenester</t>
  </si>
  <si>
    <t>091 Audiovisuelt
og fotografisk
udstyr og
databehandlings</t>
  </si>
  <si>
    <t>092 Andre
større
forbrugsgoder
ifm. fritid og
kultur</t>
  </si>
  <si>
    <t>093
Andet
tilbehør
til fritid,
haver
og
kæledyr</t>
  </si>
  <si>
    <t>094
Tjenester i
forbindelse
med fritid,
kultur og
sport</t>
  </si>
  <si>
    <t>095
Aviser,
bøger og
papirvarer</t>
  </si>
  <si>
    <t>096
Pakkerejser</t>
  </si>
  <si>
    <t>101
Førskoleundervisning
og primær
undervisning</t>
  </si>
  <si>
    <t>102
Ungdomsuddannelse</t>
  </si>
  <si>
    <t>104
Videregående
uddannelse</t>
  </si>
  <si>
    <t>105
Undervisning
uden for
niveau</t>
  </si>
  <si>
    <t>111
Restauranter
og hoteller</t>
  </si>
  <si>
    <t>112
Overnatning,
hoteller,
camping og
vandrehjem</t>
  </si>
  <si>
    <t>121
Personlig
pleje</t>
  </si>
  <si>
    <t>122
Prostitution</t>
  </si>
  <si>
    <t>123 Andre
personlige
effekter</t>
  </si>
  <si>
    <t>124
Daginstitutioner
og social
forsorg</t>
  </si>
  <si>
    <t>125
Forsikringer</t>
  </si>
  <si>
    <t>126
Finansielle
tjenester</t>
  </si>
  <si>
    <t>127
Andre
tjenester</t>
  </si>
  <si>
    <t>1. decil</t>
  </si>
  <si>
    <t>2. decil</t>
  </si>
  <si>
    <t>3. decil</t>
  </si>
  <si>
    <t>4. decil</t>
  </si>
  <si>
    <t>5. decil</t>
  </si>
  <si>
    <t>6. decil</t>
  </si>
  <si>
    <t>7. decil</t>
  </si>
  <si>
    <t>8. decil</t>
  </si>
  <si>
    <t>9. decil</t>
  </si>
  <si>
    <t>10. decil</t>
  </si>
  <si>
    <t>I alt</t>
  </si>
  <si>
    <t>Forbrug i alt</t>
  </si>
  <si>
    <t>EMISSIONSFAKTORER</t>
  </si>
  <si>
    <t>Anvendelse i alt</t>
  </si>
  <si>
    <t>Eksport</t>
  </si>
  <si>
    <t>Lagerforøgelser</t>
  </si>
  <si>
    <t>Ledningstab og svind</t>
  </si>
  <si>
    <t>Brancher og husholdninger</t>
  </si>
  <si>
    <t>Husholdninger</t>
  </si>
  <si>
    <t>Brancher i alt</t>
  </si>
  <si>
    <t>A Landbrug, skovbrug og fiskeri</t>
  </si>
  <si>
    <t>B Råstofindvinding</t>
  </si>
  <si>
    <t>C Industri</t>
  </si>
  <si>
    <t>D_E Forsyningsvirksomhed</t>
  </si>
  <si>
    <t>F Bygge og anlæg</t>
  </si>
  <si>
    <t>G Handel</t>
  </si>
  <si>
    <t>H Transport</t>
  </si>
  <si>
    <t>I Hoteller og restauranter</t>
  </si>
  <si>
    <t>J Information og kommunikation</t>
  </si>
  <si>
    <t>K Finansiering og forsikring</t>
  </si>
  <si>
    <t>LA Ejendomshandel og udlejning af erhvervsejendomme</t>
  </si>
  <si>
    <t>LB Boliger</t>
  </si>
  <si>
    <t>M Videnservice</t>
  </si>
  <si>
    <t>N Rejsebureauer, rengøring og anden operationel service</t>
  </si>
  <si>
    <t>O_Q Offentlig administration, undervisning og sundhed</t>
  </si>
  <si>
    <t>R Kultur og fritid</t>
  </si>
  <si>
    <t>SA Andre serviceydelser</t>
  </si>
  <si>
    <t>SB Private husholdninger med ansat medhjælp</t>
  </si>
  <si>
    <t>Tons CO2/TJ</t>
  </si>
  <si>
    <t>Råolie</t>
  </si>
  <si>
    <t>Halvfabrikata</t>
  </si>
  <si>
    <t>Raffinaderigas</t>
  </si>
  <si>
    <t>LPG</t>
  </si>
  <si>
    <t>LPG_transport</t>
  </si>
  <si>
    <t>LVN</t>
  </si>
  <si>
    <t>Motorbenzin, farvet (ophørt fra 2016)</t>
  </si>
  <si>
    <t>Motorbenzin, blyfri (fra 2016 inkl. farvet benzin)</t>
  </si>
  <si>
    <t>Motorbenzin, blyholdig</t>
  </si>
  <si>
    <t>JP4</t>
  </si>
  <si>
    <t>Petroleum</t>
  </si>
  <si>
    <t>Flybenzin (ophørt fra 2016)</t>
  </si>
  <si>
    <t>Jetpetroleum (fra 2016 inkl. flybenzin)</t>
  </si>
  <si>
    <t>Jetpetroleum, bunkring af dansk opererede fly i udlandet</t>
  </si>
  <si>
    <t>Fyringsolie og anden gas- og dieselolie, undtagen til vejtransport</t>
  </si>
  <si>
    <t>Diesel til vejtransport</t>
  </si>
  <si>
    <t>Diesel, bunkring af danske opererede køretøjer i udlandet</t>
  </si>
  <si>
    <t>Fuelolie</t>
  </si>
  <si>
    <t>Fuelolie, bunkring af dansk opererede skibe i udlandet</t>
  </si>
  <si>
    <t>Spildolie</t>
  </si>
  <si>
    <t>Petroleumskoks</t>
  </si>
  <si>
    <t>Orimulsion</t>
  </si>
  <si>
    <t>Naturgas 1, Nordsø og import</t>
  </si>
  <si>
    <t>Naturgas, storbrugere og eksport (ophørt som selvstændig vare fra 2016)</t>
  </si>
  <si>
    <t>Naturgas, erhverv og husholdninger (fra 2016 inkl. eksport og storbrugere)</t>
  </si>
  <si>
    <t>Kul</t>
  </si>
  <si>
    <t>Koks</t>
  </si>
  <si>
    <t>Brunkulsbriketter</t>
  </si>
  <si>
    <t>Affald,  ikke-bionedbrydeligt</t>
  </si>
  <si>
    <t>Affald, bionedbrydeligt</t>
  </si>
  <si>
    <t>Vindkraft</t>
  </si>
  <si>
    <t>Vandkraft</t>
  </si>
  <si>
    <t>Solkraft</t>
  </si>
  <si>
    <t>Solvarme</t>
  </si>
  <si>
    <t>Geotermi</t>
  </si>
  <si>
    <t>Halm</t>
  </si>
  <si>
    <t>Brænde</t>
  </si>
  <si>
    <t>Skovflis</t>
  </si>
  <si>
    <t>Træpiller</t>
  </si>
  <si>
    <t>Træaffald</t>
  </si>
  <si>
    <t>Biogas, inkl. bionaturgas</t>
  </si>
  <si>
    <t>Biodiesel, bioethanol og bioolie</t>
  </si>
  <si>
    <t>Varmepumper</t>
  </si>
  <si>
    <t>El</t>
  </si>
  <si>
    <t>Fjernvarme</t>
  </si>
  <si>
    <t>Bygas</t>
  </si>
  <si>
    <t>BEREGNET tons CO2-udledning i alt</t>
  </si>
  <si>
    <t>Heraf transportrelateret</t>
  </si>
  <si>
    <t>Kilde: Energinet, 2019</t>
  </si>
  <si>
    <t>Kilde: Energystyrelsen, 2018</t>
  </si>
  <si>
    <t>Kilde. HOFOR</t>
  </si>
  <si>
    <t>ENE2HA</t>
  </si>
  <si>
    <t>Jeg vil lige understrege, at jeg har anvendt og fordelt de afgiftsprovenuer, som Kraka er kommet frem til, så jeg har altså ikke selv beregnet en CO2-afgift pba. udledningerne.
Husholdningernes direkte afgiftsbelastning er fordelt pba. Statistikbank-tabellen ENE2HA og emissionsfaktorer, hvor jeg opgør, hvor meget der kan henføres til hhv. transport og boligbenyttelse. I vedhæftede tabel er emissionsfaktorerne ikke udtømmende for alle energityper, men de dækker husholdningerne fint.
Jeg har vedhæftet forbruget på husstande fordelt på indkomstdeciler pba. Forbrugsundersøgelsen for 2015. Tallene er fremskrevet til 2020-prisniveau pba. en generel fremskrivningsfaktor på ~3,66 %. Bemærk at uddannelse/undervisning er opdelt i flere grupper end i I-O-tabellerne.</t>
  </si>
  <si>
    <t>Sune skriver:</t>
  </si>
  <si>
    <t>CO2skat</t>
  </si>
  <si>
    <t>Antal husstande (FAM55N)</t>
  </si>
  <si>
    <t>Gns. betalt</t>
  </si>
  <si>
    <t>Heraf transport</t>
  </si>
  <si>
    <t>072
Drift
af personlige
transportsmidler</t>
  </si>
  <si>
    <t>EL GAS OG BRÆNDSEL RELATIVT TIL GNS</t>
  </si>
  <si>
    <t>DRIFT AF TRANSPORT RELATIVT TIL GNS</t>
  </si>
  <si>
    <t>Resten dvs. el gas og brændsel</t>
  </si>
  <si>
    <t>CO2-afgift, el gas og brændsel</t>
  </si>
  <si>
    <t>CO2-afgift, transport</t>
  </si>
  <si>
    <t>Provenu i alt</t>
  </si>
  <si>
    <t>Direkte afgifter i alt</t>
  </si>
  <si>
    <t>Direkte afgifter i pct af forbrug</t>
  </si>
  <si>
    <t>1. kvintil</t>
  </si>
  <si>
    <t>2. kvintil</t>
  </si>
  <si>
    <t>3. kvintil</t>
  </si>
  <si>
    <t>4. kvintil</t>
  </si>
  <si>
    <t>5. kvintil</t>
  </si>
  <si>
    <t>Relative ændringer</t>
  </si>
  <si>
    <t>relativ ændring</t>
  </si>
  <si>
    <t>Før</t>
  </si>
  <si>
    <t>Efter</t>
  </si>
  <si>
    <t>Provenu i alt (før)</t>
  </si>
  <si>
    <t>Provenu i alt (efter)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</si>
</sst>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00\ _k_r_._-;\-* #,##0.00\ _k_r_._-;_-* &quot;-&quot;??\ _k_r_._-;_-@_-"/>
    <numFmt numFmtId="165" formatCode="########0"/>
    <numFmt numFmtId="166" formatCode="##,###,###,###,###,###,##0"/>
    <numFmt numFmtId="167" formatCode="###,###,###,###,###,##0.0"/>
    <numFmt numFmtId="168" formatCode="#,##0.00\ &quot;kr.&quot;"/>
    <numFmt numFmtId="169" formatCode="0.0"/>
    <numFmt numFmtId="170" formatCode="0.000"/>
  </numFmts>
  <fonts count="9">
    <font>
      <sz val="11"/>
      <color theme="1"/>
      <name val="Calibri"/>
      <family val="2"/>
      <scheme val="minor"/>
    </font>
    <font>
      <b/>
      <sz val="8"/>
      <color rgb="FF000000"/>
      <name val="Albany AMT"/>
    </font>
    <font>
      <sz val="8"/>
      <color rgb="FF000000"/>
      <name val="Albany AMT"/>
    </font>
    <font>
      <sz val="11"/>
      <color theme="1"/>
      <name val="Calibri"/>
      <family val="2"/>
      <scheme val="minor"/>
    </font>
    <font>
      <b/>
      <sz val="11"/>
      <color theme="1"/>
      <name val="Calibri"/>
      <family val="2"/>
      <scheme val="minor"/>
    </font>
    <font>
      <sz val="11"/>
      <color rgb="FF000000"/>
      <name val="Calibri"/>
      <family val="2"/>
    </font>
    <font>
      <b/>
      <sz val="11"/>
      <color rgb="FF000000"/>
      <name val="Calibri"/>
      <family val="2"/>
    </font>
    <font>
      <sz val="11"/>
      <color rgb="FF000000"/>
      <name val="Calibri"/>
      <family val="2"/>
      <scheme val="minor"/>
    </font>
    <font>
      <sz val="12"/>
      <color rgb="FF000000"/>
      <name val="Calibri"/>
      <family val="2"/>
      <scheme val="minor"/>
    </font>
  </fonts>
  <fills count="4">
    <fill>
      <patternFill patternType="none"/>
    </fill>
    <fill>
      <patternFill patternType="gray125"/>
    </fill>
    <fill>
      <patternFill patternType="solid">
        <fgColor rgb="FFFFFFFF"/>
        <bgColor rgb="FF000000"/>
      </patternFill>
    </fill>
    <fill>
      <patternFill patternType="solid">
        <fgColor rgb="FFFFFF00"/>
        <bgColor indexed="64"/>
      </patternFill>
    </fill>
  </fills>
  <borders count="2">
    <border>
      <left/>
      <right/>
      <top/>
      <bottom/>
      <diagonal/>
    </border>
    <border>
      <left/>
      <right/>
      <top/>
      <bottom style="thin">
        <color indexed="64"/>
      </bottom>
      <diagonal/>
    </border>
  </borders>
  <cellStyleXfs count="5">
    <xf numFmtId="0" fontId="0" fillId="0" borderId="0"/>
    <xf numFmtId="164" fontId="3" fillId="0" borderId="0" applyFont="0" applyFill="0" applyBorder="0" applyAlignment="0" applyProtection="0"/>
    <xf numFmtId="0" fontId="5" fillId="0" borderId="0" applyNumberFormat="0" applyBorder="0" applyAlignment="0"/>
    <xf numFmtId="9" fontId="3" fillId="0" borderId="0" applyFont="0" applyFill="0" applyBorder="0" applyAlignment="0" applyProtection="0"/>
    <xf numFmtId="164" fontId="3" fillId="0" borderId="0" applyFont="0" applyFill="0" applyBorder="0" applyAlignment="0" applyProtection="0"/>
  </cellStyleXfs>
  <cellXfs count="31">
    <xf numFmtId="0" fontId="0" fillId="0" borderId="0" xfId="0"/>
    <xf numFmtId="0" fontId="1" fillId="2" borderId="0" xfId="0" applyFont="1" applyFill="1" applyAlignment="1">
      <alignment horizontal="center" vertical="center"/>
    </xf>
    <xf numFmtId="0" fontId="1" fillId="2" borderId="0" xfId="0" applyFont="1" applyFill="1" applyAlignment="1">
      <alignment horizontal="center" wrapText="1"/>
    </xf>
    <xf numFmtId="165" fontId="1" fillId="2" borderId="0" xfId="0" applyNumberFormat="1" applyFont="1" applyFill="1" applyAlignment="1">
      <alignment horizontal="left" vertical="top"/>
    </xf>
    <xf numFmtId="166" fontId="2" fillId="0" borderId="0" xfId="0" applyNumberFormat="1" applyFont="1" applyAlignment="1">
      <alignment horizontal="right"/>
    </xf>
    <xf numFmtId="167" fontId="2" fillId="0" borderId="0" xfId="0" applyNumberFormat="1" applyFont="1" applyAlignment="1">
      <alignment horizontal="right"/>
    </xf>
    <xf numFmtId="0" fontId="1" fillId="2" borderId="0" xfId="0" applyFont="1" applyFill="1" applyAlignment="1">
      <alignment horizontal="left" vertical="top"/>
    </xf>
    <xf numFmtId="0" fontId="4" fillId="0" borderId="0" xfId="0" applyFont="1"/>
    <xf numFmtId="0" fontId="5" fillId="0" borderId="0" xfId="2"/>
    <xf numFmtId="0" fontId="5" fillId="3" borderId="0" xfId="2" applyFill="1"/>
    <xf numFmtId="0" fontId="6" fillId="0" borderId="0" xfId="2" applyFont="1" applyAlignment="1">
      <alignment horizontal="left"/>
    </xf>
    <xf numFmtId="0" fontId="6" fillId="3" borderId="0" xfId="2" applyFont="1" applyFill="1" applyAlignment="1">
      <alignment horizontal="left"/>
    </xf>
    <xf numFmtId="0" fontId="5" fillId="0" borderId="0" xfId="2" applyAlignment="1">
      <alignment horizontal="right"/>
    </xf>
    <xf numFmtId="0" fontId="5" fillId="3" borderId="0" xfId="2" applyFill="1" applyAlignment="1">
      <alignment horizontal="right"/>
    </xf>
    <xf numFmtId="3" fontId="5" fillId="3" borderId="0" xfId="2" applyNumberFormat="1" applyFill="1"/>
    <xf numFmtId="3" fontId="5" fillId="0" borderId="0" xfId="2" applyNumberFormat="1"/>
    <xf numFmtId="168" fontId="0" fillId="0" borderId="0" xfId="0" applyNumberFormat="1"/>
    <xf numFmtId="1" fontId="3" fillId="0" borderId="0" xfId="1" applyNumberFormat="1" applyFont="1"/>
    <xf numFmtId="169" fontId="0" fillId="0" borderId="0" xfId="0" applyNumberFormat="1" applyFont="1"/>
    <xf numFmtId="169" fontId="7" fillId="0" borderId="0" xfId="0" applyNumberFormat="1" applyFont="1" applyAlignment="1">
      <alignment horizontal="right"/>
    </xf>
    <xf numFmtId="0" fontId="0" fillId="3" borderId="0" xfId="0" applyFill="1"/>
    <xf numFmtId="10" fontId="0" fillId="0" borderId="0" xfId="0" applyNumberFormat="1"/>
    <xf numFmtId="10" fontId="8" fillId="0" borderId="0" xfId="0" applyNumberFormat="1" applyFont="1"/>
    <xf numFmtId="10" fontId="0" fillId="0" borderId="0" xfId="3" applyNumberFormat="1" applyFont="1"/>
    <xf numFmtId="0" fontId="8" fillId="0" borderId="0" xfId="3" applyNumberFormat="1" applyFont="1"/>
    <xf numFmtId="170" fontId="7" fillId="0" borderId="0" xfId="0" applyNumberFormat="1" applyFont="1" applyAlignment="1">
      <alignment horizontal="right"/>
    </xf>
    <xf numFmtId="1" fontId="3" fillId="0" borderId="0" xfId="4" applyNumberFormat="1"/>
    <xf numFmtId="169" fontId="0" fillId="0" borderId="0" xfId="0" applyNumberFormat="1"/>
    <xf numFmtId="0" fontId="8" fillId="0" borderId="0" xfId="0" applyFont="1"/>
    <xf numFmtId="0" fontId="7" fillId="0" borderId="0" xfId="0" applyFont="1" applyAlignment="1">
      <alignment horizontal="center" wrapText="1"/>
    </xf>
    <xf numFmtId="0" fontId="0" fillId="0" borderId="1" xfId="0" applyBorder="1" applyAlignment="1">
      <alignment horizontal="center"/>
    </xf>
  </cellXfs>
  <cellStyles count="5">
    <cellStyle name="Komma" xfId="1" builtinId="3"/>
    <cellStyle name="Komma 2" xfId="4" xr:uid="{40570C06-2447-41FB-94C3-A77B13F6EDA3}"/>
    <cellStyle name="Normal" xfId="0" builtinId="0"/>
    <cellStyle name="Normal 2" xfId="2" xr:uid="{00000000-0005-0000-0000-000002000000}"/>
    <cellStyle name="Pro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Direkte afgifter i pct. af forbrug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clustered"/>
        <c:varyColors val="0"/>
        <c:ser>
          <c:idx val="0"/>
          <c:order val="0"/>
          <c:spPr>
            <a:solidFill>
              <a:schemeClr val="accent1"/>
            </a:solidFill>
            <a:ln>
              <a:noFill/>
            </a:ln>
            <a:effectLst/>
          </c:spPr>
          <c:invertIfNegative val="0"/>
          <c:val>
            <c:numRef>
              <c:f>direkte_skat_kvintiler!$H$13:$H$17</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0-661D-4480-88AC-F93FFA4E0F9B}"/>
            </c:ext>
          </c:extLst>
        </c:ser>
        <c:dLbls>
          <c:showLegendKey val="0"/>
          <c:showVal val="0"/>
          <c:showCatName val="0"/>
          <c:showSerName val="0"/>
          <c:showPercent val="0"/>
          <c:showBubbleSize val="0"/>
        </c:dLbls>
        <c:gapWidth val="219"/>
        <c:overlap val="-27"/>
        <c:axId val="-2098992192"/>
        <c:axId val="-2096663024"/>
      </c:barChart>
      <c:catAx>
        <c:axId val="-209899219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2096663024"/>
        <c:crosses val="autoZero"/>
        <c:auto val="1"/>
        <c:lblAlgn val="ctr"/>
        <c:lblOffset val="100"/>
        <c:noMultiLvlLbl val="0"/>
      </c:catAx>
      <c:valAx>
        <c:axId val="-209666302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20989921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Direkte afgifter i pct. af forbrug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clustered"/>
        <c:varyColors val="0"/>
        <c:ser>
          <c:idx val="0"/>
          <c:order val="0"/>
          <c:spPr>
            <a:solidFill>
              <a:schemeClr val="accent1"/>
            </a:solidFill>
            <a:ln>
              <a:noFill/>
            </a:ln>
            <a:effectLst/>
          </c:spPr>
          <c:invertIfNegative val="0"/>
          <c:val>
            <c:numRef>
              <c:f>forbrug!$H$17:$H$26</c:f>
              <c:numCache>
                <c:formatCode>General</c:formatCode>
                <c:ptCount val="10"/>
                <c:pt idx="0">
                  <c:v>1.1370786511143319E-2</c:v>
                </c:pt>
                <c:pt idx="1">
                  <c:v>1.121487372269785E-2</c:v>
                </c:pt>
                <c:pt idx="2">
                  <c:v>1.2279557117975834E-2</c:v>
                </c:pt>
                <c:pt idx="3">
                  <c:v>1.1885658659378401E-2</c:v>
                </c:pt>
                <c:pt idx="4">
                  <c:v>1.2281167947912789E-2</c:v>
                </c:pt>
                <c:pt idx="5">
                  <c:v>1.3298671390231656E-2</c:v>
                </c:pt>
                <c:pt idx="6">
                  <c:v>1.2693091959196864E-2</c:v>
                </c:pt>
                <c:pt idx="7">
                  <c:v>1.3735680727693076E-2</c:v>
                </c:pt>
                <c:pt idx="8">
                  <c:v>1.3710097849497548E-2</c:v>
                </c:pt>
                <c:pt idx="9">
                  <c:v>1.3652436500026956E-2</c:v>
                </c:pt>
              </c:numCache>
            </c:numRef>
          </c:val>
          <c:extLst>
            <c:ext xmlns:c16="http://schemas.microsoft.com/office/drawing/2014/chart" uri="{C3380CC4-5D6E-409C-BE32-E72D297353CC}">
              <c16:uniqueId val="{00000000-C770-C14E-AF70-EFF85D21C953}"/>
            </c:ext>
          </c:extLst>
        </c:ser>
        <c:dLbls>
          <c:showLegendKey val="0"/>
          <c:showVal val="0"/>
          <c:showCatName val="0"/>
          <c:showSerName val="0"/>
          <c:showPercent val="0"/>
          <c:showBubbleSize val="0"/>
        </c:dLbls>
        <c:gapWidth val="219"/>
        <c:overlap val="-27"/>
        <c:axId val="-2098992192"/>
        <c:axId val="-2096663024"/>
      </c:barChart>
      <c:catAx>
        <c:axId val="-209899219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2096663024"/>
        <c:crosses val="autoZero"/>
        <c:auto val="1"/>
        <c:lblAlgn val="ctr"/>
        <c:lblOffset val="100"/>
        <c:noMultiLvlLbl val="0"/>
      </c:catAx>
      <c:valAx>
        <c:axId val="-209666302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20989921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10</xdr:col>
      <xdr:colOff>635000</xdr:colOff>
      <xdr:row>17</xdr:row>
      <xdr:rowOff>0</xdr:rowOff>
    </xdr:from>
    <xdr:to>
      <xdr:col>17</xdr:col>
      <xdr:colOff>495300</xdr:colOff>
      <xdr:row>41</xdr:row>
      <xdr:rowOff>38100</xdr:rowOff>
    </xdr:to>
    <xdr:graphicFrame macro="">
      <xdr:nvGraphicFramePr>
        <xdr:cNvPr id="2" name="Diagram 1">
          <a:extLst>
            <a:ext uri="{FF2B5EF4-FFF2-40B4-BE49-F238E27FC236}">
              <a16:creationId xmlns:a16="http://schemas.microsoft.com/office/drawing/2014/main" id="{EDAE3A70-41BF-4E48-B413-4F4ED77750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635000</xdr:colOff>
      <xdr:row>24</xdr:row>
      <xdr:rowOff>152400</xdr:rowOff>
    </xdr:from>
    <xdr:to>
      <xdr:col>17</xdr:col>
      <xdr:colOff>495300</xdr:colOff>
      <xdr:row>39</xdr:row>
      <xdr:rowOff>38100</xdr:rowOff>
    </xdr:to>
    <xdr:graphicFrame macro="">
      <xdr:nvGraphicFramePr>
        <xdr:cNvPr id="2" name="Diagram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2E6E5-C420-4F8C-838D-C0AA0A475E4B}">
  <dimension ref="A1:W38"/>
  <sheetViews>
    <sheetView topLeftCell="A14" zoomScaleNormal="100" workbookViewId="0">
      <selection activeCell="E18" sqref="E18"/>
    </sheetView>
  </sheetViews>
  <sheetFormatPr baseColWidth="10" defaultColWidth="8.83203125" defaultRowHeight="15"/>
  <cols>
    <col min="1" max="1" width="25.1640625" customWidth="1"/>
    <col min="2" max="2" width="21.5" customWidth="1"/>
    <col min="3" max="3" width="21.1640625" bestFit="1" customWidth="1"/>
    <col min="4" max="4" width="19" customWidth="1"/>
    <col min="5" max="5" width="13.33203125" customWidth="1"/>
    <col min="7" max="7" width="11.83203125" bestFit="1" customWidth="1"/>
    <col min="8" max="8" width="11.1640625" bestFit="1" customWidth="1"/>
  </cols>
  <sheetData>
    <row r="1" spans="1:23">
      <c r="B1" t="s">
        <v>160</v>
      </c>
      <c r="D1" t="s">
        <v>160</v>
      </c>
      <c r="G1" t="s">
        <v>161</v>
      </c>
      <c r="H1" t="s">
        <v>161</v>
      </c>
    </row>
    <row r="2" spans="1:23" ht="61">
      <c r="A2" s="1" t="s">
        <v>0</v>
      </c>
      <c r="B2" s="2" t="s">
        <v>13</v>
      </c>
      <c r="C2" t="s">
        <v>158</v>
      </c>
      <c r="D2" s="2" t="s">
        <v>144</v>
      </c>
      <c r="E2" t="s">
        <v>159</v>
      </c>
      <c r="G2" s="2" t="s">
        <v>13</v>
      </c>
      <c r="H2" s="2" t="s">
        <v>144</v>
      </c>
    </row>
    <row r="3" spans="1:23" ht="16">
      <c r="A3" s="3" t="s">
        <v>153</v>
      </c>
      <c r="B3" s="5">
        <f>AVERAGE(forbrug!N2:N3)</f>
        <v>18486.650000000001</v>
      </c>
      <c r="C3" s="22">
        <v>-5.4399999999999997E-2</v>
      </c>
      <c r="D3" s="5">
        <f>AVERAGE(forbrug!Y2:Y3)</f>
        <v>8718.4</v>
      </c>
      <c r="E3" s="23">
        <v>-5.1712667436887703E-2</v>
      </c>
      <c r="G3" s="24">
        <f t="shared" ref="G3:G8" si="0">(1+C3)*B3</f>
        <v>17480.97624</v>
      </c>
      <c r="H3" s="28">
        <f t="shared" ref="H3:H8" si="1">(1+E3)*D3</f>
        <v>8267.5482802182378</v>
      </c>
      <c r="I3" s="22"/>
      <c r="J3" s="22"/>
      <c r="K3" s="22"/>
    </row>
    <row r="4" spans="1:23" ht="16">
      <c r="A4" s="3" t="s">
        <v>154</v>
      </c>
      <c r="B4" s="5">
        <f>AVERAGE(forbrug!N4:N5)</f>
        <v>19866.8</v>
      </c>
      <c r="C4" s="22">
        <v>-6.7900000000000002E-2</v>
      </c>
      <c r="D4" s="5">
        <f>AVERAGE(forbrug!Y4:Y5)</f>
        <v>13811.1</v>
      </c>
      <c r="E4" s="23">
        <v>-4.8193233434633817E-2</v>
      </c>
      <c r="G4" s="24">
        <f t="shared" si="0"/>
        <v>18517.844280000001</v>
      </c>
      <c r="H4" s="28">
        <f t="shared" si="1"/>
        <v>13145.498433710929</v>
      </c>
    </row>
    <row r="5" spans="1:23" ht="16">
      <c r="A5" s="3" t="s">
        <v>155</v>
      </c>
      <c r="B5" s="5">
        <f>AVERAGE(forbrug!N6:N7)</f>
        <v>23334.6</v>
      </c>
      <c r="C5" s="22">
        <v>-7.2300000000000003E-2</v>
      </c>
      <c r="D5" s="5">
        <f>AVERAGE(forbrug!Y6:Y7)</f>
        <v>24336.800000000003</v>
      </c>
      <c r="E5" s="23">
        <v>-4.7356352889555121E-2</v>
      </c>
      <c r="G5" s="24">
        <f t="shared" si="0"/>
        <v>21647.508419999998</v>
      </c>
      <c r="H5" s="28">
        <f t="shared" si="1"/>
        <v>23184.297910997477</v>
      </c>
    </row>
    <row r="6" spans="1:23" ht="16">
      <c r="A6" s="3" t="s">
        <v>156</v>
      </c>
      <c r="B6" s="5">
        <f>AVERAGE(forbrug!N8:N9)</f>
        <v>26468</v>
      </c>
      <c r="C6" s="22">
        <v>-7.5700000000000003E-2</v>
      </c>
      <c r="D6" s="5">
        <f>AVERAGE(forbrug!Y8:Y9)</f>
        <v>29697.15</v>
      </c>
      <c r="E6" s="23">
        <v>-4.679268261994482E-2</v>
      </c>
      <c r="G6" s="24">
        <f t="shared" si="0"/>
        <v>24464.3724</v>
      </c>
      <c r="H6" s="28">
        <f t="shared" si="1"/>
        <v>28307.540685333108</v>
      </c>
    </row>
    <row r="7" spans="1:23" ht="16">
      <c r="A7" s="3" t="s">
        <v>157</v>
      </c>
      <c r="B7" s="5">
        <f>AVERAGE(forbrug!N10:N11)</f>
        <v>30341.75</v>
      </c>
      <c r="C7" s="22">
        <v>-8.0699999999999994E-2</v>
      </c>
      <c r="D7" s="5">
        <f>AVERAGE(forbrug!Y10:Y11)</f>
        <v>43728</v>
      </c>
      <c r="E7" s="23">
        <v>-4.6047727126574171E-2</v>
      </c>
      <c r="G7" s="24">
        <f t="shared" si="0"/>
        <v>27893.170774999999</v>
      </c>
      <c r="H7" s="28">
        <f t="shared" si="1"/>
        <v>41714.424988209168</v>
      </c>
    </row>
    <row r="8" spans="1:23" ht="16">
      <c r="A8" s="6" t="s">
        <v>57</v>
      </c>
      <c r="B8" s="5">
        <v>23121.7</v>
      </c>
      <c r="C8" s="21">
        <f>AVERAGE(C3:C7)</f>
        <v>-7.0199999999999999E-2</v>
      </c>
      <c r="D8" s="5">
        <f>forbrug!Y12</f>
        <v>22260.799999999999</v>
      </c>
      <c r="E8" s="21">
        <f>AVERAGE(E3:E7)</f>
        <v>-4.8020532701519125E-2</v>
      </c>
      <c r="G8" s="24">
        <f t="shared" si="0"/>
        <v>21498.556659999998</v>
      </c>
      <c r="H8" s="28">
        <f t="shared" si="1"/>
        <v>21191.824525638025</v>
      </c>
    </row>
    <row r="11" spans="1:23">
      <c r="B11" s="30" t="s">
        <v>160</v>
      </c>
      <c r="C11" s="30"/>
      <c r="D11" s="30"/>
      <c r="E11" s="30"/>
      <c r="F11" s="30"/>
      <c r="G11" s="30"/>
      <c r="H11" s="30"/>
      <c r="Q11" s="7" t="s">
        <v>139</v>
      </c>
    </row>
    <row r="12" spans="1:23" ht="37" customHeight="1">
      <c r="B12" s="7" t="s">
        <v>58</v>
      </c>
      <c r="C12" s="2" t="s">
        <v>146</v>
      </c>
      <c r="D12" s="2" t="s">
        <v>145</v>
      </c>
      <c r="E12" s="2" t="s">
        <v>149</v>
      </c>
      <c r="F12" s="2" t="s">
        <v>148</v>
      </c>
      <c r="G12" s="2" t="s">
        <v>151</v>
      </c>
      <c r="H12" s="2" t="s">
        <v>152</v>
      </c>
      <c r="Q12" s="29" t="s">
        <v>138</v>
      </c>
      <c r="R12" s="29"/>
      <c r="S12" s="29"/>
      <c r="T12" s="29"/>
      <c r="U12" s="29"/>
      <c r="V12" s="29"/>
      <c r="W12" s="29"/>
    </row>
    <row r="13" spans="1:23">
      <c r="A13" s="3" t="s">
        <v>153</v>
      </c>
      <c r="B13" s="27"/>
      <c r="C13" s="25">
        <f t="shared" ref="C13:C18" si="2">D3/$D$8</f>
        <v>0.39164809890030905</v>
      </c>
      <c r="D13" s="25">
        <f t="shared" ref="D13:D18" si="3">B3/$B$8</f>
        <v>0.79953679876479677</v>
      </c>
      <c r="E13" s="27">
        <f t="shared" ref="E13:E18" si="4">C13*$C$32</f>
        <v>945.94741763318416</v>
      </c>
      <c r="F13" s="19">
        <f t="shared" ref="F13:F18" si="5">D13*$D$32</f>
        <v>1329.6644983648337</v>
      </c>
      <c r="G13" s="27">
        <f t="shared" ref="G13:G18" si="6">E13+F13</f>
        <v>2275.611915998018</v>
      </c>
      <c r="H13" t="e">
        <f t="shared" ref="H13:H18" si="7">G13/B13</f>
        <v>#DIV/0!</v>
      </c>
      <c r="Q13" s="29"/>
      <c r="R13" s="29"/>
      <c r="S13" s="29"/>
      <c r="T13" s="29"/>
      <c r="U13" s="29"/>
      <c r="V13" s="29"/>
      <c r="W13" s="29"/>
    </row>
    <row r="14" spans="1:23">
      <c r="A14" s="3" t="s">
        <v>154</v>
      </c>
      <c r="B14" s="27"/>
      <c r="C14" s="25">
        <f t="shared" si="2"/>
        <v>0.62042244663264579</v>
      </c>
      <c r="D14" s="25">
        <f t="shared" si="3"/>
        <v>0.85922747894834717</v>
      </c>
      <c r="E14" s="27">
        <f t="shared" si="4"/>
        <v>1498.5059620657082</v>
      </c>
      <c r="F14" s="19">
        <f t="shared" si="5"/>
        <v>1428.9326977096703</v>
      </c>
      <c r="G14" s="27">
        <f t="shared" si="6"/>
        <v>2927.4386597753783</v>
      </c>
      <c r="H14" t="e">
        <f t="shared" si="7"/>
        <v>#DIV/0!</v>
      </c>
      <c r="Q14" s="29"/>
      <c r="R14" s="29"/>
      <c r="S14" s="29"/>
      <c r="T14" s="29"/>
      <c r="U14" s="29"/>
      <c r="V14" s="29"/>
      <c r="W14" s="29"/>
    </row>
    <row r="15" spans="1:23">
      <c r="A15" s="3" t="s">
        <v>155</v>
      </c>
      <c r="B15" s="27"/>
      <c r="C15" s="25">
        <f t="shared" si="2"/>
        <v>1.093258103931575</v>
      </c>
      <c r="D15" s="25">
        <f t="shared" si="3"/>
        <v>1.0092078004644986</v>
      </c>
      <c r="E15" s="27">
        <f t="shared" si="4"/>
        <v>2640.5456406514131</v>
      </c>
      <c r="F15" s="19">
        <f t="shared" si="5"/>
        <v>1678.3565006934216</v>
      </c>
      <c r="G15" s="27">
        <f t="shared" si="6"/>
        <v>4318.9021413448345</v>
      </c>
      <c r="H15" t="e">
        <f t="shared" si="7"/>
        <v>#DIV/0!</v>
      </c>
      <c r="Q15" s="29"/>
      <c r="R15" s="29"/>
      <c r="S15" s="29"/>
      <c r="T15" s="29"/>
      <c r="U15" s="29"/>
      <c r="V15" s="29"/>
      <c r="W15" s="29"/>
    </row>
    <row r="16" spans="1:23">
      <c r="A16" s="3" t="s">
        <v>156</v>
      </c>
      <c r="B16" s="27"/>
      <c r="C16" s="25">
        <f t="shared" si="2"/>
        <v>1.3340558290807161</v>
      </c>
      <c r="D16" s="25">
        <f t="shared" si="3"/>
        <v>1.1447255175873745</v>
      </c>
      <c r="E16" s="27">
        <f t="shared" si="4"/>
        <v>3222.1442413247064</v>
      </c>
      <c r="F16" s="19">
        <f t="shared" si="5"/>
        <v>1903.7283630468696</v>
      </c>
      <c r="G16" s="27">
        <f t="shared" si="6"/>
        <v>5125.872604371576</v>
      </c>
      <c r="H16" t="e">
        <f t="shared" si="7"/>
        <v>#DIV/0!</v>
      </c>
      <c r="Q16" s="29"/>
      <c r="R16" s="29"/>
      <c r="S16" s="29"/>
      <c r="T16" s="29"/>
      <c r="U16" s="29"/>
      <c r="V16" s="29"/>
      <c r="W16" s="29"/>
    </row>
    <row r="17" spans="1:23">
      <c r="A17" s="3" t="s">
        <v>157</v>
      </c>
      <c r="B17" s="27"/>
      <c r="C17" s="25">
        <f t="shared" si="2"/>
        <v>1.9643498885934019</v>
      </c>
      <c r="D17" s="25">
        <f t="shared" si="3"/>
        <v>1.3122629391437481</v>
      </c>
      <c r="E17" s="27">
        <f t="shared" si="4"/>
        <v>4744.4931040401771</v>
      </c>
      <c r="F17" s="19">
        <f t="shared" si="5"/>
        <v>2182.3503876181562</v>
      </c>
      <c r="G17" s="27">
        <f t="shared" si="6"/>
        <v>6926.8434916583337</v>
      </c>
      <c r="H17" t="e">
        <f t="shared" si="7"/>
        <v>#DIV/0!</v>
      </c>
      <c r="Q17" s="29"/>
      <c r="R17" s="29"/>
      <c r="S17" s="29"/>
      <c r="T17" s="29"/>
      <c r="U17" s="29"/>
      <c r="V17" s="29"/>
      <c r="W17" s="29"/>
    </row>
    <row r="18" spans="1:23">
      <c r="A18" s="6" t="s">
        <v>57</v>
      </c>
      <c r="B18" s="27"/>
      <c r="C18" s="19">
        <f t="shared" si="2"/>
        <v>1</v>
      </c>
      <c r="D18" s="19">
        <f t="shared" si="3"/>
        <v>1</v>
      </c>
      <c r="E18" s="27">
        <f t="shared" si="4"/>
        <v>2415.2993983355645</v>
      </c>
      <c r="F18" s="19">
        <f t="shared" si="5"/>
        <v>1663.0435277263416</v>
      </c>
      <c r="G18" s="27">
        <f t="shared" si="6"/>
        <v>4078.3429260619059</v>
      </c>
      <c r="H18" t="e">
        <f t="shared" si="7"/>
        <v>#DIV/0!</v>
      </c>
      <c r="Q18" s="29"/>
      <c r="R18" s="29"/>
      <c r="S18" s="29"/>
      <c r="T18" s="29"/>
      <c r="U18" s="29"/>
      <c r="V18" s="29"/>
      <c r="W18" s="29"/>
    </row>
    <row r="19" spans="1:23">
      <c r="Q19" s="29"/>
      <c r="R19" s="29"/>
      <c r="S19" s="29"/>
      <c r="T19" s="29"/>
      <c r="U19" s="29"/>
      <c r="V19" s="29"/>
      <c r="W19" s="29"/>
    </row>
    <row r="20" spans="1:23">
      <c r="B20" s="30" t="s">
        <v>161</v>
      </c>
      <c r="C20" s="30"/>
      <c r="D20" s="30"/>
      <c r="E20" s="30"/>
      <c r="F20" s="30"/>
      <c r="G20" s="30"/>
      <c r="H20" s="30"/>
      <c r="Q20" s="29"/>
      <c r="R20" s="29"/>
      <c r="S20" s="29"/>
      <c r="T20" s="29"/>
      <c r="U20" s="29"/>
      <c r="V20" s="29"/>
      <c r="W20" s="29"/>
    </row>
    <row r="21" spans="1:23" ht="33" customHeight="1">
      <c r="B21" s="7" t="s">
        <v>58</v>
      </c>
      <c r="C21" s="2" t="s">
        <v>146</v>
      </c>
      <c r="D21" s="2" t="s">
        <v>145</v>
      </c>
      <c r="E21" s="2" t="s">
        <v>149</v>
      </c>
      <c r="F21" s="2" t="s">
        <v>148</v>
      </c>
      <c r="G21" s="2" t="s">
        <v>151</v>
      </c>
      <c r="H21" s="2" t="s">
        <v>152</v>
      </c>
      <c r="Q21" s="29"/>
      <c r="R21" s="29"/>
      <c r="S21" s="29"/>
      <c r="T21" s="29"/>
      <c r="U21" s="29"/>
      <c r="V21" s="29"/>
      <c r="W21" s="29"/>
    </row>
    <row r="22" spans="1:23">
      <c r="A22" s="3" t="s">
        <v>153</v>
      </c>
      <c r="B22" s="27"/>
      <c r="C22" s="25">
        <f t="shared" ref="C22:C27" si="8">H3/$H$8</f>
        <v>0.39012914014157191</v>
      </c>
      <c r="D22" s="25">
        <f t="shared" ref="D22:D27" si="9">G3/$G$8</f>
        <v>0.81312324899117205</v>
      </c>
      <c r="E22" s="27">
        <f t="shared" ref="E22:E27" si="10">C22*$C$35</f>
        <v>897.02995341233657</v>
      </c>
      <c r="F22" s="19">
        <f t="shared" ref="F22:F27" si="11">D22*$D$35</f>
        <v>1257.3307496537864</v>
      </c>
      <c r="G22" s="27">
        <f t="shared" ref="G22:G27" si="12">E22+F22</f>
        <v>2154.3607030661228</v>
      </c>
      <c r="H22" t="e">
        <f t="shared" ref="H22:H27" si="13">G22/B22</f>
        <v>#DIV/0!</v>
      </c>
      <c r="Q22" s="29"/>
      <c r="R22" s="29"/>
      <c r="S22" s="29"/>
      <c r="T22" s="29"/>
      <c r="U22" s="29"/>
      <c r="V22" s="29"/>
      <c r="W22" s="29"/>
    </row>
    <row r="23" spans="1:23">
      <c r="A23" s="3" t="s">
        <v>154</v>
      </c>
      <c r="B23" s="27"/>
      <c r="C23" s="25">
        <f t="shared" si="8"/>
        <v>0.62030989440325957</v>
      </c>
      <c r="D23" s="25">
        <f t="shared" si="9"/>
        <v>0.86135290721419078</v>
      </c>
      <c r="E23" s="27">
        <f t="shared" si="10"/>
        <v>1426.288114432685</v>
      </c>
      <c r="F23" s="19">
        <f t="shared" si="11"/>
        <v>1331.9081675351838</v>
      </c>
      <c r="G23" s="27">
        <f t="shared" si="12"/>
        <v>2758.1962819678688</v>
      </c>
      <c r="H23" t="e">
        <f t="shared" si="13"/>
        <v>#DIV/0!</v>
      </c>
      <c r="Q23" s="29"/>
      <c r="R23" s="29"/>
      <c r="S23" s="29"/>
      <c r="T23" s="29"/>
      <c r="U23" s="29"/>
      <c r="V23" s="29"/>
      <c r="W23" s="29"/>
    </row>
    <row r="24" spans="1:23">
      <c r="A24" s="3" t="s">
        <v>155</v>
      </c>
      <c r="B24" s="27"/>
      <c r="C24" s="25">
        <f t="shared" si="8"/>
        <v>1.0940208514348986</v>
      </c>
      <c r="D24" s="25">
        <f t="shared" si="9"/>
        <v>1.006928453958825</v>
      </c>
      <c r="E24" s="27">
        <f t="shared" si="10"/>
        <v>2515.4990294717481</v>
      </c>
      <c r="F24" s="19">
        <f t="shared" si="11"/>
        <v>1557.0113256932873</v>
      </c>
      <c r="G24" s="27">
        <f t="shared" si="12"/>
        <v>4072.5103551650354</v>
      </c>
      <c r="H24" t="e">
        <f t="shared" si="13"/>
        <v>#DIV/0!</v>
      </c>
      <c r="Q24" s="29"/>
      <c r="R24" s="29"/>
      <c r="S24" s="29"/>
      <c r="T24" s="29"/>
      <c r="U24" s="29"/>
      <c r="V24" s="29"/>
      <c r="W24" s="29"/>
    </row>
    <row r="25" spans="1:23">
      <c r="A25" s="3" t="s">
        <v>156</v>
      </c>
      <c r="B25" s="27"/>
      <c r="C25" s="25">
        <f t="shared" si="8"/>
        <v>1.3357764760219883</v>
      </c>
      <c r="D25" s="25">
        <f t="shared" si="9"/>
        <v>1.1379541792923322</v>
      </c>
      <c r="E25" s="27">
        <f t="shared" si="10"/>
        <v>3071.3714684847159</v>
      </c>
      <c r="F25" s="19">
        <f t="shared" si="11"/>
        <v>1759.6161259642217</v>
      </c>
      <c r="G25" s="27">
        <f t="shared" si="12"/>
        <v>4830.9875944489377</v>
      </c>
      <c r="H25" t="e">
        <f t="shared" si="13"/>
        <v>#DIV/0!</v>
      </c>
      <c r="Q25" s="29"/>
      <c r="R25" s="29"/>
      <c r="S25" s="29"/>
      <c r="T25" s="29"/>
      <c r="U25" s="29"/>
      <c r="V25" s="29"/>
      <c r="W25" s="29"/>
    </row>
    <row r="26" spans="1:23">
      <c r="A26" s="3" t="s">
        <v>157</v>
      </c>
      <c r="B26" s="27"/>
      <c r="C26" s="25">
        <f t="shared" si="8"/>
        <v>1.9684206490924248</v>
      </c>
      <c r="D26" s="25">
        <f t="shared" si="9"/>
        <v>1.2974438803558266</v>
      </c>
      <c r="E26" s="27">
        <f t="shared" si="10"/>
        <v>4526.0199802314219</v>
      </c>
      <c r="F26" s="19">
        <f t="shared" si="11"/>
        <v>2006.2347113373708</v>
      </c>
      <c r="G26" s="27">
        <f t="shared" si="12"/>
        <v>6532.2546915687926</v>
      </c>
      <c r="H26" t="e">
        <f t="shared" si="13"/>
        <v>#DIV/0!</v>
      </c>
      <c r="Q26" s="29"/>
      <c r="R26" s="29"/>
      <c r="S26" s="29"/>
      <c r="T26" s="29"/>
      <c r="U26" s="29"/>
      <c r="V26" s="29"/>
      <c r="W26" s="29"/>
    </row>
    <row r="27" spans="1:23">
      <c r="A27" s="6" t="s">
        <v>57</v>
      </c>
      <c r="B27" s="27"/>
      <c r="C27" s="19">
        <f t="shared" si="8"/>
        <v>1</v>
      </c>
      <c r="D27" s="25">
        <f t="shared" si="9"/>
        <v>1</v>
      </c>
      <c r="E27" s="27">
        <f t="shared" si="10"/>
        <v>2299.3154345938324</v>
      </c>
      <c r="F27" s="19">
        <f t="shared" si="11"/>
        <v>1546.2978720799522</v>
      </c>
      <c r="G27" s="27">
        <f t="shared" si="12"/>
        <v>3845.6133066737848</v>
      </c>
      <c r="H27" t="e">
        <f t="shared" si="13"/>
        <v>#DIV/0!</v>
      </c>
      <c r="Q27" s="29"/>
      <c r="R27" s="29"/>
      <c r="S27" s="29"/>
      <c r="T27" s="29"/>
      <c r="U27" s="29"/>
      <c r="V27" s="29"/>
      <c r="W27" s="29"/>
    </row>
    <row r="28" spans="1:23">
      <c r="Q28" s="29"/>
      <c r="R28" s="29"/>
      <c r="S28" s="29"/>
      <c r="T28" s="29"/>
      <c r="U28" s="29"/>
      <c r="V28" s="29"/>
      <c r="W28" s="29"/>
    </row>
    <row r="30" spans="1:23">
      <c r="B30" s="7" t="s">
        <v>57</v>
      </c>
      <c r="C30" t="s">
        <v>143</v>
      </c>
      <c r="D30" t="s">
        <v>147</v>
      </c>
    </row>
    <row r="31" spans="1:23">
      <c r="A31" s="7" t="s">
        <v>162</v>
      </c>
      <c r="B31" s="16">
        <f>co2udledning!$H$51*$B$37</f>
        <v>11126257843.56312</v>
      </c>
      <c r="C31" s="16">
        <f>co2udledning!$H$53*$B$37</f>
        <v>6589255578.1800003</v>
      </c>
      <c r="D31" s="16">
        <f>B31-C31</f>
        <v>4537002265.3831196</v>
      </c>
    </row>
    <row r="32" spans="1:23">
      <c r="A32" s="7" t="s">
        <v>142</v>
      </c>
      <c r="B32">
        <f>B31/$B$38</f>
        <v>4078.3429260619059</v>
      </c>
      <c r="C32" s="16">
        <f>C31/$B$38</f>
        <v>2415.2993983355645</v>
      </c>
      <c r="D32" s="16">
        <f>D31/$B$38</f>
        <v>1663.0435277263416</v>
      </c>
    </row>
    <row r="34" spans="1:4">
      <c r="A34" s="7" t="s">
        <v>163</v>
      </c>
      <c r="B34" s="16">
        <f>SUM(C34:D34)</f>
        <v>10491340721.562565</v>
      </c>
      <c r="C34" s="16">
        <f>C31*(1+E8)</f>
        <v>6272836015.209341</v>
      </c>
      <c r="D34" s="16">
        <f>(1+C8)*D31</f>
        <v>4218504706.3532243</v>
      </c>
    </row>
    <row r="35" spans="1:4">
      <c r="A35" s="7" t="s">
        <v>142</v>
      </c>
      <c r="B35" s="16">
        <f>SUM(C35:D35)</f>
        <v>3845.6133066737848</v>
      </c>
      <c r="C35" s="16">
        <f>C34/$B$38</f>
        <v>2299.3154345938324</v>
      </c>
      <c r="D35" s="16">
        <f>D34/$B$38</f>
        <v>1546.2978720799522</v>
      </c>
    </row>
    <row r="37" spans="1:4">
      <c r="A37" s="7" t="s">
        <v>140</v>
      </c>
      <c r="B37" s="20">
        <v>1000</v>
      </c>
    </row>
    <row r="38" spans="1:4">
      <c r="A38" s="7" t="s">
        <v>141</v>
      </c>
      <c r="B38" s="26">
        <v>2728132</v>
      </c>
    </row>
  </sheetData>
  <mergeCells count="3">
    <mergeCell ref="Q12:W28"/>
    <mergeCell ref="B20:H20"/>
    <mergeCell ref="B11:H1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36"/>
  <sheetViews>
    <sheetView topLeftCell="A44" workbookViewId="0">
      <selection activeCell="A44" sqref="A44:AD96"/>
    </sheetView>
  </sheetViews>
  <sheetFormatPr baseColWidth="10" defaultColWidth="8.83203125" defaultRowHeight="15"/>
  <cols>
    <col min="1" max="1" width="25.1640625" customWidth="1"/>
    <col min="2" max="2" width="21.5" customWidth="1"/>
    <col min="3" max="3" width="21.1640625" bestFit="1" customWidth="1"/>
    <col min="4" max="4" width="19" customWidth="1"/>
  </cols>
  <sheetData>
    <row r="1" spans="1:48" ht="8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144</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row>
    <row r="2" spans="1:48">
      <c r="A2" s="3" t="s">
        <v>47</v>
      </c>
      <c r="B2" s="4">
        <v>146</v>
      </c>
      <c r="C2" s="5">
        <v>21985.200000000001</v>
      </c>
      <c r="D2" s="5">
        <v>2577.4</v>
      </c>
      <c r="E2" s="5">
        <v>2061</v>
      </c>
      <c r="F2" s="5">
        <v>2035.9</v>
      </c>
      <c r="G2" s="5">
        <v>0</v>
      </c>
      <c r="H2" s="5">
        <v>8261.4</v>
      </c>
      <c r="I2" s="5">
        <v>2399.4</v>
      </c>
      <c r="J2" s="5">
        <v>42466</v>
      </c>
      <c r="K2" s="5">
        <v>2303.8000000000002</v>
      </c>
      <c r="L2" s="5">
        <v>675.5</v>
      </c>
      <c r="M2" s="5">
        <v>5413.1</v>
      </c>
      <c r="N2" s="5">
        <v>17180.7</v>
      </c>
      <c r="O2" s="5">
        <v>4394.8</v>
      </c>
      <c r="P2" s="5">
        <v>314.10000000000002</v>
      </c>
      <c r="Q2" s="5">
        <v>730.3</v>
      </c>
      <c r="R2" s="5">
        <v>1198.9000000000001</v>
      </c>
      <c r="S2" s="5">
        <v>265.8</v>
      </c>
      <c r="T2" s="5">
        <v>1555.5</v>
      </c>
      <c r="U2" s="5">
        <v>1363.2</v>
      </c>
      <c r="V2" s="5">
        <v>2042</v>
      </c>
      <c r="W2" s="5">
        <v>0</v>
      </c>
      <c r="X2" s="5">
        <v>7733</v>
      </c>
      <c r="Y2" s="5">
        <v>8347.7999999999993</v>
      </c>
      <c r="Z2" s="5">
        <v>4627.2</v>
      </c>
      <c r="AA2" s="5">
        <v>41.1</v>
      </c>
      <c r="AB2" s="5">
        <v>1420</v>
      </c>
      <c r="AC2" s="5">
        <v>5045</v>
      </c>
      <c r="AD2" s="5">
        <v>3112.9</v>
      </c>
      <c r="AE2" s="5">
        <v>-150.9</v>
      </c>
      <c r="AF2" s="5">
        <v>3680.2</v>
      </c>
      <c r="AG2" s="5">
        <v>7170.6</v>
      </c>
      <c r="AH2" s="5">
        <v>1224.0999999999999</v>
      </c>
      <c r="AI2" s="5">
        <v>732</v>
      </c>
      <c r="AJ2" s="5">
        <v>398.3</v>
      </c>
      <c r="AK2" s="5">
        <v>14.9</v>
      </c>
      <c r="AL2" s="5">
        <v>354.4</v>
      </c>
      <c r="AM2" s="5">
        <v>5.4</v>
      </c>
      <c r="AN2" s="5">
        <v>7228.8</v>
      </c>
      <c r="AO2" s="5">
        <v>1346.4</v>
      </c>
      <c r="AP2" s="5">
        <v>4253.3</v>
      </c>
      <c r="AQ2" s="5">
        <v>0</v>
      </c>
      <c r="AR2" s="5">
        <v>784.3</v>
      </c>
      <c r="AS2" s="5">
        <v>2355.4</v>
      </c>
      <c r="AT2" s="5">
        <v>8522.2999999999993</v>
      </c>
      <c r="AU2" s="5">
        <v>436.4</v>
      </c>
      <c r="AV2" s="5">
        <v>424</v>
      </c>
    </row>
    <row r="3" spans="1:48">
      <c r="A3" s="3" t="s">
        <v>48</v>
      </c>
      <c r="B3" s="4">
        <v>206</v>
      </c>
      <c r="C3" s="5">
        <v>27576.1</v>
      </c>
      <c r="D3" s="5">
        <v>2660.2</v>
      </c>
      <c r="E3" s="5">
        <v>3175.4</v>
      </c>
      <c r="F3" s="5">
        <v>3228.3</v>
      </c>
      <c r="G3" s="5">
        <v>0</v>
      </c>
      <c r="H3" s="5">
        <v>7642.7</v>
      </c>
      <c r="I3" s="5">
        <v>2491.6999999999998</v>
      </c>
      <c r="J3" s="5">
        <v>36449</v>
      </c>
      <c r="K3" s="5">
        <v>9665</v>
      </c>
      <c r="L3" s="5">
        <v>1723.4</v>
      </c>
      <c r="M3" s="5">
        <v>6604.6</v>
      </c>
      <c r="N3" s="5">
        <v>19792.599999999999</v>
      </c>
      <c r="O3" s="5">
        <v>5417.4</v>
      </c>
      <c r="P3" s="5">
        <v>824.4</v>
      </c>
      <c r="Q3" s="5">
        <v>1432.2</v>
      </c>
      <c r="R3" s="5">
        <v>1127.2</v>
      </c>
      <c r="S3" s="5">
        <v>658.9</v>
      </c>
      <c r="T3" s="5">
        <v>2111.6</v>
      </c>
      <c r="U3" s="5">
        <v>2524.6999999999998</v>
      </c>
      <c r="V3" s="5">
        <v>3357.6</v>
      </c>
      <c r="W3" s="5">
        <v>0</v>
      </c>
      <c r="X3" s="5">
        <v>8318.2000000000007</v>
      </c>
      <c r="Y3" s="5">
        <v>9089</v>
      </c>
      <c r="Z3" s="5">
        <v>4153.5</v>
      </c>
      <c r="AA3" s="5">
        <v>87.5</v>
      </c>
      <c r="AB3" s="5">
        <v>1599.7</v>
      </c>
      <c r="AC3" s="5">
        <v>5449.7</v>
      </c>
      <c r="AD3" s="5">
        <v>3509.5</v>
      </c>
      <c r="AE3" s="5">
        <v>22.4</v>
      </c>
      <c r="AF3" s="5">
        <v>3313.8</v>
      </c>
      <c r="AG3" s="5">
        <v>8557.5</v>
      </c>
      <c r="AH3" s="5">
        <v>1514</v>
      </c>
      <c r="AI3" s="5">
        <v>2051.8000000000002</v>
      </c>
      <c r="AJ3" s="5">
        <v>191.1</v>
      </c>
      <c r="AK3" s="5">
        <v>0.7</v>
      </c>
      <c r="AL3" s="5">
        <v>98.6</v>
      </c>
      <c r="AM3" s="5">
        <v>114.8</v>
      </c>
      <c r="AN3" s="5">
        <v>7661.6</v>
      </c>
      <c r="AO3" s="5">
        <v>662.9</v>
      </c>
      <c r="AP3" s="5">
        <v>4923.3</v>
      </c>
      <c r="AQ3" s="5">
        <v>0</v>
      </c>
      <c r="AR3" s="5">
        <v>802.5</v>
      </c>
      <c r="AS3" s="5">
        <v>2718.1</v>
      </c>
      <c r="AT3" s="5">
        <v>10402.5</v>
      </c>
      <c r="AU3" s="5">
        <v>376.5</v>
      </c>
      <c r="AV3" s="5">
        <v>789</v>
      </c>
    </row>
    <row r="4" spans="1:48">
      <c r="A4" s="3" t="s">
        <v>49</v>
      </c>
      <c r="B4" s="4">
        <v>246</v>
      </c>
      <c r="C4" s="5">
        <v>25062</v>
      </c>
      <c r="D4" s="5">
        <v>2373.4</v>
      </c>
      <c r="E4" s="5">
        <v>3230.8</v>
      </c>
      <c r="F4" s="5">
        <v>3468.6</v>
      </c>
      <c r="G4" s="5">
        <v>0</v>
      </c>
      <c r="H4" s="5">
        <v>5743.2</v>
      </c>
      <c r="I4" s="5">
        <v>1488.9</v>
      </c>
      <c r="J4" s="5">
        <v>33046.9</v>
      </c>
      <c r="K4" s="5">
        <v>17192</v>
      </c>
      <c r="L4" s="5">
        <v>1715.7</v>
      </c>
      <c r="M4" s="5">
        <v>7054</v>
      </c>
      <c r="N4" s="5">
        <v>19897.5</v>
      </c>
      <c r="O4" s="5">
        <v>3008.7</v>
      </c>
      <c r="P4" s="5">
        <v>898.6</v>
      </c>
      <c r="Q4" s="5">
        <v>1119.8</v>
      </c>
      <c r="R4" s="5">
        <v>1260.5</v>
      </c>
      <c r="S4" s="5">
        <v>990.9</v>
      </c>
      <c r="T4" s="5">
        <v>2577.8000000000002</v>
      </c>
      <c r="U4" s="5">
        <v>4700.8999999999996</v>
      </c>
      <c r="V4" s="5">
        <v>3301.4</v>
      </c>
      <c r="W4" s="5">
        <v>0</v>
      </c>
      <c r="X4" s="5">
        <v>5898.6</v>
      </c>
      <c r="Y4" s="5">
        <v>11408.6</v>
      </c>
      <c r="Z4" s="5">
        <v>2714.5</v>
      </c>
      <c r="AA4" s="5">
        <v>150.1</v>
      </c>
      <c r="AB4" s="5">
        <v>949.2</v>
      </c>
      <c r="AC4" s="5">
        <v>4989.8</v>
      </c>
      <c r="AD4" s="5">
        <v>2299.5</v>
      </c>
      <c r="AE4" s="5">
        <v>231.6</v>
      </c>
      <c r="AF4" s="5">
        <v>5292.9</v>
      </c>
      <c r="AG4" s="5">
        <v>8943.7999999999993</v>
      </c>
      <c r="AH4" s="5">
        <v>2564.4</v>
      </c>
      <c r="AI4" s="5">
        <v>3543.7</v>
      </c>
      <c r="AJ4" s="5">
        <v>288.10000000000002</v>
      </c>
      <c r="AK4" s="5">
        <v>411.8</v>
      </c>
      <c r="AL4" s="5">
        <v>44.2</v>
      </c>
      <c r="AM4" s="5">
        <v>22.7</v>
      </c>
      <c r="AN4" s="5">
        <v>6688.8</v>
      </c>
      <c r="AO4" s="5">
        <v>518.6</v>
      </c>
      <c r="AP4" s="5">
        <v>4966.2</v>
      </c>
      <c r="AQ4" s="5">
        <v>0</v>
      </c>
      <c r="AR4" s="5">
        <v>747.1</v>
      </c>
      <c r="AS4" s="5">
        <v>3016.8</v>
      </c>
      <c r="AT4" s="5">
        <v>12507</v>
      </c>
      <c r="AU4" s="5">
        <v>301.8</v>
      </c>
      <c r="AV4" s="5">
        <v>719.7</v>
      </c>
    </row>
    <row r="5" spans="1:48">
      <c r="A5" s="3" t="s">
        <v>50</v>
      </c>
      <c r="B5" s="4">
        <v>234</v>
      </c>
      <c r="C5" s="5">
        <v>30661.7</v>
      </c>
      <c r="D5" s="5">
        <v>2822.8</v>
      </c>
      <c r="E5" s="5">
        <v>3022.5</v>
      </c>
      <c r="F5" s="5">
        <v>2633.1</v>
      </c>
      <c r="G5" s="5">
        <v>0</v>
      </c>
      <c r="H5" s="5">
        <v>7896.3</v>
      </c>
      <c r="I5" s="5">
        <v>2064.5</v>
      </c>
      <c r="J5" s="5">
        <v>34245.199999999997</v>
      </c>
      <c r="K5" s="5">
        <v>22868.400000000001</v>
      </c>
      <c r="L5" s="5">
        <v>4337.6000000000004</v>
      </c>
      <c r="M5" s="5">
        <v>7922.3</v>
      </c>
      <c r="N5" s="5">
        <v>19836.099999999999</v>
      </c>
      <c r="O5" s="5">
        <v>5214.3</v>
      </c>
      <c r="P5" s="5">
        <v>2576.8000000000002</v>
      </c>
      <c r="Q5" s="5">
        <v>1402.2</v>
      </c>
      <c r="R5" s="5">
        <v>1696.2</v>
      </c>
      <c r="S5" s="5">
        <v>1037.9000000000001</v>
      </c>
      <c r="T5" s="5">
        <v>2563.1</v>
      </c>
      <c r="U5" s="5">
        <v>2337.4</v>
      </c>
      <c r="V5" s="5">
        <v>3400.8</v>
      </c>
      <c r="W5" s="5">
        <v>0</v>
      </c>
      <c r="X5" s="5">
        <v>15145.7</v>
      </c>
      <c r="Y5" s="5">
        <v>16213.6</v>
      </c>
      <c r="Z5" s="5">
        <v>3845.7</v>
      </c>
      <c r="AA5" s="5">
        <v>90.2</v>
      </c>
      <c r="AB5" s="5">
        <v>1276.0999999999999</v>
      </c>
      <c r="AC5" s="5">
        <v>5732.1</v>
      </c>
      <c r="AD5" s="5">
        <v>2940.5</v>
      </c>
      <c r="AE5" s="5">
        <v>436.2</v>
      </c>
      <c r="AF5" s="5">
        <v>5184.5</v>
      </c>
      <c r="AG5" s="5">
        <v>9716.2000000000007</v>
      </c>
      <c r="AH5" s="5">
        <v>2338.1</v>
      </c>
      <c r="AI5" s="5">
        <v>4176.7</v>
      </c>
      <c r="AJ5" s="5">
        <v>315</v>
      </c>
      <c r="AK5" s="5">
        <v>499.2</v>
      </c>
      <c r="AL5" s="5">
        <v>101.3</v>
      </c>
      <c r="AM5" s="5">
        <v>643.5</v>
      </c>
      <c r="AN5" s="5">
        <v>8730.5</v>
      </c>
      <c r="AO5" s="5">
        <v>2026.7</v>
      </c>
      <c r="AP5" s="5">
        <v>6503.1</v>
      </c>
      <c r="AQ5" s="5">
        <v>0</v>
      </c>
      <c r="AR5" s="5">
        <v>2499.6999999999998</v>
      </c>
      <c r="AS5" s="5">
        <v>4650.5</v>
      </c>
      <c r="AT5" s="5">
        <v>15380.5</v>
      </c>
      <c r="AU5" s="5">
        <v>682.2</v>
      </c>
      <c r="AV5" s="5">
        <v>378.9</v>
      </c>
    </row>
    <row r="6" spans="1:48">
      <c r="A6" s="3" t="s">
        <v>51</v>
      </c>
      <c r="B6" s="4">
        <v>266</v>
      </c>
      <c r="C6" s="5">
        <v>36090.300000000003</v>
      </c>
      <c r="D6" s="5">
        <v>3396.6</v>
      </c>
      <c r="E6" s="5">
        <v>4982.3</v>
      </c>
      <c r="F6" s="5">
        <v>3250.7</v>
      </c>
      <c r="G6" s="5">
        <v>0</v>
      </c>
      <c r="H6" s="5">
        <v>8204.4</v>
      </c>
      <c r="I6" s="5">
        <v>2053.8000000000002</v>
      </c>
      <c r="J6" s="5">
        <v>27010</v>
      </c>
      <c r="K6" s="5">
        <v>33394.300000000003</v>
      </c>
      <c r="L6" s="5">
        <v>3346.8</v>
      </c>
      <c r="M6" s="5">
        <v>8248</v>
      </c>
      <c r="N6" s="5">
        <v>23329</v>
      </c>
      <c r="O6" s="5">
        <v>6693.3</v>
      </c>
      <c r="P6" s="5">
        <v>1405.6</v>
      </c>
      <c r="Q6" s="5">
        <v>2426.9</v>
      </c>
      <c r="R6" s="5">
        <v>2034.8</v>
      </c>
      <c r="S6" s="5">
        <v>1163.8</v>
      </c>
      <c r="T6" s="5">
        <v>2934.1</v>
      </c>
      <c r="U6" s="5">
        <v>3400.9</v>
      </c>
      <c r="V6" s="5">
        <v>3572.5</v>
      </c>
      <c r="W6" s="5">
        <v>0.7</v>
      </c>
      <c r="X6" s="5">
        <v>21985.9</v>
      </c>
      <c r="Y6" s="5">
        <v>20942.2</v>
      </c>
      <c r="Z6" s="5">
        <v>4469.1000000000004</v>
      </c>
      <c r="AA6" s="5">
        <v>79.599999999999994</v>
      </c>
      <c r="AB6" s="5">
        <v>1622.1</v>
      </c>
      <c r="AC6" s="5">
        <v>6451</v>
      </c>
      <c r="AD6" s="5">
        <v>3047.3</v>
      </c>
      <c r="AE6" s="5">
        <v>1745.8</v>
      </c>
      <c r="AF6" s="5">
        <v>7937</v>
      </c>
      <c r="AG6" s="5">
        <v>14191.6</v>
      </c>
      <c r="AH6" s="5">
        <v>2681.1</v>
      </c>
      <c r="AI6" s="5">
        <v>5344.8</v>
      </c>
      <c r="AJ6" s="5">
        <v>1045.0999999999999</v>
      </c>
      <c r="AK6" s="5">
        <v>957.7</v>
      </c>
      <c r="AL6" s="5">
        <v>454.1</v>
      </c>
      <c r="AM6" s="5">
        <v>79.900000000000006</v>
      </c>
      <c r="AN6" s="5">
        <v>11208</v>
      </c>
      <c r="AO6" s="5">
        <v>1804.1</v>
      </c>
      <c r="AP6" s="5">
        <v>6303</v>
      </c>
      <c r="AQ6" s="5">
        <v>0</v>
      </c>
      <c r="AR6" s="5">
        <v>2974.3</v>
      </c>
      <c r="AS6" s="5">
        <v>6249.5</v>
      </c>
      <c r="AT6" s="5">
        <v>20827.8</v>
      </c>
      <c r="AU6" s="5">
        <v>1393.1</v>
      </c>
      <c r="AV6" s="5">
        <v>912.8</v>
      </c>
    </row>
    <row r="7" spans="1:48">
      <c r="A7" s="3" t="s">
        <v>52</v>
      </c>
      <c r="B7" s="4">
        <v>227</v>
      </c>
      <c r="C7" s="5">
        <v>37791.4</v>
      </c>
      <c r="D7" s="5">
        <v>3813</v>
      </c>
      <c r="E7" s="5">
        <v>4499.3</v>
      </c>
      <c r="F7" s="5">
        <v>2675.3</v>
      </c>
      <c r="G7" s="5">
        <v>0</v>
      </c>
      <c r="H7" s="5">
        <v>11189.2</v>
      </c>
      <c r="I7" s="5">
        <v>3590.6</v>
      </c>
      <c r="J7" s="5">
        <v>21569</v>
      </c>
      <c r="K7" s="5">
        <v>44966.2</v>
      </c>
      <c r="L7" s="5">
        <v>5476.7</v>
      </c>
      <c r="M7" s="5">
        <v>9306.2000000000007</v>
      </c>
      <c r="N7" s="5">
        <v>23340.2</v>
      </c>
      <c r="O7" s="5">
        <v>9190.5</v>
      </c>
      <c r="P7" s="5">
        <v>1197.5999999999999</v>
      </c>
      <c r="Q7" s="5">
        <v>2327</v>
      </c>
      <c r="R7" s="5">
        <v>2491.9</v>
      </c>
      <c r="S7" s="5">
        <v>2790.5</v>
      </c>
      <c r="T7" s="5">
        <v>3687</v>
      </c>
      <c r="U7" s="5">
        <v>3944</v>
      </c>
      <c r="V7" s="5">
        <v>4943.7</v>
      </c>
      <c r="W7" s="5">
        <v>0</v>
      </c>
      <c r="X7" s="5">
        <v>21639.200000000001</v>
      </c>
      <c r="Y7" s="5">
        <v>27731.4</v>
      </c>
      <c r="Z7" s="5">
        <v>5435.2</v>
      </c>
      <c r="AA7" s="5">
        <v>84.3</v>
      </c>
      <c r="AB7" s="5">
        <v>1912.9</v>
      </c>
      <c r="AC7" s="5">
        <v>6791.9</v>
      </c>
      <c r="AD7" s="5">
        <v>5072.8</v>
      </c>
      <c r="AE7" s="5">
        <v>1006.7</v>
      </c>
      <c r="AF7" s="5">
        <v>6987.2</v>
      </c>
      <c r="AG7" s="5">
        <v>11769.3</v>
      </c>
      <c r="AH7" s="5">
        <v>3077.6</v>
      </c>
      <c r="AI7" s="5">
        <v>5081.2</v>
      </c>
      <c r="AJ7" s="5">
        <v>610.6</v>
      </c>
      <c r="AK7" s="5">
        <v>1339</v>
      </c>
      <c r="AL7" s="5">
        <v>193.8</v>
      </c>
      <c r="AM7" s="5">
        <v>532.70000000000005</v>
      </c>
      <c r="AN7" s="5">
        <v>14721.3</v>
      </c>
      <c r="AO7" s="5">
        <v>3340</v>
      </c>
      <c r="AP7" s="5">
        <v>6851.8</v>
      </c>
      <c r="AQ7" s="5">
        <v>0</v>
      </c>
      <c r="AR7" s="5">
        <v>2327.6</v>
      </c>
      <c r="AS7" s="5">
        <v>4053.9</v>
      </c>
      <c r="AT7" s="5">
        <v>22099.5</v>
      </c>
      <c r="AU7" s="5">
        <v>847.3</v>
      </c>
      <c r="AV7" s="5">
        <v>191.3</v>
      </c>
    </row>
    <row r="8" spans="1:48">
      <c r="A8" s="3" t="s">
        <v>53</v>
      </c>
      <c r="B8" s="4">
        <v>238</v>
      </c>
      <c r="C8" s="5">
        <v>41367.599999999999</v>
      </c>
      <c r="D8" s="5">
        <v>3478.1</v>
      </c>
      <c r="E8" s="5">
        <v>5191.7</v>
      </c>
      <c r="F8" s="5">
        <v>2055.5</v>
      </c>
      <c r="G8" s="5">
        <v>0</v>
      </c>
      <c r="H8" s="5">
        <v>13559.2</v>
      </c>
      <c r="I8" s="5">
        <v>3464.7</v>
      </c>
      <c r="J8" s="5">
        <v>21491.200000000001</v>
      </c>
      <c r="K8" s="5">
        <v>48710.9</v>
      </c>
      <c r="L8" s="5">
        <v>4900.8999999999996</v>
      </c>
      <c r="M8" s="5">
        <v>9869</v>
      </c>
      <c r="N8" s="5">
        <v>26338.799999999999</v>
      </c>
      <c r="O8" s="5">
        <v>9900.4</v>
      </c>
      <c r="P8" s="5">
        <v>1362.5</v>
      </c>
      <c r="Q8" s="5">
        <v>2499.3000000000002</v>
      </c>
      <c r="R8" s="5">
        <v>2680.9</v>
      </c>
      <c r="S8" s="5">
        <v>1561.3</v>
      </c>
      <c r="T8" s="5">
        <v>3834.3</v>
      </c>
      <c r="U8" s="5">
        <v>4752.3999999999996</v>
      </c>
      <c r="V8" s="5">
        <v>4149.6000000000004</v>
      </c>
      <c r="W8" s="5">
        <v>0</v>
      </c>
      <c r="X8" s="5">
        <v>22469.8</v>
      </c>
      <c r="Y8" s="5">
        <v>26562.9</v>
      </c>
      <c r="Z8" s="5">
        <v>5750</v>
      </c>
      <c r="AA8" s="5">
        <v>121</v>
      </c>
      <c r="AB8" s="5">
        <v>2085.3000000000002</v>
      </c>
      <c r="AC8" s="5">
        <v>7307.1</v>
      </c>
      <c r="AD8" s="5">
        <v>4264</v>
      </c>
      <c r="AE8" s="5">
        <v>222.7</v>
      </c>
      <c r="AF8" s="5">
        <v>8106</v>
      </c>
      <c r="AG8" s="5">
        <v>13719.5</v>
      </c>
      <c r="AH8" s="5">
        <v>3135</v>
      </c>
      <c r="AI8" s="5">
        <v>6911.1</v>
      </c>
      <c r="AJ8" s="5">
        <v>1505.7</v>
      </c>
      <c r="AK8" s="5">
        <v>192.4</v>
      </c>
      <c r="AL8" s="5">
        <v>292.7</v>
      </c>
      <c r="AM8" s="5">
        <v>16.399999999999999</v>
      </c>
      <c r="AN8" s="5">
        <v>14672.1</v>
      </c>
      <c r="AO8" s="5">
        <v>6638.2</v>
      </c>
      <c r="AP8" s="5">
        <v>7489.8</v>
      </c>
      <c r="AQ8" s="5">
        <v>0</v>
      </c>
      <c r="AR8" s="5">
        <v>3032</v>
      </c>
      <c r="AS8" s="5">
        <v>5770.3</v>
      </c>
      <c r="AT8" s="5">
        <v>22530.7</v>
      </c>
      <c r="AU8" s="5">
        <v>1361.8</v>
      </c>
      <c r="AV8" s="5">
        <v>983.3</v>
      </c>
    </row>
    <row r="9" spans="1:48">
      <c r="A9" s="3" t="s">
        <v>54</v>
      </c>
      <c r="B9" s="4">
        <v>222</v>
      </c>
      <c r="C9" s="5">
        <v>40353.5</v>
      </c>
      <c r="D9" s="5">
        <v>3764.1</v>
      </c>
      <c r="E9" s="5">
        <v>5164.6000000000004</v>
      </c>
      <c r="F9" s="5">
        <v>2133.1</v>
      </c>
      <c r="G9" s="5">
        <v>0</v>
      </c>
      <c r="H9" s="5">
        <v>11984.6</v>
      </c>
      <c r="I9" s="5">
        <v>2070.3000000000002</v>
      </c>
      <c r="J9" s="5">
        <v>14657.4</v>
      </c>
      <c r="K9" s="5">
        <v>66133.600000000006</v>
      </c>
      <c r="L9" s="5">
        <v>6803.8</v>
      </c>
      <c r="M9" s="5">
        <v>11704</v>
      </c>
      <c r="N9" s="5">
        <v>26597.200000000001</v>
      </c>
      <c r="O9" s="5">
        <v>9546.7999999999993</v>
      </c>
      <c r="P9" s="5">
        <v>1787.3</v>
      </c>
      <c r="Q9" s="5">
        <v>3186.7</v>
      </c>
      <c r="R9" s="5">
        <v>2394</v>
      </c>
      <c r="S9" s="5">
        <v>2116.4</v>
      </c>
      <c r="T9" s="5">
        <v>3941.6</v>
      </c>
      <c r="U9" s="5">
        <v>2895.6</v>
      </c>
      <c r="V9" s="5">
        <v>5059.1000000000004</v>
      </c>
      <c r="W9" s="5">
        <v>0</v>
      </c>
      <c r="X9" s="5">
        <v>29014.1</v>
      </c>
      <c r="Y9" s="5">
        <v>32831.4</v>
      </c>
      <c r="Z9" s="5">
        <v>4288.1000000000004</v>
      </c>
      <c r="AA9" s="5">
        <v>155.6</v>
      </c>
      <c r="AB9" s="5">
        <v>2395.5</v>
      </c>
      <c r="AC9" s="5">
        <v>7382.5</v>
      </c>
      <c r="AD9" s="5">
        <v>4203.3</v>
      </c>
      <c r="AE9" s="5">
        <v>2174.4</v>
      </c>
      <c r="AF9" s="5">
        <v>7901</v>
      </c>
      <c r="AG9" s="5">
        <v>12343.4</v>
      </c>
      <c r="AH9" s="5">
        <v>3450.8</v>
      </c>
      <c r="AI9" s="5">
        <v>7429.9</v>
      </c>
      <c r="AJ9" s="5">
        <v>691.9</v>
      </c>
      <c r="AK9" s="5">
        <v>374.5</v>
      </c>
      <c r="AL9" s="5">
        <v>24.3</v>
      </c>
      <c r="AM9" s="5">
        <v>441.6</v>
      </c>
      <c r="AN9" s="5">
        <v>17169.5</v>
      </c>
      <c r="AO9" s="5">
        <v>4738.8999999999996</v>
      </c>
      <c r="AP9" s="5">
        <v>7385.4</v>
      </c>
      <c r="AQ9" s="5">
        <v>0</v>
      </c>
      <c r="AR9" s="5">
        <v>1163.9000000000001</v>
      </c>
      <c r="AS9" s="5">
        <v>2381.1999999999998</v>
      </c>
      <c r="AT9" s="5">
        <v>26656.9</v>
      </c>
      <c r="AU9" s="5">
        <v>907.9</v>
      </c>
      <c r="AV9" s="5">
        <v>814.1</v>
      </c>
    </row>
    <row r="10" spans="1:48">
      <c r="A10" s="3" t="s">
        <v>55</v>
      </c>
      <c r="B10" s="4">
        <v>228</v>
      </c>
      <c r="C10" s="5">
        <v>47335.3</v>
      </c>
      <c r="D10" s="5">
        <v>4918.3999999999996</v>
      </c>
      <c r="E10" s="5">
        <v>7629.7</v>
      </c>
      <c r="F10" s="5">
        <v>1984.7</v>
      </c>
      <c r="G10" s="5">
        <v>0</v>
      </c>
      <c r="H10" s="5">
        <v>14425.7</v>
      </c>
      <c r="I10" s="5">
        <v>3316.6</v>
      </c>
      <c r="J10" s="5">
        <v>13614.3</v>
      </c>
      <c r="K10" s="5">
        <v>64794.400000000001</v>
      </c>
      <c r="L10" s="5">
        <v>7273.1</v>
      </c>
      <c r="M10" s="5">
        <v>12634</v>
      </c>
      <c r="N10" s="5">
        <v>27715</v>
      </c>
      <c r="O10" s="5">
        <v>8687.2999999999993</v>
      </c>
      <c r="P10" s="5">
        <v>3292.1</v>
      </c>
      <c r="Q10" s="5">
        <v>2800.8</v>
      </c>
      <c r="R10" s="5">
        <v>3644.1</v>
      </c>
      <c r="S10" s="5">
        <v>3412.6</v>
      </c>
      <c r="T10" s="5">
        <v>4672.7</v>
      </c>
      <c r="U10" s="5">
        <v>5535.5</v>
      </c>
      <c r="V10" s="5">
        <v>5048.6000000000004</v>
      </c>
      <c r="W10" s="5">
        <v>240.1</v>
      </c>
      <c r="X10" s="5">
        <v>31851.8</v>
      </c>
      <c r="Y10" s="5">
        <v>38588.6</v>
      </c>
      <c r="Z10" s="5">
        <v>8288.7999999999993</v>
      </c>
      <c r="AA10" s="5">
        <v>137.69999999999999</v>
      </c>
      <c r="AB10" s="5">
        <v>1591.5</v>
      </c>
      <c r="AC10" s="5">
        <v>7273.9</v>
      </c>
      <c r="AD10" s="5">
        <v>4352</v>
      </c>
      <c r="AE10" s="5">
        <v>413.2</v>
      </c>
      <c r="AF10" s="5">
        <v>10568.1</v>
      </c>
      <c r="AG10" s="5">
        <v>15182.9</v>
      </c>
      <c r="AH10" s="5">
        <v>3594.1</v>
      </c>
      <c r="AI10" s="5">
        <v>11976.7</v>
      </c>
      <c r="AJ10" s="5">
        <v>211.9</v>
      </c>
      <c r="AK10" s="5">
        <v>199.9</v>
      </c>
      <c r="AL10" s="5">
        <v>78.3</v>
      </c>
      <c r="AM10" s="5">
        <v>251.5</v>
      </c>
      <c r="AN10" s="5">
        <v>23239.200000000001</v>
      </c>
      <c r="AO10" s="5">
        <v>5856.2</v>
      </c>
      <c r="AP10" s="5">
        <v>7730.6</v>
      </c>
      <c r="AQ10" s="5">
        <v>0</v>
      </c>
      <c r="AR10" s="5">
        <v>2195.5</v>
      </c>
      <c r="AS10" s="5">
        <v>2957.8</v>
      </c>
      <c r="AT10" s="5">
        <v>29380.5</v>
      </c>
      <c r="AU10" s="5">
        <v>1302.0999999999999</v>
      </c>
      <c r="AV10" s="5">
        <v>585.79999999999995</v>
      </c>
    </row>
    <row r="11" spans="1:48">
      <c r="A11" s="3" t="s">
        <v>56</v>
      </c>
      <c r="B11" s="4">
        <v>192</v>
      </c>
      <c r="C11" s="5">
        <v>48980.3</v>
      </c>
      <c r="D11" s="5">
        <v>4653.6000000000004</v>
      </c>
      <c r="E11" s="5">
        <v>9437.1</v>
      </c>
      <c r="F11" s="5">
        <v>2745.7</v>
      </c>
      <c r="G11" s="5">
        <v>0</v>
      </c>
      <c r="H11" s="5">
        <v>19161.2</v>
      </c>
      <c r="I11" s="5">
        <v>5266.5</v>
      </c>
      <c r="J11" s="5">
        <v>8799</v>
      </c>
      <c r="K11" s="5">
        <v>115623</v>
      </c>
      <c r="L11" s="5">
        <v>10877.5</v>
      </c>
      <c r="M11" s="5">
        <v>18612.5</v>
      </c>
      <c r="N11" s="5">
        <v>32968.5</v>
      </c>
      <c r="O11" s="5">
        <v>14879.2</v>
      </c>
      <c r="P11" s="5">
        <v>2423.9</v>
      </c>
      <c r="Q11" s="5">
        <v>3590</v>
      </c>
      <c r="R11" s="5">
        <v>3703.7</v>
      </c>
      <c r="S11" s="5">
        <v>2915.9</v>
      </c>
      <c r="T11" s="5">
        <v>6828.2</v>
      </c>
      <c r="U11" s="5">
        <v>4752.2</v>
      </c>
      <c r="V11" s="5">
        <v>6181.5</v>
      </c>
      <c r="W11" s="5">
        <v>0</v>
      </c>
      <c r="X11" s="5">
        <v>25998.7</v>
      </c>
      <c r="Y11" s="5">
        <v>48867.4</v>
      </c>
      <c r="Z11" s="5">
        <v>9084.2000000000007</v>
      </c>
      <c r="AA11" s="5">
        <v>244.9</v>
      </c>
      <c r="AB11" s="5">
        <v>1604.9</v>
      </c>
      <c r="AC11" s="5">
        <v>7422.8</v>
      </c>
      <c r="AD11" s="5">
        <v>5596.5</v>
      </c>
      <c r="AE11" s="5">
        <v>3636.8</v>
      </c>
      <c r="AF11" s="5">
        <v>10430.700000000001</v>
      </c>
      <c r="AG11" s="5">
        <v>15024.1</v>
      </c>
      <c r="AH11" s="5">
        <v>5277.7</v>
      </c>
      <c r="AI11" s="5">
        <v>13421.3</v>
      </c>
      <c r="AJ11" s="5">
        <v>494.4</v>
      </c>
      <c r="AK11" s="5">
        <v>971.8</v>
      </c>
      <c r="AL11" s="5">
        <v>171.1</v>
      </c>
      <c r="AM11" s="5">
        <v>506.4</v>
      </c>
      <c r="AN11" s="5">
        <v>28906.400000000001</v>
      </c>
      <c r="AO11" s="5">
        <v>8892.6</v>
      </c>
      <c r="AP11" s="5">
        <v>10904.4</v>
      </c>
      <c r="AQ11" s="5">
        <v>0</v>
      </c>
      <c r="AR11" s="5">
        <v>3695.8</v>
      </c>
      <c r="AS11" s="5">
        <v>2092.6999999999998</v>
      </c>
      <c r="AT11" s="5">
        <v>30380.5</v>
      </c>
      <c r="AU11" s="5">
        <v>5071.2</v>
      </c>
      <c r="AV11" s="5">
        <v>956.7</v>
      </c>
    </row>
    <row r="12" spans="1:48">
      <c r="A12" s="6" t="s">
        <v>57</v>
      </c>
      <c r="B12" s="4">
        <v>2205</v>
      </c>
      <c r="C12" s="5">
        <v>34613.599999999999</v>
      </c>
      <c r="D12" s="5">
        <v>3331.8</v>
      </c>
      <c r="E12" s="5">
        <v>4584.3</v>
      </c>
      <c r="F12" s="5">
        <v>2681.7</v>
      </c>
      <c r="G12" s="5">
        <v>0</v>
      </c>
      <c r="H12" s="5">
        <v>10235</v>
      </c>
      <c r="I12" s="5">
        <v>2690</v>
      </c>
      <c r="J12" s="5">
        <v>26719.8</v>
      </c>
      <c r="K12" s="5">
        <v>38278.300000000003</v>
      </c>
      <c r="L12" s="5">
        <v>4324.5</v>
      </c>
      <c r="M12" s="5">
        <v>9270</v>
      </c>
      <c r="N12" s="5">
        <v>23121.7</v>
      </c>
      <c r="O12" s="5">
        <v>7225.8</v>
      </c>
      <c r="P12" s="5">
        <v>1550.9</v>
      </c>
      <c r="Q12" s="5">
        <v>2038.3</v>
      </c>
      <c r="R12" s="5">
        <v>2102.5</v>
      </c>
      <c r="S12" s="5">
        <v>1562</v>
      </c>
      <c r="T12" s="5">
        <v>3288.7</v>
      </c>
      <c r="U12" s="5">
        <v>3555.7</v>
      </c>
      <c r="V12" s="5">
        <v>3962.7</v>
      </c>
      <c r="W12" s="5">
        <v>20.5</v>
      </c>
      <c r="X12" s="5">
        <v>17885.400000000001</v>
      </c>
      <c r="Y12" s="5">
        <v>22260.799999999999</v>
      </c>
      <c r="Z12" s="5">
        <v>5017.5</v>
      </c>
      <c r="AA12" s="5">
        <v>114.8</v>
      </c>
      <c r="AB12" s="5">
        <v>1604.1</v>
      </c>
      <c r="AC12" s="5">
        <v>6258.8</v>
      </c>
      <c r="AD12" s="5">
        <v>3693.9</v>
      </c>
      <c r="AE12" s="5">
        <v>863.9</v>
      </c>
      <c r="AF12" s="5">
        <v>6658.5</v>
      </c>
      <c r="AG12" s="5">
        <v>11391.1</v>
      </c>
      <c r="AH12" s="5">
        <v>2759.4</v>
      </c>
      <c r="AI12" s="5">
        <v>5609.1</v>
      </c>
      <c r="AJ12" s="5">
        <v>564.79999999999995</v>
      </c>
      <c r="AK12" s="5">
        <v>478.6</v>
      </c>
      <c r="AL12" s="5">
        <v>182.4</v>
      </c>
      <c r="AM12" s="5">
        <v>246</v>
      </c>
      <c r="AN12" s="5">
        <v>13020.3</v>
      </c>
      <c r="AO12" s="5">
        <v>3205</v>
      </c>
      <c r="AP12" s="5">
        <v>6512.9</v>
      </c>
      <c r="AQ12" s="5">
        <v>0</v>
      </c>
      <c r="AR12" s="5">
        <v>1956.6</v>
      </c>
      <c r="AS12" s="5">
        <v>3710.6</v>
      </c>
      <c r="AT12" s="5">
        <v>18903.8</v>
      </c>
      <c r="AU12" s="5">
        <v>1135.4000000000001</v>
      </c>
      <c r="AV12" s="5">
        <v>674</v>
      </c>
    </row>
    <row r="15" spans="1:48">
      <c r="Q15" s="7" t="s">
        <v>139</v>
      </c>
    </row>
    <row r="16" spans="1:48" ht="49" customHeight="1">
      <c r="B16" s="7" t="s">
        <v>58</v>
      </c>
      <c r="C16" s="2" t="s">
        <v>146</v>
      </c>
      <c r="D16" s="2" t="s">
        <v>145</v>
      </c>
      <c r="E16" s="2" t="s">
        <v>149</v>
      </c>
      <c r="F16" s="2" t="s">
        <v>148</v>
      </c>
      <c r="G16" s="2" t="s">
        <v>151</v>
      </c>
      <c r="H16" s="2" t="s">
        <v>152</v>
      </c>
      <c r="Q16" s="29" t="s">
        <v>138</v>
      </c>
      <c r="R16" s="29"/>
      <c r="S16" s="29"/>
      <c r="T16" s="29"/>
      <c r="U16" s="29"/>
      <c r="V16" s="29"/>
      <c r="W16" s="29"/>
    </row>
    <row r="17" spans="1:23">
      <c r="A17" s="3" t="s">
        <v>47</v>
      </c>
      <c r="B17" s="18">
        <f>SUM(C2:AV2)</f>
        <v>188330.89999999997</v>
      </c>
      <c r="C17" s="19">
        <f>Y2/$Y$12</f>
        <v>0.375</v>
      </c>
      <c r="D17" s="19">
        <f t="shared" ref="D17:D27" si="0">N2/$N$12</f>
        <v>0.74305522517807943</v>
      </c>
      <c r="E17" s="18">
        <f>C17*$C$33</f>
        <v>905.73727437583671</v>
      </c>
      <c r="F17" s="19">
        <f>D17*$D$33</f>
        <v>1235.7331829756442</v>
      </c>
      <c r="G17" s="18">
        <f>E17+F17</f>
        <v>2141.4704573514809</v>
      </c>
      <c r="H17">
        <f>G17/B17</f>
        <v>1.1370786511143319E-2</v>
      </c>
      <c r="Q17" s="29"/>
      <c r="R17" s="29"/>
      <c r="S17" s="29"/>
      <c r="T17" s="29"/>
      <c r="U17" s="29"/>
      <c r="V17" s="29"/>
      <c r="W17" s="29"/>
    </row>
    <row r="18" spans="1:23">
      <c r="A18" s="3" t="s">
        <v>48</v>
      </c>
      <c r="B18" s="18">
        <f t="shared" ref="B18:B27" si="1">SUM(C3:AV3)</f>
        <v>214871.2</v>
      </c>
      <c r="C18" s="19">
        <f t="shared" ref="C18:C27" si="2">Y3/$Y$12</f>
        <v>0.40829619780061815</v>
      </c>
      <c r="D18" s="19">
        <f t="shared" si="0"/>
        <v>0.8560183723515139</v>
      </c>
      <c r="E18" s="18">
        <f t="shared" ref="E18:E26" si="3">C18*$C$33</f>
        <v>986.15756089053173</v>
      </c>
      <c r="F18" s="19">
        <f t="shared" ref="F18:F27" si="4">D18*$D$33</f>
        <v>1423.5958137540226</v>
      </c>
      <c r="G18" s="18">
        <f t="shared" ref="G18:G27" si="5">E18+F18</f>
        <v>2409.7533746445542</v>
      </c>
      <c r="H18">
        <f t="shared" ref="H18:H27" si="6">G18/B18</f>
        <v>1.121487372269785E-2</v>
      </c>
      <c r="Q18" s="29"/>
      <c r="R18" s="29"/>
      <c r="S18" s="29"/>
      <c r="T18" s="29"/>
      <c r="U18" s="29"/>
      <c r="V18" s="29"/>
      <c r="W18" s="29"/>
    </row>
    <row r="19" spans="1:23">
      <c r="A19" s="3" t="s">
        <v>49</v>
      </c>
      <c r="B19" s="18">
        <f t="shared" si="1"/>
        <v>217351.10000000003</v>
      </c>
      <c r="C19" s="19">
        <f t="shared" si="2"/>
        <v>0.51249730467907717</v>
      </c>
      <c r="D19" s="19">
        <f t="shared" si="0"/>
        <v>0.86055523599043315</v>
      </c>
      <c r="E19" s="18">
        <f t="shared" si="3"/>
        <v>1237.8344316399737</v>
      </c>
      <c r="F19" s="19">
        <f t="shared" si="4"/>
        <v>1431.1408154649043</v>
      </c>
      <c r="G19" s="18">
        <f t="shared" si="5"/>
        <v>2668.9752471048778</v>
      </c>
      <c r="H19">
        <f t="shared" si="6"/>
        <v>1.2279557117975834E-2</v>
      </c>
      <c r="Q19" s="29"/>
      <c r="R19" s="29"/>
      <c r="S19" s="29"/>
      <c r="T19" s="29"/>
      <c r="U19" s="29"/>
      <c r="V19" s="29"/>
      <c r="W19" s="29"/>
    </row>
    <row r="20" spans="1:23">
      <c r="A20" s="3" t="s">
        <v>50</v>
      </c>
      <c r="B20" s="18">
        <f t="shared" si="1"/>
        <v>268045.90000000014</v>
      </c>
      <c r="C20" s="19">
        <f t="shared" si="2"/>
        <v>0.7283475885862144</v>
      </c>
      <c r="D20" s="19">
        <f t="shared" si="0"/>
        <v>0.85789972190626118</v>
      </c>
      <c r="E20" s="18">
        <f t="shared" si="3"/>
        <v>1759.177492491443</v>
      </c>
      <c r="F20" s="19">
        <f t="shared" si="4"/>
        <v>1426.724579954436</v>
      </c>
      <c r="G20" s="18">
        <f t="shared" si="5"/>
        <v>3185.9020724458787</v>
      </c>
      <c r="H20">
        <f t="shared" si="6"/>
        <v>1.1885658659378401E-2</v>
      </c>
      <c r="Q20" s="29"/>
      <c r="R20" s="29"/>
      <c r="S20" s="29"/>
      <c r="T20" s="29"/>
      <c r="U20" s="29"/>
      <c r="V20" s="29"/>
      <c r="W20" s="29"/>
    </row>
    <row r="21" spans="1:23">
      <c r="A21" s="3" t="s">
        <v>51</v>
      </c>
      <c r="B21" s="18">
        <f t="shared" si="1"/>
        <v>321645.6999999999</v>
      </c>
      <c r="C21" s="19">
        <f t="shared" si="2"/>
        <v>0.94076583051822038</v>
      </c>
      <c r="D21" s="19">
        <f t="shared" si="0"/>
        <v>1.0089656037402093</v>
      </c>
      <c r="E21" s="18">
        <f t="shared" si="3"/>
        <v>2272.2311444253155</v>
      </c>
      <c r="F21" s="19">
        <f t="shared" si="4"/>
        <v>1677.9537169986556</v>
      </c>
      <c r="G21" s="18">
        <f t="shared" si="5"/>
        <v>3950.1848614239711</v>
      </c>
      <c r="H21">
        <f t="shared" si="6"/>
        <v>1.2281167947912789E-2</v>
      </c>
      <c r="Q21" s="29"/>
      <c r="R21" s="29"/>
      <c r="S21" s="29"/>
      <c r="T21" s="29"/>
      <c r="U21" s="29"/>
      <c r="V21" s="29"/>
      <c r="W21" s="29"/>
    </row>
    <row r="22" spans="1:23">
      <c r="A22" s="3" t="s">
        <v>52</v>
      </c>
      <c r="B22" s="18">
        <f t="shared" si="1"/>
        <v>352487.8</v>
      </c>
      <c r="C22" s="19">
        <f t="shared" si="2"/>
        <v>1.2457503773449292</v>
      </c>
      <c r="D22" s="19">
        <f t="shared" si="0"/>
        <v>1.009449997188788</v>
      </c>
      <c r="E22" s="18">
        <f t="shared" si="3"/>
        <v>3008.8601368775098</v>
      </c>
      <c r="F22" s="19">
        <f t="shared" si="4"/>
        <v>1678.7592843881876</v>
      </c>
      <c r="G22" s="18">
        <f t="shared" si="5"/>
        <v>4687.6194212656974</v>
      </c>
      <c r="H22">
        <f t="shared" si="6"/>
        <v>1.3298671390231656E-2</v>
      </c>
      <c r="Q22" s="29"/>
      <c r="R22" s="29"/>
      <c r="S22" s="29"/>
      <c r="T22" s="29"/>
      <c r="U22" s="29"/>
      <c r="V22" s="29"/>
      <c r="W22" s="29"/>
    </row>
    <row r="23" spans="1:23">
      <c r="A23" s="3" t="s">
        <v>53</v>
      </c>
      <c r="B23" s="18">
        <f t="shared" si="1"/>
        <v>376308.09999999986</v>
      </c>
      <c r="C23" s="19">
        <f t="shared" si="2"/>
        <v>1.1932590023718825</v>
      </c>
      <c r="D23" s="19">
        <f t="shared" si="0"/>
        <v>1.1391376931627</v>
      </c>
      <c r="E23" s="18">
        <f t="shared" si="3"/>
        <v>2882.077750487304</v>
      </c>
      <c r="F23" s="19">
        <f t="shared" si="4"/>
        <v>1894.4355678033435</v>
      </c>
      <c r="G23" s="18">
        <f t="shared" si="5"/>
        <v>4776.5133182906475</v>
      </c>
      <c r="H23">
        <f t="shared" si="6"/>
        <v>1.2693091959196864E-2</v>
      </c>
      <c r="Q23" s="29"/>
      <c r="R23" s="29"/>
      <c r="S23" s="29"/>
      <c r="T23" s="29"/>
      <c r="U23" s="29"/>
      <c r="V23" s="29"/>
      <c r="W23" s="29"/>
    </row>
    <row r="24" spans="1:23">
      <c r="A24" s="3" t="s">
        <v>54</v>
      </c>
      <c r="B24" s="18">
        <f t="shared" si="1"/>
        <v>398613.8000000001</v>
      </c>
      <c r="C24" s="19">
        <f t="shared" si="2"/>
        <v>1.4748526557895494</v>
      </c>
      <c r="D24" s="19">
        <f t="shared" si="0"/>
        <v>1.1503133420120493</v>
      </c>
      <c r="E24" s="18">
        <f t="shared" si="3"/>
        <v>3562.2107321621079</v>
      </c>
      <c r="F24" s="19">
        <f t="shared" si="4"/>
        <v>1913.0211582903962</v>
      </c>
      <c r="G24" s="18">
        <f t="shared" si="5"/>
        <v>5475.2318904525036</v>
      </c>
      <c r="H24">
        <f t="shared" si="6"/>
        <v>1.3735680727693076E-2</v>
      </c>
      <c r="Q24" s="29"/>
      <c r="R24" s="29"/>
      <c r="S24" s="29"/>
      <c r="T24" s="29"/>
      <c r="U24" s="29"/>
      <c r="V24" s="29"/>
      <c r="W24" s="29"/>
    </row>
    <row r="25" spans="1:23">
      <c r="A25" s="3" t="s">
        <v>55</v>
      </c>
      <c r="B25" s="18">
        <f t="shared" si="1"/>
        <v>450783.60000000003</v>
      </c>
      <c r="C25" s="19">
        <f t="shared" si="2"/>
        <v>1.7334776827427585</v>
      </c>
      <c r="D25" s="19">
        <f t="shared" si="0"/>
        <v>1.1986575381567963</v>
      </c>
      <c r="E25" s="18">
        <f t="shared" si="3"/>
        <v>4186.8676041567132</v>
      </c>
      <c r="F25" s="19">
        <f t="shared" si="4"/>
        <v>1993.4196607920505</v>
      </c>
      <c r="G25" s="18">
        <f t="shared" si="5"/>
        <v>6180.2872649487635</v>
      </c>
      <c r="H25">
        <f t="shared" si="6"/>
        <v>1.3710097849497548E-2</v>
      </c>
      <c r="Q25" s="29"/>
      <c r="R25" s="29"/>
      <c r="S25" s="29"/>
      <c r="T25" s="29"/>
      <c r="U25" s="29"/>
      <c r="V25" s="29"/>
      <c r="W25" s="29"/>
    </row>
    <row r="26" spans="1:23">
      <c r="A26" s="3" t="s">
        <v>56</v>
      </c>
      <c r="B26" s="18">
        <f t="shared" si="1"/>
        <v>562053.50000000012</v>
      </c>
      <c r="C26" s="19">
        <f>Y11/$Y$12</f>
        <v>2.1952220944440453</v>
      </c>
      <c r="D26" s="19">
        <f t="shared" si="0"/>
        <v>1.4258683401306997</v>
      </c>
      <c r="E26" s="18">
        <f t="shared" si="3"/>
        <v>5302.11860392364</v>
      </c>
      <c r="F26" s="19">
        <f t="shared" si="4"/>
        <v>2371.2811144442621</v>
      </c>
      <c r="G26" s="18">
        <f t="shared" si="5"/>
        <v>7673.3997183679021</v>
      </c>
      <c r="H26">
        <f t="shared" si="6"/>
        <v>1.3652436500026956E-2</v>
      </c>
      <c r="Q26" s="29"/>
      <c r="R26" s="29"/>
      <c r="S26" s="29"/>
      <c r="T26" s="29"/>
      <c r="U26" s="29"/>
      <c r="V26" s="29"/>
      <c r="W26" s="29"/>
    </row>
    <row r="27" spans="1:23">
      <c r="A27" s="6" t="s">
        <v>57</v>
      </c>
      <c r="B27" s="18">
        <f t="shared" si="1"/>
        <v>319865.49999999994</v>
      </c>
      <c r="C27" s="19">
        <f t="shared" si="2"/>
        <v>1</v>
      </c>
      <c r="D27" s="19">
        <f t="shared" si="0"/>
        <v>1</v>
      </c>
      <c r="E27" s="18">
        <f>C27*$C$33</f>
        <v>2415.2993983355645</v>
      </c>
      <c r="F27" s="19">
        <f t="shared" si="4"/>
        <v>1663.0435277263416</v>
      </c>
      <c r="G27" s="18">
        <f t="shared" si="5"/>
        <v>4078.3429260619059</v>
      </c>
      <c r="H27">
        <f t="shared" si="6"/>
        <v>1.2750180704270721E-2</v>
      </c>
      <c r="Q27" s="29"/>
      <c r="R27" s="29"/>
      <c r="S27" s="29"/>
      <c r="T27" s="29"/>
      <c r="U27" s="29"/>
      <c r="V27" s="29"/>
      <c r="W27" s="29"/>
    </row>
    <row r="28" spans="1:23">
      <c r="Q28" s="29"/>
      <c r="R28" s="29"/>
      <c r="S28" s="29"/>
      <c r="T28" s="29"/>
      <c r="U28" s="29"/>
      <c r="V28" s="29"/>
      <c r="W28" s="29"/>
    </row>
    <row r="29" spans="1:23">
      <c r="Q29" s="29"/>
      <c r="R29" s="29"/>
      <c r="S29" s="29"/>
      <c r="T29" s="29"/>
      <c r="U29" s="29"/>
      <c r="V29" s="29"/>
      <c r="W29" s="29"/>
    </row>
    <row r="31" spans="1:23">
      <c r="B31" s="7" t="s">
        <v>57</v>
      </c>
      <c r="C31" t="s">
        <v>143</v>
      </c>
      <c r="D31" t="s">
        <v>147</v>
      </c>
    </row>
    <row r="32" spans="1:23">
      <c r="A32" s="7" t="s">
        <v>150</v>
      </c>
      <c r="B32" s="16">
        <f>co2udledning!$H$51*$B$35</f>
        <v>11126257843.56312</v>
      </c>
      <c r="C32" s="16">
        <f>co2udledning!$H$53*$B$35</f>
        <v>6589255578.1800003</v>
      </c>
      <c r="D32" s="16">
        <f>B32-C32</f>
        <v>4537002265.3831196</v>
      </c>
    </row>
    <row r="33" spans="1:4">
      <c r="A33" s="7" t="s">
        <v>142</v>
      </c>
      <c r="B33">
        <f>B32/$B$36</f>
        <v>4078.3429260619059</v>
      </c>
      <c r="C33" s="16">
        <f>C32/$B$36</f>
        <v>2415.2993983355645</v>
      </c>
      <c r="D33">
        <f>D32/$B$36</f>
        <v>1663.0435277263416</v>
      </c>
    </row>
    <row r="35" spans="1:4">
      <c r="A35" s="7" t="s">
        <v>140</v>
      </c>
      <c r="B35" s="20">
        <v>1000</v>
      </c>
    </row>
    <row r="36" spans="1:4">
      <c r="A36" s="7" t="s">
        <v>141</v>
      </c>
      <c r="B36" s="17">
        <v>2728132</v>
      </c>
    </row>
  </sheetData>
  <mergeCells count="1">
    <mergeCell ref="Q16:W29"/>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F14" sqref="F14"/>
    </sheetView>
  </sheetViews>
  <sheetFormatPr baseColWidth="10" defaultColWidth="10.6640625"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E174"/>
  <sheetViews>
    <sheetView tabSelected="1" workbookViewId="0">
      <pane xSplit="2" topLeftCell="X1" activePane="topRight" state="frozen"/>
      <selection activeCell="A11" sqref="A11"/>
      <selection pane="topRight" activeCell="A53" sqref="A1:AC53"/>
    </sheetView>
  </sheetViews>
  <sheetFormatPr baseColWidth="10" defaultColWidth="10.6640625" defaultRowHeight="15"/>
  <cols>
    <col min="2" max="2" width="57.6640625" bestFit="1" customWidth="1"/>
    <col min="3" max="3" width="15.83203125" customWidth="1"/>
  </cols>
  <sheetData>
    <row r="1" spans="2:31">
      <c r="B1" s="8" t="s">
        <v>137</v>
      </c>
      <c r="C1" s="8"/>
      <c r="D1" s="8"/>
      <c r="E1" s="8"/>
      <c r="F1" s="8"/>
      <c r="G1" s="8"/>
      <c r="H1" s="8"/>
      <c r="I1" s="8"/>
      <c r="J1" s="8"/>
      <c r="K1" s="8"/>
      <c r="L1" s="8"/>
      <c r="M1" s="8"/>
      <c r="N1" s="8"/>
      <c r="O1" s="8"/>
      <c r="P1" s="8"/>
      <c r="Q1" s="8"/>
      <c r="R1" s="8"/>
      <c r="S1" s="8"/>
      <c r="T1" s="8"/>
      <c r="U1" s="8"/>
      <c r="V1" s="8"/>
      <c r="W1" s="8"/>
      <c r="X1" s="8"/>
      <c r="Y1" s="8"/>
      <c r="Z1" s="8"/>
      <c r="AA1" s="8"/>
      <c r="AB1" s="8"/>
      <c r="AC1" s="9"/>
      <c r="AD1" s="8"/>
      <c r="AE1" s="8"/>
    </row>
    <row r="2" spans="2:31">
      <c r="B2" s="8"/>
      <c r="C2" s="8"/>
      <c r="D2" s="8"/>
      <c r="E2" s="8"/>
      <c r="F2" s="8"/>
      <c r="G2" s="8"/>
      <c r="H2" s="8"/>
      <c r="I2" s="8"/>
      <c r="J2" s="8"/>
      <c r="K2" s="8"/>
      <c r="L2" s="8"/>
      <c r="M2" s="8"/>
      <c r="N2" s="8"/>
      <c r="O2" s="8"/>
      <c r="P2" s="8"/>
      <c r="Q2" s="8"/>
      <c r="R2" s="8"/>
      <c r="S2" s="8"/>
      <c r="T2" s="8"/>
      <c r="U2" s="8"/>
      <c r="V2" s="8"/>
      <c r="W2" s="8"/>
      <c r="X2" s="8"/>
      <c r="Y2" s="8"/>
      <c r="Z2" s="8"/>
      <c r="AA2" s="8"/>
      <c r="AB2" s="8"/>
      <c r="AC2" s="9" t="s">
        <v>59</v>
      </c>
      <c r="AD2" s="8"/>
      <c r="AE2" s="8"/>
    </row>
    <row r="3" spans="2:31">
      <c r="B3" s="8"/>
      <c r="C3" s="10" t="s">
        <v>60</v>
      </c>
      <c r="D3" s="10" t="s">
        <v>61</v>
      </c>
      <c r="E3" s="10" t="s">
        <v>62</v>
      </c>
      <c r="F3" s="10" t="s">
        <v>63</v>
      </c>
      <c r="G3" s="10" t="s">
        <v>64</v>
      </c>
      <c r="H3" s="10" t="s">
        <v>65</v>
      </c>
      <c r="I3" s="10" t="s">
        <v>66</v>
      </c>
      <c r="J3" s="10" t="s">
        <v>67</v>
      </c>
      <c r="K3" s="10" t="s">
        <v>68</v>
      </c>
      <c r="L3" s="10" t="s">
        <v>69</v>
      </c>
      <c r="M3" s="10" t="s">
        <v>70</v>
      </c>
      <c r="N3" s="10" t="s">
        <v>71</v>
      </c>
      <c r="O3" s="10" t="s">
        <v>72</v>
      </c>
      <c r="P3" s="10" t="s">
        <v>73</v>
      </c>
      <c r="Q3" s="10" t="s">
        <v>74</v>
      </c>
      <c r="R3" s="10" t="s">
        <v>75</v>
      </c>
      <c r="S3" s="10" t="s">
        <v>76</v>
      </c>
      <c r="T3" s="10" t="s">
        <v>77</v>
      </c>
      <c r="U3" s="10" t="s">
        <v>78</v>
      </c>
      <c r="V3" s="10" t="s">
        <v>79</v>
      </c>
      <c r="W3" s="10" t="s">
        <v>80</v>
      </c>
      <c r="X3" s="10" t="s">
        <v>81</v>
      </c>
      <c r="Y3" s="10" t="s">
        <v>82</v>
      </c>
      <c r="Z3" s="10" t="s">
        <v>83</v>
      </c>
      <c r="AA3" s="10" t="s">
        <v>84</v>
      </c>
      <c r="AB3" s="8"/>
      <c r="AC3" s="11" t="s">
        <v>85</v>
      </c>
      <c r="AD3" s="8"/>
      <c r="AE3" s="8"/>
    </row>
    <row r="4" spans="2:31">
      <c r="B4" s="10" t="s">
        <v>86</v>
      </c>
      <c r="C4" s="12">
        <v>445061346</v>
      </c>
      <c r="D4" s="12">
        <v>95200012</v>
      </c>
      <c r="E4" s="12">
        <v>24160844</v>
      </c>
      <c r="F4" s="12">
        <v>0</v>
      </c>
      <c r="G4" s="12">
        <v>325700490</v>
      </c>
      <c r="H4" s="12">
        <v>0</v>
      </c>
      <c r="I4" s="12">
        <v>325700490</v>
      </c>
      <c r="J4" s="12">
        <v>0</v>
      </c>
      <c r="K4" s="12">
        <v>0</v>
      </c>
      <c r="L4" s="12">
        <v>325700490</v>
      </c>
      <c r="M4" s="12">
        <v>0</v>
      </c>
      <c r="N4" s="12">
        <v>0</v>
      </c>
      <c r="O4" s="12">
        <v>0</v>
      </c>
      <c r="P4" s="12">
        <v>0</v>
      </c>
      <c r="Q4" s="12">
        <v>0</v>
      </c>
      <c r="R4" s="12">
        <v>0</v>
      </c>
      <c r="S4" s="12">
        <v>0</v>
      </c>
      <c r="T4" s="12">
        <v>0</v>
      </c>
      <c r="U4" s="12">
        <v>0</v>
      </c>
      <c r="V4" s="12">
        <v>0</v>
      </c>
      <c r="W4" s="12">
        <v>0</v>
      </c>
      <c r="X4" s="12">
        <v>0</v>
      </c>
      <c r="Y4" s="12">
        <v>0</v>
      </c>
      <c r="Z4" s="12">
        <v>0</v>
      </c>
      <c r="AA4" s="12">
        <v>0</v>
      </c>
      <c r="AB4" s="8"/>
      <c r="AC4" s="9"/>
      <c r="AD4" s="8"/>
      <c r="AE4" s="8"/>
    </row>
    <row r="5" spans="2:31">
      <c r="B5" s="10" t="s">
        <v>87</v>
      </c>
      <c r="C5" s="12">
        <v>17840467</v>
      </c>
      <c r="D5" s="12">
        <v>1434101</v>
      </c>
      <c r="E5" s="12">
        <v>15892386</v>
      </c>
      <c r="F5" s="12">
        <v>0</v>
      </c>
      <c r="G5" s="12">
        <v>513980</v>
      </c>
      <c r="H5" s="12">
        <v>0</v>
      </c>
      <c r="I5" s="12">
        <v>513980</v>
      </c>
      <c r="J5" s="12">
        <v>0</v>
      </c>
      <c r="K5" s="12">
        <v>0</v>
      </c>
      <c r="L5" s="12">
        <v>513980</v>
      </c>
      <c r="M5" s="12">
        <v>0</v>
      </c>
      <c r="N5" s="12">
        <v>0</v>
      </c>
      <c r="O5" s="12">
        <v>0</v>
      </c>
      <c r="P5" s="12">
        <v>0</v>
      </c>
      <c r="Q5" s="12">
        <v>0</v>
      </c>
      <c r="R5" s="12">
        <v>0</v>
      </c>
      <c r="S5" s="12">
        <v>0</v>
      </c>
      <c r="T5" s="12">
        <v>0</v>
      </c>
      <c r="U5" s="12">
        <v>0</v>
      </c>
      <c r="V5" s="12">
        <v>0</v>
      </c>
      <c r="W5" s="12">
        <v>0</v>
      </c>
      <c r="X5" s="12">
        <v>0</v>
      </c>
      <c r="Y5" s="12">
        <v>0</v>
      </c>
      <c r="Z5" s="12">
        <v>0</v>
      </c>
      <c r="AA5" s="12">
        <v>0</v>
      </c>
      <c r="AB5" s="8"/>
      <c r="AC5" s="9"/>
      <c r="AD5" s="8"/>
      <c r="AE5" s="8"/>
    </row>
    <row r="6" spans="2:31">
      <c r="B6" s="10" t="s">
        <v>88</v>
      </c>
      <c r="C6" s="12">
        <v>15662452</v>
      </c>
      <c r="D6" s="12">
        <v>0</v>
      </c>
      <c r="E6" s="12">
        <v>0</v>
      </c>
      <c r="F6" s="12">
        <v>0</v>
      </c>
      <c r="G6" s="12">
        <v>15662452</v>
      </c>
      <c r="H6" s="12">
        <v>0</v>
      </c>
      <c r="I6" s="12">
        <v>15662452</v>
      </c>
      <c r="J6" s="12">
        <v>0</v>
      </c>
      <c r="K6" s="12">
        <v>0</v>
      </c>
      <c r="L6" s="12">
        <v>14260853</v>
      </c>
      <c r="M6" s="12">
        <v>1401599</v>
      </c>
      <c r="N6" s="12">
        <v>0</v>
      </c>
      <c r="O6" s="12">
        <v>0</v>
      </c>
      <c r="P6" s="12">
        <v>0</v>
      </c>
      <c r="Q6" s="12">
        <v>0</v>
      </c>
      <c r="R6" s="12">
        <v>0</v>
      </c>
      <c r="S6" s="12">
        <v>0</v>
      </c>
      <c r="T6" s="12">
        <v>0</v>
      </c>
      <c r="U6" s="12">
        <v>0</v>
      </c>
      <c r="V6" s="12">
        <v>0</v>
      </c>
      <c r="W6" s="12">
        <v>0</v>
      </c>
      <c r="X6" s="12">
        <v>0</v>
      </c>
      <c r="Y6" s="12">
        <v>0</v>
      </c>
      <c r="Z6" s="12">
        <v>0</v>
      </c>
      <c r="AA6" s="12">
        <v>0</v>
      </c>
      <c r="AB6" s="8"/>
      <c r="AC6" s="9"/>
      <c r="AD6" s="8"/>
      <c r="AE6" s="8"/>
    </row>
    <row r="7" spans="2:31">
      <c r="B7" s="10" t="s">
        <v>89</v>
      </c>
      <c r="C7" s="12">
        <v>6598078</v>
      </c>
      <c r="D7" s="12">
        <v>3976785</v>
      </c>
      <c r="E7" s="12">
        <v>1133</v>
      </c>
      <c r="F7" s="12">
        <v>0</v>
      </c>
      <c r="G7" s="12">
        <v>2620160</v>
      </c>
      <c r="H7" s="12">
        <v>778971</v>
      </c>
      <c r="I7" s="12">
        <v>1841189</v>
      </c>
      <c r="J7" s="12">
        <v>270643</v>
      </c>
      <c r="K7" s="12">
        <v>26583</v>
      </c>
      <c r="L7" s="12">
        <v>1037086</v>
      </c>
      <c r="M7" s="12">
        <v>26217</v>
      </c>
      <c r="N7" s="12">
        <v>84469</v>
      </c>
      <c r="O7" s="12">
        <v>71083</v>
      </c>
      <c r="P7" s="12">
        <v>55564</v>
      </c>
      <c r="Q7" s="12">
        <v>10339</v>
      </c>
      <c r="R7" s="12">
        <v>28014</v>
      </c>
      <c r="S7" s="12">
        <v>0</v>
      </c>
      <c r="T7" s="12">
        <v>8257</v>
      </c>
      <c r="U7" s="12">
        <v>173</v>
      </c>
      <c r="V7" s="12">
        <v>2693</v>
      </c>
      <c r="W7" s="12">
        <v>13536</v>
      </c>
      <c r="X7" s="12">
        <v>143981</v>
      </c>
      <c r="Y7" s="12">
        <v>53242</v>
      </c>
      <c r="Z7" s="12">
        <v>9309</v>
      </c>
      <c r="AA7" s="12">
        <v>0</v>
      </c>
      <c r="AB7" s="8"/>
      <c r="AC7" s="13">
        <v>63.1</v>
      </c>
      <c r="AD7" s="8"/>
      <c r="AE7" s="8"/>
    </row>
    <row r="8" spans="2:31">
      <c r="B8" s="10" t="s">
        <v>90</v>
      </c>
      <c r="C8" s="12">
        <v>0</v>
      </c>
      <c r="D8" s="12">
        <v>0</v>
      </c>
      <c r="E8" s="12">
        <v>0</v>
      </c>
      <c r="F8" s="12">
        <v>0</v>
      </c>
      <c r="G8" s="12">
        <v>0</v>
      </c>
      <c r="H8" s="12">
        <v>0</v>
      </c>
      <c r="I8" s="12">
        <v>0</v>
      </c>
      <c r="J8" s="12">
        <v>0</v>
      </c>
      <c r="K8" s="12">
        <v>0</v>
      </c>
      <c r="L8" s="12">
        <v>0</v>
      </c>
      <c r="M8" s="12">
        <v>0</v>
      </c>
      <c r="N8" s="12">
        <v>0</v>
      </c>
      <c r="O8" s="12">
        <v>0</v>
      </c>
      <c r="P8" s="12">
        <v>0</v>
      </c>
      <c r="Q8" s="12">
        <v>0</v>
      </c>
      <c r="R8" s="12">
        <v>0</v>
      </c>
      <c r="S8" s="12">
        <v>0</v>
      </c>
      <c r="T8" s="12">
        <v>0</v>
      </c>
      <c r="U8" s="12">
        <v>0</v>
      </c>
      <c r="V8" s="12">
        <v>0</v>
      </c>
      <c r="W8" s="12">
        <v>0</v>
      </c>
      <c r="X8" s="12">
        <v>0</v>
      </c>
      <c r="Y8" s="12">
        <v>0</v>
      </c>
      <c r="Z8" s="12">
        <v>0</v>
      </c>
      <c r="AA8" s="12">
        <v>0</v>
      </c>
      <c r="AB8" s="8"/>
      <c r="AC8" s="9"/>
      <c r="AD8" s="8"/>
      <c r="AE8" s="8"/>
    </row>
    <row r="9" spans="2:31">
      <c r="B9" s="10" t="s">
        <v>91</v>
      </c>
      <c r="C9" s="12">
        <v>0</v>
      </c>
      <c r="D9" s="12">
        <v>0</v>
      </c>
      <c r="E9" s="12">
        <v>0</v>
      </c>
      <c r="F9" s="12">
        <v>0</v>
      </c>
      <c r="G9" s="12">
        <v>0</v>
      </c>
      <c r="H9" s="12">
        <v>0</v>
      </c>
      <c r="I9" s="12">
        <v>0</v>
      </c>
      <c r="J9" s="12">
        <v>0</v>
      </c>
      <c r="K9" s="12">
        <v>0</v>
      </c>
      <c r="L9" s="12">
        <v>0</v>
      </c>
      <c r="M9" s="12">
        <v>0</v>
      </c>
      <c r="N9" s="12">
        <v>0</v>
      </c>
      <c r="O9" s="12">
        <v>0</v>
      </c>
      <c r="P9" s="12">
        <v>0</v>
      </c>
      <c r="Q9" s="12">
        <v>0</v>
      </c>
      <c r="R9" s="12">
        <v>0</v>
      </c>
      <c r="S9" s="12">
        <v>0</v>
      </c>
      <c r="T9" s="12">
        <v>0</v>
      </c>
      <c r="U9" s="12">
        <v>0</v>
      </c>
      <c r="V9" s="12">
        <v>0</v>
      </c>
      <c r="W9" s="12">
        <v>0</v>
      </c>
      <c r="X9" s="12">
        <v>0</v>
      </c>
      <c r="Y9" s="12">
        <v>0</v>
      </c>
      <c r="Z9" s="12">
        <v>0</v>
      </c>
      <c r="AA9" s="12">
        <v>0</v>
      </c>
      <c r="AB9" s="8"/>
      <c r="AC9" s="9"/>
      <c r="AD9" s="8"/>
      <c r="AE9" s="8"/>
    </row>
    <row r="10" spans="2:31">
      <c r="B10" s="10" t="s">
        <v>92</v>
      </c>
      <c r="C10" s="12">
        <v>0</v>
      </c>
      <c r="D10" s="12">
        <v>0</v>
      </c>
      <c r="E10" s="12">
        <v>0</v>
      </c>
      <c r="F10" s="12">
        <v>0</v>
      </c>
      <c r="G10" s="12">
        <v>0</v>
      </c>
      <c r="H10" s="12">
        <v>0</v>
      </c>
      <c r="I10" s="12">
        <v>0</v>
      </c>
      <c r="J10" s="12">
        <v>0</v>
      </c>
      <c r="K10" s="12">
        <v>0</v>
      </c>
      <c r="L10" s="12">
        <v>0</v>
      </c>
      <c r="M10" s="12">
        <v>0</v>
      </c>
      <c r="N10" s="12">
        <v>0</v>
      </c>
      <c r="O10" s="12">
        <v>0</v>
      </c>
      <c r="P10" s="12">
        <v>0</v>
      </c>
      <c r="Q10" s="12">
        <v>0</v>
      </c>
      <c r="R10" s="12">
        <v>0</v>
      </c>
      <c r="S10" s="12">
        <v>0</v>
      </c>
      <c r="T10" s="12">
        <v>0</v>
      </c>
      <c r="U10" s="12">
        <v>0</v>
      </c>
      <c r="V10" s="12">
        <v>0</v>
      </c>
      <c r="W10" s="12">
        <v>0</v>
      </c>
      <c r="X10" s="12">
        <v>0</v>
      </c>
      <c r="Y10" s="12">
        <v>0</v>
      </c>
      <c r="Z10" s="12">
        <v>0</v>
      </c>
      <c r="AA10" s="12">
        <v>0</v>
      </c>
      <c r="AB10" s="8"/>
      <c r="AC10" s="9"/>
      <c r="AD10" s="8"/>
      <c r="AE10" s="8"/>
    </row>
    <row r="11" spans="2:31">
      <c r="B11" s="10" t="s">
        <v>93</v>
      </c>
      <c r="C11" s="12">
        <v>105292879</v>
      </c>
      <c r="D11" s="12">
        <v>51408922</v>
      </c>
      <c r="E11" s="12">
        <v>-3098819</v>
      </c>
      <c r="F11" s="12">
        <v>0</v>
      </c>
      <c r="G11" s="12">
        <v>56982776</v>
      </c>
      <c r="H11" s="12">
        <v>51213074</v>
      </c>
      <c r="I11" s="12">
        <v>5769702</v>
      </c>
      <c r="J11" s="12">
        <v>434097</v>
      </c>
      <c r="K11" s="12">
        <v>3328</v>
      </c>
      <c r="L11" s="12">
        <v>481634</v>
      </c>
      <c r="M11" s="12">
        <v>138052</v>
      </c>
      <c r="N11" s="12">
        <v>912298</v>
      </c>
      <c r="O11" s="12">
        <v>1413596</v>
      </c>
      <c r="P11" s="12">
        <v>286112</v>
      </c>
      <c r="Q11" s="12">
        <v>173368</v>
      </c>
      <c r="R11" s="12">
        <v>118322</v>
      </c>
      <c r="S11" s="12">
        <v>98997</v>
      </c>
      <c r="T11" s="12">
        <v>112401</v>
      </c>
      <c r="U11" s="12">
        <v>49203</v>
      </c>
      <c r="V11" s="12">
        <v>272437</v>
      </c>
      <c r="W11" s="12">
        <v>335285</v>
      </c>
      <c r="X11" s="12">
        <v>848176</v>
      </c>
      <c r="Y11" s="12">
        <v>24970</v>
      </c>
      <c r="Z11" s="12">
        <v>67425</v>
      </c>
      <c r="AA11" s="12">
        <v>0</v>
      </c>
      <c r="AB11" s="8"/>
      <c r="AC11" s="13">
        <v>73</v>
      </c>
      <c r="AD11" s="8"/>
      <c r="AE11" s="8"/>
    </row>
    <row r="12" spans="2:31">
      <c r="B12" s="10" t="s">
        <v>94</v>
      </c>
      <c r="C12" s="12">
        <v>0</v>
      </c>
      <c r="D12" s="12">
        <v>0</v>
      </c>
      <c r="E12" s="12">
        <v>0</v>
      </c>
      <c r="F12" s="12">
        <v>0</v>
      </c>
      <c r="G12" s="12">
        <v>0</v>
      </c>
      <c r="H12" s="12">
        <v>0</v>
      </c>
      <c r="I12" s="12">
        <v>0</v>
      </c>
      <c r="J12" s="12">
        <v>0</v>
      </c>
      <c r="K12" s="12">
        <v>0</v>
      </c>
      <c r="L12" s="12">
        <v>0</v>
      </c>
      <c r="M12" s="12">
        <v>0</v>
      </c>
      <c r="N12" s="12">
        <v>0</v>
      </c>
      <c r="O12" s="12">
        <v>0</v>
      </c>
      <c r="P12" s="12">
        <v>0</v>
      </c>
      <c r="Q12" s="12">
        <v>0</v>
      </c>
      <c r="R12" s="12">
        <v>0</v>
      </c>
      <c r="S12" s="12">
        <v>0</v>
      </c>
      <c r="T12" s="12">
        <v>0</v>
      </c>
      <c r="U12" s="12">
        <v>0</v>
      </c>
      <c r="V12" s="12">
        <v>0</v>
      </c>
      <c r="W12" s="12">
        <v>0</v>
      </c>
      <c r="X12" s="12">
        <v>0</v>
      </c>
      <c r="Y12" s="12">
        <v>0</v>
      </c>
      <c r="Z12" s="12">
        <v>0</v>
      </c>
      <c r="AA12" s="12">
        <v>0</v>
      </c>
      <c r="AB12" s="8"/>
      <c r="AC12" s="9"/>
      <c r="AD12" s="8"/>
      <c r="AE12" s="8"/>
    </row>
    <row r="13" spans="2:31">
      <c r="B13" s="10" t="s">
        <v>95</v>
      </c>
      <c r="C13" s="12">
        <v>0</v>
      </c>
      <c r="D13" s="12">
        <v>0</v>
      </c>
      <c r="E13" s="12">
        <v>0</v>
      </c>
      <c r="F13" s="12">
        <v>0</v>
      </c>
      <c r="G13" s="12">
        <v>0</v>
      </c>
      <c r="H13" s="12">
        <v>0</v>
      </c>
      <c r="I13" s="12">
        <v>0</v>
      </c>
      <c r="J13" s="12">
        <v>0</v>
      </c>
      <c r="K13" s="12">
        <v>0</v>
      </c>
      <c r="L13" s="12">
        <v>0</v>
      </c>
      <c r="M13" s="12">
        <v>0</v>
      </c>
      <c r="N13" s="12">
        <v>0</v>
      </c>
      <c r="O13" s="12">
        <v>0</v>
      </c>
      <c r="P13" s="12">
        <v>0</v>
      </c>
      <c r="Q13" s="12">
        <v>0</v>
      </c>
      <c r="R13" s="12">
        <v>0</v>
      </c>
      <c r="S13" s="12">
        <v>0</v>
      </c>
      <c r="T13" s="12">
        <v>0</v>
      </c>
      <c r="U13" s="12">
        <v>0</v>
      </c>
      <c r="V13" s="12">
        <v>0</v>
      </c>
      <c r="W13" s="12">
        <v>0</v>
      </c>
      <c r="X13" s="12">
        <v>0</v>
      </c>
      <c r="Y13" s="12">
        <v>0</v>
      </c>
      <c r="Z13" s="12">
        <v>0</v>
      </c>
      <c r="AA13" s="12">
        <v>0</v>
      </c>
      <c r="AB13" s="8"/>
      <c r="AC13" s="9"/>
      <c r="AD13" s="8"/>
      <c r="AE13" s="8"/>
    </row>
    <row r="14" spans="2:31">
      <c r="B14" s="10" t="s">
        <v>96</v>
      </c>
      <c r="C14" s="12">
        <v>331143</v>
      </c>
      <c r="D14" s="12">
        <v>56735</v>
      </c>
      <c r="E14" s="12">
        <v>256670</v>
      </c>
      <c r="F14" s="12">
        <v>0</v>
      </c>
      <c r="G14" s="12">
        <v>17738</v>
      </c>
      <c r="H14" s="12">
        <v>0</v>
      </c>
      <c r="I14" s="12">
        <v>17738</v>
      </c>
      <c r="J14" s="12">
        <v>0</v>
      </c>
      <c r="K14" s="12">
        <v>17166</v>
      </c>
      <c r="L14" s="12">
        <v>0</v>
      </c>
      <c r="M14" s="12">
        <v>0</v>
      </c>
      <c r="N14" s="12">
        <v>572</v>
      </c>
      <c r="O14" s="12">
        <v>0</v>
      </c>
      <c r="P14" s="12">
        <v>0</v>
      </c>
      <c r="Q14" s="12">
        <v>0</v>
      </c>
      <c r="R14" s="12">
        <v>0</v>
      </c>
      <c r="S14" s="12">
        <v>0</v>
      </c>
      <c r="T14" s="12">
        <v>0</v>
      </c>
      <c r="U14" s="12">
        <v>0</v>
      </c>
      <c r="V14" s="12">
        <v>0</v>
      </c>
      <c r="W14" s="12">
        <v>0</v>
      </c>
      <c r="X14" s="12">
        <v>0</v>
      </c>
      <c r="Y14" s="12">
        <v>0</v>
      </c>
      <c r="Z14" s="12">
        <v>0</v>
      </c>
      <c r="AA14" s="12">
        <v>0</v>
      </c>
      <c r="AB14" s="8"/>
      <c r="AC14" s="9"/>
      <c r="AD14" s="8"/>
      <c r="AE14" s="8"/>
    </row>
    <row r="15" spans="2:31">
      <c r="B15" s="10" t="s">
        <v>97</v>
      </c>
      <c r="C15" s="12">
        <v>0</v>
      </c>
      <c r="D15" s="12">
        <v>0</v>
      </c>
      <c r="E15" s="12">
        <v>0</v>
      </c>
      <c r="F15" s="12">
        <v>0</v>
      </c>
      <c r="G15" s="12">
        <v>0</v>
      </c>
      <c r="H15" s="12">
        <v>0</v>
      </c>
      <c r="I15" s="12">
        <v>0</v>
      </c>
      <c r="J15" s="12">
        <v>0</v>
      </c>
      <c r="K15" s="12">
        <v>0</v>
      </c>
      <c r="L15" s="12">
        <v>0</v>
      </c>
      <c r="M15" s="12">
        <v>0</v>
      </c>
      <c r="N15" s="12">
        <v>0</v>
      </c>
      <c r="O15" s="12">
        <v>0</v>
      </c>
      <c r="P15" s="12">
        <v>0</v>
      </c>
      <c r="Q15" s="12">
        <v>0</v>
      </c>
      <c r="R15" s="12">
        <v>0</v>
      </c>
      <c r="S15" s="12">
        <v>0</v>
      </c>
      <c r="T15" s="12">
        <v>0</v>
      </c>
      <c r="U15" s="12">
        <v>0</v>
      </c>
      <c r="V15" s="12">
        <v>0</v>
      </c>
      <c r="W15" s="12">
        <v>0</v>
      </c>
      <c r="X15" s="12">
        <v>0</v>
      </c>
      <c r="Y15" s="12">
        <v>0</v>
      </c>
      <c r="Z15" s="12">
        <v>0</v>
      </c>
      <c r="AA15" s="12">
        <v>0</v>
      </c>
      <c r="AB15" s="8"/>
      <c r="AC15" s="9"/>
      <c r="AD15" s="8"/>
      <c r="AE15" s="8"/>
    </row>
    <row r="16" spans="2:31">
      <c r="B16" s="10" t="s">
        <v>98</v>
      </c>
      <c r="C16" s="12">
        <v>44375240</v>
      </c>
      <c r="D16" s="12">
        <v>6077653</v>
      </c>
      <c r="E16" s="12">
        <v>21183510</v>
      </c>
      <c r="F16" s="12">
        <v>0</v>
      </c>
      <c r="G16" s="12">
        <v>17114076</v>
      </c>
      <c r="H16" s="12">
        <v>0</v>
      </c>
      <c r="I16" s="12">
        <v>17114076</v>
      </c>
      <c r="J16" s="12">
        <v>0</v>
      </c>
      <c r="K16" s="12">
        <v>0</v>
      </c>
      <c r="L16" s="12">
        <v>0</v>
      </c>
      <c r="M16" s="12">
        <v>0</v>
      </c>
      <c r="N16" s="12">
        <v>0</v>
      </c>
      <c r="O16" s="12">
        <v>0</v>
      </c>
      <c r="P16" s="12">
        <v>15910389</v>
      </c>
      <c r="Q16" s="12">
        <v>0</v>
      </c>
      <c r="R16" s="12">
        <v>0</v>
      </c>
      <c r="S16" s="12">
        <v>0</v>
      </c>
      <c r="T16" s="12">
        <v>0</v>
      </c>
      <c r="U16" s="12">
        <v>0</v>
      </c>
      <c r="V16" s="12">
        <v>0</v>
      </c>
      <c r="W16" s="12">
        <v>0</v>
      </c>
      <c r="X16" s="12">
        <v>1203687</v>
      </c>
      <c r="Y16" s="12">
        <v>0</v>
      </c>
      <c r="Z16" s="12">
        <v>0</v>
      </c>
      <c r="AA16" s="12">
        <v>0</v>
      </c>
      <c r="AB16" s="8"/>
      <c r="AC16" s="13">
        <v>72</v>
      </c>
      <c r="AD16" s="8"/>
      <c r="AE16" s="8"/>
    </row>
    <row r="17" spans="2:31">
      <c r="B17" s="10" t="s">
        <v>99</v>
      </c>
      <c r="C17" s="12">
        <v>27954018</v>
      </c>
      <c r="D17" s="12">
        <v>0</v>
      </c>
      <c r="E17" s="12">
        <v>0</v>
      </c>
      <c r="F17" s="12">
        <v>0</v>
      </c>
      <c r="G17" s="12">
        <v>27954018</v>
      </c>
      <c r="H17" s="12">
        <v>0</v>
      </c>
      <c r="I17" s="12">
        <v>27954018</v>
      </c>
      <c r="J17" s="12">
        <v>0</v>
      </c>
      <c r="K17" s="12">
        <v>0</v>
      </c>
      <c r="L17" s="12">
        <v>0</v>
      </c>
      <c r="M17" s="12">
        <v>0</v>
      </c>
      <c r="N17" s="12">
        <v>0</v>
      </c>
      <c r="O17" s="12">
        <v>0</v>
      </c>
      <c r="P17" s="12">
        <v>27954018</v>
      </c>
      <c r="Q17" s="12">
        <v>0</v>
      </c>
      <c r="R17" s="12">
        <v>0</v>
      </c>
      <c r="S17" s="12">
        <v>0</v>
      </c>
      <c r="T17" s="12">
        <v>0</v>
      </c>
      <c r="U17" s="12">
        <v>0</v>
      </c>
      <c r="V17" s="12">
        <v>0</v>
      </c>
      <c r="W17" s="12">
        <v>0</v>
      </c>
      <c r="X17" s="12">
        <v>0</v>
      </c>
      <c r="Y17" s="12">
        <v>0</v>
      </c>
      <c r="Z17" s="12">
        <v>0</v>
      </c>
      <c r="AA17" s="12">
        <v>0</v>
      </c>
      <c r="AB17" s="8"/>
      <c r="AC17" s="9"/>
      <c r="AD17" s="8"/>
      <c r="AE17" s="8"/>
    </row>
    <row r="18" spans="2:31">
      <c r="B18" s="10" t="s">
        <v>100</v>
      </c>
      <c r="C18" s="12">
        <v>124208605</v>
      </c>
      <c r="D18" s="12">
        <v>91658618</v>
      </c>
      <c r="E18" s="12">
        <v>-20907766</v>
      </c>
      <c r="F18" s="12">
        <v>0</v>
      </c>
      <c r="G18" s="12">
        <v>53457752</v>
      </c>
      <c r="H18" s="12">
        <v>8163872</v>
      </c>
      <c r="I18" s="12">
        <v>45293880</v>
      </c>
      <c r="J18" s="12">
        <v>19110312</v>
      </c>
      <c r="K18" s="12">
        <v>639073</v>
      </c>
      <c r="L18" s="12">
        <v>1566380</v>
      </c>
      <c r="M18" s="12">
        <v>1074832</v>
      </c>
      <c r="N18" s="12">
        <v>5881764</v>
      </c>
      <c r="O18" s="12">
        <v>438454</v>
      </c>
      <c r="P18" s="12">
        <v>13395468</v>
      </c>
      <c r="Q18" s="12">
        <v>48686</v>
      </c>
      <c r="R18" s="12">
        <v>102982</v>
      </c>
      <c r="S18" s="12">
        <v>76244</v>
      </c>
      <c r="T18" s="12">
        <v>38015</v>
      </c>
      <c r="U18" s="12">
        <v>489</v>
      </c>
      <c r="V18" s="12">
        <v>84140</v>
      </c>
      <c r="W18" s="12">
        <v>46283</v>
      </c>
      <c r="X18" s="12">
        <v>2520530</v>
      </c>
      <c r="Y18" s="12">
        <v>228856</v>
      </c>
      <c r="Z18" s="12">
        <v>41372</v>
      </c>
      <c r="AA18" s="12">
        <v>0</v>
      </c>
      <c r="AB18" s="8"/>
      <c r="AC18" s="13">
        <v>74.099999999999994</v>
      </c>
      <c r="AD18" s="8"/>
      <c r="AE18" s="8"/>
    </row>
    <row r="19" spans="2:31">
      <c r="B19" s="10" t="s">
        <v>101</v>
      </c>
      <c r="C19" s="12">
        <v>106244872</v>
      </c>
      <c r="D19" s="12">
        <v>0</v>
      </c>
      <c r="E19" s="12">
        <v>0</v>
      </c>
      <c r="F19" s="12">
        <v>0</v>
      </c>
      <c r="G19" s="12">
        <v>106244872</v>
      </c>
      <c r="H19" s="12">
        <v>29639723</v>
      </c>
      <c r="I19" s="12">
        <v>76605149</v>
      </c>
      <c r="J19" s="12">
        <v>3105337</v>
      </c>
      <c r="K19" s="12">
        <v>121887</v>
      </c>
      <c r="L19" s="12">
        <v>5400936</v>
      </c>
      <c r="M19" s="12">
        <v>2329237</v>
      </c>
      <c r="N19" s="12">
        <v>15141666</v>
      </c>
      <c r="O19" s="12">
        <v>10158083</v>
      </c>
      <c r="P19" s="12">
        <v>27993569</v>
      </c>
      <c r="Q19" s="12">
        <v>633513</v>
      </c>
      <c r="R19" s="12">
        <v>631718</v>
      </c>
      <c r="S19" s="12">
        <v>430296</v>
      </c>
      <c r="T19" s="12">
        <v>877398</v>
      </c>
      <c r="U19" s="12">
        <v>405516</v>
      </c>
      <c r="V19" s="12">
        <v>1409586</v>
      </c>
      <c r="W19" s="12">
        <v>3112168</v>
      </c>
      <c r="X19" s="12">
        <v>3792778</v>
      </c>
      <c r="Y19" s="12">
        <v>422692</v>
      </c>
      <c r="Z19" s="12">
        <v>638768</v>
      </c>
      <c r="AA19" s="12">
        <v>0</v>
      </c>
      <c r="AB19" s="8"/>
      <c r="AC19" s="13">
        <v>74.099999999999994</v>
      </c>
      <c r="AD19" s="8"/>
      <c r="AE19" s="8"/>
    </row>
    <row r="20" spans="2:31">
      <c r="B20" s="10" t="s">
        <v>102</v>
      </c>
      <c r="C20" s="12">
        <v>12959509</v>
      </c>
      <c r="D20" s="12">
        <v>0</v>
      </c>
      <c r="E20" s="12">
        <v>0</v>
      </c>
      <c r="F20" s="12">
        <v>0</v>
      </c>
      <c r="G20" s="12">
        <v>12959509</v>
      </c>
      <c r="H20" s="12">
        <v>0</v>
      </c>
      <c r="I20" s="12">
        <v>12959509</v>
      </c>
      <c r="J20" s="12">
        <v>0</v>
      </c>
      <c r="K20" s="12">
        <v>0</v>
      </c>
      <c r="L20" s="12">
        <v>0</v>
      </c>
      <c r="M20" s="12">
        <v>0</v>
      </c>
      <c r="N20" s="12">
        <v>0</v>
      </c>
      <c r="O20" s="12">
        <v>1710529</v>
      </c>
      <c r="P20" s="12">
        <v>11248980</v>
      </c>
      <c r="Q20" s="12">
        <v>0</v>
      </c>
      <c r="R20" s="12">
        <v>0</v>
      </c>
      <c r="S20" s="12">
        <v>0</v>
      </c>
      <c r="T20" s="12">
        <v>0</v>
      </c>
      <c r="U20" s="12">
        <v>0</v>
      </c>
      <c r="V20" s="12">
        <v>0</v>
      </c>
      <c r="W20" s="12">
        <v>0</v>
      </c>
      <c r="X20" s="12">
        <v>0</v>
      </c>
      <c r="Y20" s="12">
        <v>0</v>
      </c>
      <c r="Z20" s="12">
        <v>0</v>
      </c>
      <c r="AA20" s="12">
        <v>0</v>
      </c>
      <c r="AB20" s="8"/>
      <c r="AC20" s="9"/>
      <c r="AD20" s="8"/>
      <c r="AE20" s="8"/>
    </row>
    <row r="21" spans="2:31">
      <c r="B21" s="10" t="s">
        <v>103</v>
      </c>
      <c r="C21" s="12">
        <v>81391983</v>
      </c>
      <c r="D21" s="12">
        <v>99281634</v>
      </c>
      <c r="E21" s="12">
        <v>-19768575</v>
      </c>
      <c r="F21" s="12">
        <v>0</v>
      </c>
      <c r="G21" s="12">
        <v>1878924</v>
      </c>
      <c r="H21" s="12">
        <v>3799</v>
      </c>
      <c r="I21" s="12">
        <v>1875125</v>
      </c>
      <c r="J21" s="12">
        <v>6772</v>
      </c>
      <c r="K21" s="12">
        <v>7669</v>
      </c>
      <c r="L21" s="12">
        <v>991592</v>
      </c>
      <c r="M21" s="12">
        <v>536553</v>
      </c>
      <c r="N21" s="12">
        <v>0</v>
      </c>
      <c r="O21" s="12">
        <v>565</v>
      </c>
      <c r="P21" s="12">
        <v>326582</v>
      </c>
      <c r="Q21" s="12">
        <v>0</v>
      </c>
      <c r="R21" s="12">
        <v>424</v>
      </c>
      <c r="S21" s="12">
        <v>232</v>
      </c>
      <c r="T21" s="12">
        <v>0</v>
      </c>
      <c r="U21" s="12">
        <v>0</v>
      </c>
      <c r="V21" s="12">
        <v>269</v>
      </c>
      <c r="W21" s="12">
        <v>553</v>
      </c>
      <c r="X21" s="12">
        <v>2920</v>
      </c>
      <c r="Y21" s="12">
        <v>697</v>
      </c>
      <c r="Z21" s="12">
        <v>298</v>
      </c>
      <c r="AA21" s="12">
        <v>0</v>
      </c>
      <c r="AB21" s="8"/>
      <c r="AC21" s="13">
        <v>79.42</v>
      </c>
      <c r="AD21" s="8"/>
      <c r="AE21" s="8"/>
    </row>
    <row r="22" spans="2:31">
      <c r="B22" s="10" t="s">
        <v>104</v>
      </c>
      <c r="C22" s="12">
        <v>479125845</v>
      </c>
      <c r="D22" s="12">
        <v>0</v>
      </c>
      <c r="E22" s="12">
        <v>0</v>
      </c>
      <c r="F22" s="12">
        <v>0</v>
      </c>
      <c r="G22" s="12">
        <v>479125845</v>
      </c>
      <c r="H22" s="12">
        <v>0</v>
      </c>
      <c r="I22" s="12">
        <v>479125845</v>
      </c>
      <c r="J22" s="12">
        <v>0</v>
      </c>
      <c r="K22" s="12">
        <v>0</v>
      </c>
      <c r="L22" s="12">
        <v>0</v>
      </c>
      <c r="M22" s="12">
        <v>0</v>
      </c>
      <c r="N22" s="12">
        <v>0</v>
      </c>
      <c r="O22" s="12">
        <v>0</v>
      </c>
      <c r="P22" s="12">
        <v>479125845</v>
      </c>
      <c r="Q22" s="12">
        <v>0</v>
      </c>
      <c r="R22" s="12">
        <v>0</v>
      </c>
      <c r="S22" s="12">
        <v>0</v>
      </c>
      <c r="T22" s="12">
        <v>0</v>
      </c>
      <c r="U22" s="12">
        <v>0</v>
      </c>
      <c r="V22" s="12">
        <v>0</v>
      </c>
      <c r="W22" s="12">
        <v>0</v>
      </c>
      <c r="X22" s="12">
        <v>0</v>
      </c>
      <c r="Y22" s="12">
        <v>0</v>
      </c>
      <c r="Z22" s="12">
        <v>0</v>
      </c>
      <c r="AA22" s="12">
        <v>0</v>
      </c>
      <c r="AB22" s="8"/>
      <c r="AC22" s="9"/>
      <c r="AD22" s="8"/>
      <c r="AE22" s="8"/>
    </row>
    <row r="23" spans="2:31">
      <c r="B23" s="10" t="s">
        <v>105</v>
      </c>
      <c r="C23" s="12">
        <v>19383</v>
      </c>
      <c r="D23" s="12">
        <v>0</v>
      </c>
      <c r="E23" s="12">
        <v>0</v>
      </c>
      <c r="F23" s="12">
        <v>0</v>
      </c>
      <c r="G23" s="12">
        <v>19383</v>
      </c>
      <c r="H23" s="12">
        <v>0</v>
      </c>
      <c r="I23" s="12">
        <v>19383</v>
      </c>
      <c r="J23" s="12">
        <v>0</v>
      </c>
      <c r="K23" s="12">
        <v>1328</v>
      </c>
      <c r="L23" s="12">
        <v>15998</v>
      </c>
      <c r="M23" s="12">
        <v>2057</v>
      </c>
      <c r="N23" s="12">
        <v>0</v>
      </c>
      <c r="O23" s="12">
        <v>0</v>
      </c>
      <c r="P23" s="12">
        <v>0</v>
      </c>
      <c r="Q23" s="12">
        <v>0</v>
      </c>
      <c r="R23" s="12">
        <v>0</v>
      </c>
      <c r="S23" s="12">
        <v>0</v>
      </c>
      <c r="T23" s="12">
        <v>0</v>
      </c>
      <c r="U23" s="12">
        <v>0</v>
      </c>
      <c r="V23" s="12">
        <v>0</v>
      </c>
      <c r="W23" s="12">
        <v>0</v>
      </c>
      <c r="X23" s="12">
        <v>0</v>
      </c>
      <c r="Y23" s="12">
        <v>0</v>
      </c>
      <c r="Z23" s="12">
        <v>0</v>
      </c>
      <c r="AA23" s="12">
        <v>0</v>
      </c>
      <c r="AB23" s="8"/>
      <c r="AC23" s="13">
        <v>73.3</v>
      </c>
      <c r="AD23" s="8"/>
      <c r="AE23" s="8"/>
    </row>
    <row r="24" spans="2:31">
      <c r="B24" s="10" t="s">
        <v>106</v>
      </c>
      <c r="C24" s="12">
        <v>11661105</v>
      </c>
      <c r="D24" s="12">
        <v>6068</v>
      </c>
      <c r="E24" s="12">
        <v>4738716</v>
      </c>
      <c r="F24" s="12">
        <v>0</v>
      </c>
      <c r="G24" s="12">
        <v>6916321</v>
      </c>
      <c r="H24" s="12">
        <v>513208</v>
      </c>
      <c r="I24" s="12">
        <v>6403113</v>
      </c>
      <c r="J24" s="12">
        <v>0</v>
      </c>
      <c r="K24" s="12">
        <v>0</v>
      </c>
      <c r="L24" s="12">
        <v>6397505</v>
      </c>
      <c r="M24" s="12">
        <v>0</v>
      </c>
      <c r="N24" s="12">
        <v>0</v>
      </c>
      <c r="O24" s="12">
        <v>5608</v>
      </c>
      <c r="P24" s="12">
        <v>0</v>
      </c>
      <c r="Q24" s="12">
        <v>0</v>
      </c>
      <c r="R24" s="12">
        <v>0</v>
      </c>
      <c r="S24" s="12">
        <v>0</v>
      </c>
      <c r="T24" s="12">
        <v>0</v>
      </c>
      <c r="U24" s="12">
        <v>0</v>
      </c>
      <c r="V24" s="12">
        <v>0</v>
      </c>
      <c r="W24" s="12">
        <v>0</v>
      </c>
      <c r="X24" s="12">
        <v>0</v>
      </c>
      <c r="Y24" s="12">
        <v>0</v>
      </c>
      <c r="Z24" s="12">
        <v>0</v>
      </c>
      <c r="AA24" s="12">
        <v>0</v>
      </c>
      <c r="AB24" s="8"/>
      <c r="AC24" s="13">
        <v>93</v>
      </c>
      <c r="AD24" s="8"/>
      <c r="AE24" s="8"/>
    </row>
    <row r="25" spans="2:31">
      <c r="B25" s="10" t="s">
        <v>107</v>
      </c>
      <c r="C25" s="12">
        <v>0</v>
      </c>
      <c r="D25" s="12">
        <v>0</v>
      </c>
      <c r="E25" s="12">
        <v>0</v>
      </c>
      <c r="F25" s="12">
        <v>0</v>
      </c>
      <c r="G25" s="12">
        <v>0</v>
      </c>
      <c r="H25" s="12">
        <v>0</v>
      </c>
      <c r="I25" s="12">
        <v>0</v>
      </c>
      <c r="J25" s="12">
        <v>0</v>
      </c>
      <c r="K25" s="12">
        <v>0</v>
      </c>
      <c r="L25" s="12">
        <v>0</v>
      </c>
      <c r="M25" s="12">
        <v>0</v>
      </c>
      <c r="N25" s="12">
        <v>0</v>
      </c>
      <c r="O25" s="12">
        <v>0</v>
      </c>
      <c r="P25" s="12">
        <v>0</v>
      </c>
      <c r="Q25" s="12">
        <v>0</v>
      </c>
      <c r="R25" s="12">
        <v>0</v>
      </c>
      <c r="S25" s="12">
        <v>0</v>
      </c>
      <c r="T25" s="12">
        <v>0</v>
      </c>
      <c r="U25" s="12">
        <v>0</v>
      </c>
      <c r="V25" s="12">
        <v>0</v>
      </c>
      <c r="W25" s="12">
        <v>0</v>
      </c>
      <c r="X25" s="12">
        <v>0</v>
      </c>
      <c r="Y25" s="12">
        <v>0</v>
      </c>
      <c r="Z25" s="12">
        <v>0</v>
      </c>
      <c r="AA25" s="12">
        <v>0</v>
      </c>
      <c r="AB25" s="8"/>
      <c r="AC25" s="9"/>
      <c r="AD25" s="8"/>
      <c r="AE25" s="8"/>
    </row>
    <row r="26" spans="2:31">
      <c r="B26" s="10" t="s">
        <v>108</v>
      </c>
      <c r="C26" s="12">
        <v>174168160</v>
      </c>
      <c r="D26" s="12">
        <v>0</v>
      </c>
      <c r="E26" s="12">
        <v>0</v>
      </c>
      <c r="F26" s="12">
        <v>3410760</v>
      </c>
      <c r="G26" s="12">
        <v>170757400</v>
      </c>
      <c r="H26" s="12">
        <v>0</v>
      </c>
      <c r="I26" s="12">
        <v>170757400</v>
      </c>
      <c r="J26" s="12">
        <v>0</v>
      </c>
      <c r="K26" s="12">
        <v>19100044</v>
      </c>
      <c r="L26" s="12">
        <v>0</v>
      </c>
      <c r="M26" s="12">
        <v>151657356</v>
      </c>
      <c r="N26" s="12">
        <v>0</v>
      </c>
      <c r="O26" s="12">
        <v>0</v>
      </c>
      <c r="P26" s="12">
        <v>0</v>
      </c>
      <c r="Q26" s="12">
        <v>0</v>
      </c>
      <c r="R26" s="12">
        <v>0</v>
      </c>
      <c r="S26" s="12">
        <v>0</v>
      </c>
      <c r="T26" s="12">
        <v>0</v>
      </c>
      <c r="U26" s="12">
        <v>0</v>
      </c>
      <c r="V26" s="12">
        <v>0</v>
      </c>
      <c r="W26" s="12">
        <v>0</v>
      </c>
      <c r="X26" s="12">
        <v>0</v>
      </c>
      <c r="Y26" s="12">
        <v>0</v>
      </c>
      <c r="Z26" s="12">
        <v>0</v>
      </c>
      <c r="AA26" s="12">
        <v>0</v>
      </c>
      <c r="AB26" s="8"/>
      <c r="AC26" s="13">
        <v>56.54</v>
      </c>
      <c r="AD26" s="8"/>
      <c r="AE26" s="8"/>
    </row>
    <row r="27" spans="2:31">
      <c r="B27" s="10" t="s">
        <v>109</v>
      </c>
      <c r="C27" s="12">
        <v>0</v>
      </c>
      <c r="D27" s="12">
        <v>0</v>
      </c>
      <c r="E27" s="12">
        <v>0</v>
      </c>
      <c r="F27" s="12">
        <v>0</v>
      </c>
      <c r="G27" s="12">
        <v>0</v>
      </c>
      <c r="H27" s="12">
        <v>0</v>
      </c>
      <c r="I27" s="12">
        <v>0</v>
      </c>
      <c r="J27" s="12">
        <v>0</v>
      </c>
      <c r="K27" s="12">
        <v>0</v>
      </c>
      <c r="L27" s="12">
        <v>0</v>
      </c>
      <c r="M27" s="12">
        <v>0</v>
      </c>
      <c r="N27" s="12">
        <v>0</v>
      </c>
      <c r="O27" s="12">
        <v>0</v>
      </c>
      <c r="P27" s="12">
        <v>0</v>
      </c>
      <c r="Q27" s="12">
        <v>0</v>
      </c>
      <c r="R27" s="12">
        <v>0</v>
      </c>
      <c r="S27" s="12">
        <v>0</v>
      </c>
      <c r="T27" s="12">
        <v>0</v>
      </c>
      <c r="U27" s="12">
        <v>0</v>
      </c>
      <c r="V27" s="12">
        <v>0</v>
      </c>
      <c r="W27" s="12">
        <v>0</v>
      </c>
      <c r="X27" s="12">
        <v>0</v>
      </c>
      <c r="Y27" s="12">
        <v>0</v>
      </c>
      <c r="Z27" s="12">
        <v>0</v>
      </c>
      <c r="AA27" s="12">
        <v>0</v>
      </c>
      <c r="AB27" s="8"/>
      <c r="AC27" s="9"/>
      <c r="AD27" s="8"/>
      <c r="AE27" s="8"/>
    </row>
    <row r="28" spans="2:31">
      <c r="B28" s="10" t="s">
        <v>110</v>
      </c>
      <c r="C28" s="12">
        <v>153500995</v>
      </c>
      <c r="D28" s="12">
        <v>61733000</v>
      </c>
      <c r="E28" s="12">
        <v>-4894046</v>
      </c>
      <c r="F28" s="12">
        <v>118965</v>
      </c>
      <c r="G28" s="12">
        <v>96543076</v>
      </c>
      <c r="H28" s="12">
        <v>23928517</v>
      </c>
      <c r="I28" s="12">
        <v>72614559</v>
      </c>
      <c r="J28" s="12">
        <v>1677509</v>
      </c>
      <c r="K28" s="12">
        <v>864891</v>
      </c>
      <c r="L28" s="12">
        <v>27027006</v>
      </c>
      <c r="M28" s="12">
        <v>35550164</v>
      </c>
      <c r="N28" s="12">
        <v>319166</v>
      </c>
      <c r="O28" s="12">
        <v>1814077</v>
      </c>
      <c r="P28" s="12">
        <v>219989</v>
      </c>
      <c r="Q28" s="12">
        <v>709690</v>
      </c>
      <c r="R28" s="12">
        <v>363513</v>
      </c>
      <c r="S28" s="12">
        <v>173266</v>
      </c>
      <c r="T28" s="12">
        <v>71065</v>
      </c>
      <c r="U28" s="12">
        <v>74766</v>
      </c>
      <c r="V28" s="12">
        <v>503320</v>
      </c>
      <c r="W28" s="12">
        <v>364612</v>
      </c>
      <c r="X28" s="12">
        <v>2265785</v>
      </c>
      <c r="Y28" s="12">
        <v>520083</v>
      </c>
      <c r="Z28" s="12">
        <v>95656</v>
      </c>
      <c r="AA28" s="12">
        <v>0</v>
      </c>
      <c r="AB28" s="8"/>
      <c r="AC28" s="13">
        <v>56.54</v>
      </c>
      <c r="AD28" s="8"/>
      <c r="AE28" s="8"/>
    </row>
    <row r="29" spans="2:31">
      <c r="B29" s="10" t="s">
        <v>111</v>
      </c>
      <c r="C29" s="12">
        <v>65502912</v>
      </c>
      <c r="D29" s="12">
        <v>126418</v>
      </c>
      <c r="E29" s="12">
        <v>-1147582</v>
      </c>
      <c r="F29" s="12">
        <v>0</v>
      </c>
      <c r="G29" s="12">
        <v>66524076</v>
      </c>
      <c r="H29" s="12">
        <v>0</v>
      </c>
      <c r="I29" s="12">
        <v>66524076</v>
      </c>
      <c r="J29" s="12">
        <v>410337</v>
      </c>
      <c r="K29" s="12">
        <v>122956</v>
      </c>
      <c r="L29" s="12">
        <v>4238883</v>
      </c>
      <c r="M29" s="12">
        <v>61751900</v>
      </c>
      <c r="N29" s="12">
        <v>0</v>
      </c>
      <c r="O29" s="12">
        <v>0</v>
      </c>
      <c r="P29" s="12">
        <v>0</v>
      </c>
      <c r="Q29" s="12">
        <v>0</v>
      </c>
      <c r="R29" s="12">
        <v>0</v>
      </c>
      <c r="S29" s="12">
        <v>0</v>
      </c>
      <c r="T29" s="12">
        <v>0</v>
      </c>
      <c r="U29" s="12">
        <v>0</v>
      </c>
      <c r="V29" s="12">
        <v>0</v>
      </c>
      <c r="W29" s="12">
        <v>0</v>
      </c>
      <c r="X29" s="12">
        <v>0</v>
      </c>
      <c r="Y29" s="12">
        <v>0</v>
      </c>
      <c r="Z29" s="12">
        <v>0</v>
      </c>
      <c r="AA29" s="12">
        <v>0</v>
      </c>
      <c r="AB29" s="8"/>
      <c r="AC29" s="13">
        <v>94.04</v>
      </c>
      <c r="AD29" s="8"/>
      <c r="AE29" s="8"/>
    </row>
    <row r="30" spans="2:31">
      <c r="B30" s="10" t="s">
        <v>112</v>
      </c>
      <c r="C30" s="12">
        <v>641700</v>
      </c>
      <c r="D30" s="12">
        <v>9919</v>
      </c>
      <c r="E30" s="12">
        <v>252497</v>
      </c>
      <c r="F30" s="12">
        <v>0</v>
      </c>
      <c r="G30" s="12">
        <v>379284</v>
      </c>
      <c r="H30" s="12">
        <v>0</v>
      </c>
      <c r="I30" s="12">
        <v>379284</v>
      </c>
      <c r="J30" s="12">
        <v>0</v>
      </c>
      <c r="K30" s="12">
        <v>0</v>
      </c>
      <c r="L30" s="12">
        <v>379284</v>
      </c>
      <c r="M30" s="12">
        <v>0</v>
      </c>
      <c r="N30" s="12">
        <v>0</v>
      </c>
      <c r="O30" s="12">
        <v>0</v>
      </c>
      <c r="P30" s="12">
        <v>0</v>
      </c>
      <c r="Q30" s="12">
        <v>0</v>
      </c>
      <c r="R30" s="12">
        <v>0</v>
      </c>
      <c r="S30" s="12">
        <v>0</v>
      </c>
      <c r="T30" s="12">
        <v>0</v>
      </c>
      <c r="U30" s="12">
        <v>0</v>
      </c>
      <c r="V30" s="12">
        <v>0</v>
      </c>
      <c r="W30" s="12">
        <v>0</v>
      </c>
      <c r="X30" s="12">
        <v>0</v>
      </c>
      <c r="Y30" s="12">
        <v>0</v>
      </c>
      <c r="Z30" s="12">
        <v>0</v>
      </c>
      <c r="AA30" s="12">
        <v>0</v>
      </c>
      <c r="AB30" s="8"/>
      <c r="AC30" s="13">
        <v>107</v>
      </c>
      <c r="AD30" s="8"/>
      <c r="AE30" s="8"/>
    </row>
    <row r="31" spans="2:31">
      <c r="B31" s="10" t="s">
        <v>113</v>
      </c>
      <c r="C31" s="12">
        <v>426</v>
      </c>
      <c r="D31" s="12">
        <v>428</v>
      </c>
      <c r="E31" s="12">
        <v>-1</v>
      </c>
      <c r="F31" s="12">
        <v>0</v>
      </c>
      <c r="G31" s="12">
        <v>0</v>
      </c>
      <c r="H31" s="12">
        <v>0</v>
      </c>
      <c r="I31" s="12">
        <v>0</v>
      </c>
      <c r="J31" s="12">
        <v>0</v>
      </c>
      <c r="K31" s="12">
        <v>0</v>
      </c>
      <c r="L31" s="12">
        <v>0</v>
      </c>
      <c r="M31" s="12">
        <v>0</v>
      </c>
      <c r="N31" s="12">
        <v>0</v>
      </c>
      <c r="O31" s="12">
        <v>0</v>
      </c>
      <c r="P31" s="12">
        <v>0</v>
      </c>
      <c r="Q31" s="12">
        <v>0</v>
      </c>
      <c r="R31" s="12">
        <v>0</v>
      </c>
      <c r="S31" s="12">
        <v>0</v>
      </c>
      <c r="T31" s="12">
        <v>0</v>
      </c>
      <c r="U31" s="12">
        <v>0</v>
      </c>
      <c r="V31" s="12">
        <v>0</v>
      </c>
      <c r="W31" s="12">
        <v>0</v>
      </c>
      <c r="X31" s="12">
        <v>0</v>
      </c>
      <c r="Y31" s="12">
        <v>0</v>
      </c>
      <c r="Z31" s="12">
        <v>0</v>
      </c>
      <c r="AA31" s="12">
        <v>0</v>
      </c>
      <c r="AB31" s="8"/>
      <c r="AC31" s="9"/>
      <c r="AD31" s="8"/>
      <c r="AE31" s="8"/>
    </row>
    <row r="32" spans="2:31">
      <c r="B32" s="10" t="s">
        <v>114</v>
      </c>
      <c r="C32" s="12">
        <v>17970000</v>
      </c>
      <c r="D32" s="12">
        <v>0</v>
      </c>
      <c r="E32" s="12">
        <v>0</v>
      </c>
      <c r="F32" s="12">
        <v>0</v>
      </c>
      <c r="G32" s="12">
        <v>17970000</v>
      </c>
      <c r="H32" s="12">
        <v>0</v>
      </c>
      <c r="I32" s="12">
        <v>17970000</v>
      </c>
      <c r="J32" s="12">
        <v>0</v>
      </c>
      <c r="K32" s="12">
        <v>15</v>
      </c>
      <c r="L32" s="12">
        <v>673376</v>
      </c>
      <c r="M32" s="12">
        <v>17296609</v>
      </c>
      <c r="N32" s="12">
        <v>0</v>
      </c>
      <c r="O32" s="12">
        <v>0</v>
      </c>
      <c r="P32" s="12">
        <v>0</v>
      </c>
      <c r="Q32" s="12">
        <v>0</v>
      </c>
      <c r="R32" s="12">
        <v>0</v>
      </c>
      <c r="S32" s="12">
        <v>0</v>
      </c>
      <c r="T32" s="12">
        <v>0</v>
      </c>
      <c r="U32" s="12">
        <v>0</v>
      </c>
      <c r="V32" s="12">
        <v>0</v>
      </c>
      <c r="W32" s="12">
        <v>0</v>
      </c>
      <c r="X32" s="12">
        <v>0</v>
      </c>
      <c r="Y32" s="12">
        <v>0</v>
      </c>
      <c r="Z32" s="12">
        <v>0</v>
      </c>
      <c r="AA32" s="12">
        <v>0</v>
      </c>
      <c r="AB32" s="8"/>
      <c r="AC32" s="13">
        <v>42.5</v>
      </c>
      <c r="AD32" s="8"/>
      <c r="AE32" s="8"/>
    </row>
    <row r="33" spans="2:31">
      <c r="B33" s="10" t="s">
        <v>115</v>
      </c>
      <c r="C33" s="12">
        <v>22921211</v>
      </c>
      <c r="D33" s="12">
        <v>0</v>
      </c>
      <c r="E33" s="12">
        <v>0</v>
      </c>
      <c r="F33" s="12">
        <v>0</v>
      </c>
      <c r="G33" s="12">
        <v>22921211</v>
      </c>
      <c r="H33" s="12">
        <v>0</v>
      </c>
      <c r="I33" s="12">
        <v>22921211</v>
      </c>
      <c r="J33" s="12">
        <v>0</v>
      </c>
      <c r="K33" s="12">
        <v>19</v>
      </c>
      <c r="L33" s="12">
        <v>858909</v>
      </c>
      <c r="M33" s="12">
        <v>22062284</v>
      </c>
      <c r="N33" s="12">
        <v>0</v>
      </c>
      <c r="O33" s="12">
        <v>0</v>
      </c>
      <c r="P33" s="12">
        <v>0</v>
      </c>
      <c r="Q33" s="12">
        <v>0</v>
      </c>
      <c r="R33" s="12">
        <v>0</v>
      </c>
      <c r="S33" s="12">
        <v>0</v>
      </c>
      <c r="T33" s="12">
        <v>0</v>
      </c>
      <c r="U33" s="12">
        <v>0</v>
      </c>
      <c r="V33" s="12">
        <v>0</v>
      </c>
      <c r="W33" s="12">
        <v>0</v>
      </c>
      <c r="X33" s="12">
        <v>0</v>
      </c>
      <c r="Y33" s="12">
        <v>0</v>
      </c>
      <c r="Z33" s="12">
        <v>0</v>
      </c>
      <c r="AA33" s="12">
        <v>0</v>
      </c>
      <c r="AB33" s="8"/>
      <c r="AC33" s="13">
        <v>42.5</v>
      </c>
      <c r="AD33" s="8"/>
      <c r="AE33" s="8"/>
    </row>
    <row r="34" spans="2:31">
      <c r="B34" s="10" t="s">
        <v>116</v>
      </c>
      <c r="C34" s="12">
        <v>50035692</v>
      </c>
      <c r="D34" s="12">
        <v>0</v>
      </c>
      <c r="E34" s="12">
        <v>0</v>
      </c>
      <c r="F34" s="12">
        <v>0</v>
      </c>
      <c r="G34" s="12">
        <v>50035692</v>
      </c>
      <c r="H34" s="12">
        <v>0</v>
      </c>
      <c r="I34" s="12">
        <v>50035692</v>
      </c>
      <c r="J34" s="12">
        <v>0</v>
      </c>
      <c r="K34" s="12">
        <v>0</v>
      </c>
      <c r="L34" s="12">
        <v>0</v>
      </c>
      <c r="M34" s="12">
        <v>50035692</v>
      </c>
      <c r="N34" s="12">
        <v>0</v>
      </c>
      <c r="O34" s="12">
        <v>0</v>
      </c>
      <c r="P34" s="12">
        <v>0</v>
      </c>
      <c r="Q34" s="12">
        <v>0</v>
      </c>
      <c r="R34" s="12">
        <v>0</v>
      </c>
      <c r="S34" s="12">
        <v>0</v>
      </c>
      <c r="T34" s="12">
        <v>0</v>
      </c>
      <c r="U34" s="12">
        <v>0</v>
      </c>
      <c r="V34" s="12">
        <v>0</v>
      </c>
      <c r="W34" s="12">
        <v>0</v>
      </c>
      <c r="X34" s="12">
        <v>0</v>
      </c>
      <c r="Y34" s="12">
        <v>0</v>
      </c>
      <c r="Z34" s="12">
        <v>0</v>
      </c>
      <c r="AA34" s="12">
        <v>0</v>
      </c>
      <c r="AB34" s="8"/>
      <c r="AC34" s="9"/>
      <c r="AD34" s="8"/>
      <c r="AE34" s="8"/>
    </row>
    <row r="35" spans="2:31">
      <c r="B35" s="10" t="s">
        <v>117</v>
      </c>
      <c r="C35" s="12">
        <v>51576</v>
      </c>
      <c r="D35" s="12">
        <v>0</v>
      </c>
      <c r="E35" s="12">
        <v>0</v>
      </c>
      <c r="F35" s="12">
        <v>0</v>
      </c>
      <c r="G35" s="12">
        <v>51576</v>
      </c>
      <c r="H35" s="12">
        <v>0</v>
      </c>
      <c r="I35" s="12">
        <v>51576</v>
      </c>
      <c r="J35" s="12">
        <v>0</v>
      </c>
      <c r="K35" s="12">
        <v>0</v>
      </c>
      <c r="L35" s="12">
        <v>0</v>
      </c>
      <c r="M35" s="12">
        <v>51576</v>
      </c>
      <c r="N35" s="12">
        <v>0</v>
      </c>
      <c r="O35" s="12">
        <v>0</v>
      </c>
      <c r="P35" s="12">
        <v>0</v>
      </c>
      <c r="Q35" s="12">
        <v>0</v>
      </c>
      <c r="R35" s="12">
        <v>0</v>
      </c>
      <c r="S35" s="12">
        <v>0</v>
      </c>
      <c r="T35" s="12">
        <v>0</v>
      </c>
      <c r="U35" s="12">
        <v>0</v>
      </c>
      <c r="V35" s="12">
        <v>0</v>
      </c>
      <c r="W35" s="12">
        <v>0</v>
      </c>
      <c r="X35" s="12">
        <v>0</v>
      </c>
      <c r="Y35" s="12">
        <v>0</v>
      </c>
      <c r="Z35" s="12">
        <v>0</v>
      </c>
      <c r="AA35" s="12">
        <v>0</v>
      </c>
      <c r="AB35" s="8"/>
      <c r="AC35" s="9"/>
      <c r="AD35" s="8"/>
      <c r="AE35" s="8"/>
    </row>
    <row r="36" spans="2:31">
      <c r="B36" s="10" t="s">
        <v>118</v>
      </c>
      <c r="C36" s="12">
        <v>3430703</v>
      </c>
      <c r="D36" s="12">
        <v>0</v>
      </c>
      <c r="E36" s="12">
        <v>0</v>
      </c>
      <c r="F36" s="12">
        <v>0</v>
      </c>
      <c r="G36" s="12">
        <v>3430703</v>
      </c>
      <c r="H36" s="12">
        <v>0</v>
      </c>
      <c r="I36" s="12">
        <v>3430703</v>
      </c>
      <c r="J36" s="12">
        <v>0</v>
      </c>
      <c r="K36" s="12">
        <v>0</v>
      </c>
      <c r="L36" s="12">
        <v>0</v>
      </c>
      <c r="M36" s="12">
        <v>3430703</v>
      </c>
      <c r="N36" s="12">
        <v>0</v>
      </c>
      <c r="O36" s="12">
        <v>0</v>
      </c>
      <c r="P36" s="12">
        <v>0</v>
      </c>
      <c r="Q36" s="12">
        <v>0</v>
      </c>
      <c r="R36" s="12">
        <v>0</v>
      </c>
      <c r="S36" s="12">
        <v>0</v>
      </c>
      <c r="T36" s="12">
        <v>0</v>
      </c>
      <c r="U36" s="12">
        <v>0</v>
      </c>
      <c r="V36" s="12">
        <v>0</v>
      </c>
      <c r="W36" s="12">
        <v>0</v>
      </c>
      <c r="X36" s="12">
        <v>0</v>
      </c>
      <c r="Y36" s="12">
        <v>0</v>
      </c>
      <c r="Z36" s="12">
        <v>0</v>
      </c>
      <c r="AA36" s="12">
        <v>0</v>
      </c>
      <c r="AB36" s="8"/>
      <c r="AC36" s="9"/>
      <c r="AD36" s="8"/>
      <c r="AE36" s="8"/>
    </row>
    <row r="37" spans="2:31">
      <c r="B37" s="10" t="s">
        <v>119</v>
      </c>
      <c r="C37" s="12">
        <v>2462275</v>
      </c>
      <c r="D37" s="12">
        <v>0</v>
      </c>
      <c r="E37" s="12">
        <v>0</v>
      </c>
      <c r="F37" s="12">
        <v>0</v>
      </c>
      <c r="G37" s="12">
        <v>2462275</v>
      </c>
      <c r="H37" s="12">
        <v>536332</v>
      </c>
      <c r="I37" s="12">
        <v>1925942</v>
      </c>
      <c r="J37" s="12">
        <v>0</v>
      </c>
      <c r="K37" s="12">
        <v>0</v>
      </c>
      <c r="L37" s="12">
        <v>0</v>
      </c>
      <c r="M37" s="12">
        <v>1831295</v>
      </c>
      <c r="N37" s="12">
        <v>0</v>
      </c>
      <c r="O37" s="12">
        <v>0</v>
      </c>
      <c r="P37" s="12">
        <v>0</v>
      </c>
      <c r="Q37" s="12">
        <v>0</v>
      </c>
      <c r="R37" s="12">
        <v>0</v>
      </c>
      <c r="S37" s="12">
        <v>0</v>
      </c>
      <c r="T37" s="12">
        <v>0</v>
      </c>
      <c r="U37" s="12">
        <v>0</v>
      </c>
      <c r="V37" s="12">
        <v>5679</v>
      </c>
      <c r="W37" s="12">
        <v>0</v>
      </c>
      <c r="X37" s="12">
        <v>65306</v>
      </c>
      <c r="Y37" s="12">
        <v>23662</v>
      </c>
      <c r="Z37" s="12">
        <v>0</v>
      </c>
      <c r="AA37" s="12">
        <v>0</v>
      </c>
      <c r="AB37" s="8"/>
      <c r="AC37" s="13">
        <v>0</v>
      </c>
      <c r="AD37" s="8"/>
      <c r="AE37" s="8"/>
    </row>
    <row r="38" spans="2:31">
      <c r="B38" s="10" t="s">
        <v>120</v>
      </c>
      <c r="C38" s="12">
        <v>161166</v>
      </c>
      <c r="D38" s="12">
        <v>0</v>
      </c>
      <c r="E38" s="12">
        <v>0</v>
      </c>
      <c r="F38" s="12">
        <v>0</v>
      </c>
      <c r="G38" s="12">
        <v>161166</v>
      </c>
      <c r="H38" s="12">
        <v>0</v>
      </c>
      <c r="I38" s="12">
        <v>161166</v>
      </c>
      <c r="J38" s="12">
        <v>0</v>
      </c>
      <c r="K38" s="12">
        <v>0</v>
      </c>
      <c r="L38" s="12">
        <v>0</v>
      </c>
      <c r="M38" s="12">
        <v>161166</v>
      </c>
      <c r="N38" s="12">
        <v>0</v>
      </c>
      <c r="O38" s="12">
        <v>0</v>
      </c>
      <c r="P38" s="12">
        <v>0</v>
      </c>
      <c r="Q38" s="12">
        <v>0</v>
      </c>
      <c r="R38" s="12">
        <v>0</v>
      </c>
      <c r="S38" s="12">
        <v>0</v>
      </c>
      <c r="T38" s="12">
        <v>0</v>
      </c>
      <c r="U38" s="12">
        <v>0</v>
      </c>
      <c r="V38" s="12">
        <v>0</v>
      </c>
      <c r="W38" s="12">
        <v>0</v>
      </c>
      <c r="X38" s="12">
        <v>0</v>
      </c>
      <c r="Y38" s="12">
        <v>0</v>
      </c>
      <c r="Z38" s="12">
        <v>0</v>
      </c>
      <c r="AA38" s="12">
        <v>0</v>
      </c>
      <c r="AB38" s="8"/>
      <c r="AC38" s="9"/>
      <c r="AD38" s="8"/>
      <c r="AE38" s="8"/>
    </row>
    <row r="39" spans="2:31">
      <c r="B39" s="10" t="s">
        <v>121</v>
      </c>
      <c r="C39" s="12">
        <v>21364069</v>
      </c>
      <c r="D39" s="12">
        <v>0</v>
      </c>
      <c r="E39" s="12">
        <v>0</v>
      </c>
      <c r="F39" s="12">
        <v>0</v>
      </c>
      <c r="G39" s="12">
        <v>21364069</v>
      </c>
      <c r="H39" s="12">
        <v>3143998</v>
      </c>
      <c r="I39" s="12">
        <v>18220071</v>
      </c>
      <c r="J39" s="12">
        <v>2095999</v>
      </c>
      <c r="K39" s="12">
        <v>0</v>
      </c>
      <c r="L39" s="12">
        <v>0</v>
      </c>
      <c r="M39" s="12">
        <v>16124072</v>
      </c>
      <c r="N39" s="12">
        <v>0</v>
      </c>
      <c r="O39" s="12">
        <v>0</v>
      </c>
      <c r="P39" s="12">
        <v>0</v>
      </c>
      <c r="Q39" s="12">
        <v>0</v>
      </c>
      <c r="R39" s="12">
        <v>0</v>
      </c>
      <c r="S39" s="12">
        <v>0</v>
      </c>
      <c r="T39" s="12">
        <v>0</v>
      </c>
      <c r="U39" s="12">
        <v>0</v>
      </c>
      <c r="V39" s="12">
        <v>0</v>
      </c>
      <c r="W39" s="12">
        <v>0</v>
      </c>
      <c r="X39" s="12">
        <v>0</v>
      </c>
      <c r="Y39" s="12">
        <v>0</v>
      </c>
      <c r="Z39" s="12">
        <v>0</v>
      </c>
      <c r="AA39" s="12">
        <v>0</v>
      </c>
      <c r="AB39" s="8"/>
      <c r="AC39" s="9"/>
      <c r="AD39" s="8"/>
      <c r="AE39" s="8"/>
    </row>
    <row r="40" spans="2:31">
      <c r="B40" s="10" t="s">
        <v>122</v>
      </c>
      <c r="C40" s="12">
        <v>25408953</v>
      </c>
      <c r="D40" s="12">
        <v>899164</v>
      </c>
      <c r="E40" s="12">
        <v>0</v>
      </c>
      <c r="F40" s="12">
        <v>0</v>
      </c>
      <c r="G40" s="12">
        <v>24509789</v>
      </c>
      <c r="H40" s="12">
        <v>24509789</v>
      </c>
      <c r="I40" s="12">
        <v>0</v>
      </c>
      <c r="J40" s="12">
        <v>0</v>
      </c>
      <c r="K40" s="12">
        <v>0</v>
      </c>
      <c r="L40" s="12">
        <v>0</v>
      </c>
      <c r="M40" s="12">
        <v>0</v>
      </c>
      <c r="N40" s="12">
        <v>0</v>
      </c>
      <c r="O40" s="12">
        <v>0</v>
      </c>
      <c r="P40" s="12">
        <v>0</v>
      </c>
      <c r="Q40" s="12">
        <v>0</v>
      </c>
      <c r="R40" s="12">
        <v>0</v>
      </c>
      <c r="S40" s="12">
        <v>0</v>
      </c>
      <c r="T40" s="12">
        <v>0</v>
      </c>
      <c r="U40" s="12">
        <v>0</v>
      </c>
      <c r="V40" s="12">
        <v>0</v>
      </c>
      <c r="W40" s="12">
        <v>0</v>
      </c>
      <c r="X40" s="12">
        <v>0</v>
      </c>
      <c r="Y40" s="12">
        <v>0</v>
      </c>
      <c r="Z40" s="12">
        <v>0</v>
      </c>
      <c r="AA40" s="12">
        <v>0</v>
      </c>
      <c r="AB40" s="8"/>
      <c r="AC40" s="9"/>
      <c r="AD40" s="8"/>
      <c r="AE40" s="8"/>
    </row>
    <row r="41" spans="2:31">
      <c r="B41" s="10" t="s">
        <v>123</v>
      </c>
      <c r="C41" s="12">
        <v>27596367</v>
      </c>
      <c r="D41" s="12">
        <v>859788</v>
      </c>
      <c r="E41" s="12">
        <v>714651</v>
      </c>
      <c r="F41" s="12">
        <v>0</v>
      </c>
      <c r="G41" s="12">
        <v>26021927</v>
      </c>
      <c r="H41" s="12">
        <v>86950</v>
      </c>
      <c r="I41" s="12">
        <v>25934977</v>
      </c>
      <c r="J41" s="12">
        <v>27974</v>
      </c>
      <c r="K41" s="12">
        <v>3893</v>
      </c>
      <c r="L41" s="12">
        <v>1389016</v>
      </c>
      <c r="M41" s="12">
        <v>24352439</v>
      </c>
      <c r="N41" s="12">
        <v>0</v>
      </c>
      <c r="O41" s="12">
        <v>0</v>
      </c>
      <c r="P41" s="12">
        <v>0</v>
      </c>
      <c r="Q41" s="12">
        <v>0</v>
      </c>
      <c r="R41" s="12">
        <v>0</v>
      </c>
      <c r="S41" s="12">
        <v>0</v>
      </c>
      <c r="T41" s="12">
        <v>0</v>
      </c>
      <c r="U41" s="12">
        <v>0</v>
      </c>
      <c r="V41" s="12">
        <v>0</v>
      </c>
      <c r="W41" s="12">
        <v>0</v>
      </c>
      <c r="X41" s="12">
        <v>161656</v>
      </c>
      <c r="Y41" s="12">
        <v>0</v>
      </c>
      <c r="Z41" s="12">
        <v>0</v>
      </c>
      <c r="AA41" s="12">
        <v>0</v>
      </c>
      <c r="AB41" s="8"/>
      <c r="AC41" s="9"/>
      <c r="AD41" s="8"/>
      <c r="AE41" s="8"/>
    </row>
    <row r="42" spans="2:31">
      <c r="B42" s="10" t="s">
        <v>124</v>
      </c>
      <c r="C42" s="12">
        <v>73594254</v>
      </c>
      <c r="D42" s="12">
        <v>12398296</v>
      </c>
      <c r="E42" s="12">
        <v>3955245</v>
      </c>
      <c r="F42" s="12">
        <v>0</v>
      </c>
      <c r="G42" s="12">
        <v>57240712</v>
      </c>
      <c r="H42" s="12">
        <v>14663162</v>
      </c>
      <c r="I42" s="12">
        <v>42577550</v>
      </c>
      <c r="J42" s="12">
        <v>0</v>
      </c>
      <c r="K42" s="12">
        <v>1018225</v>
      </c>
      <c r="L42" s="12">
        <v>388626</v>
      </c>
      <c r="M42" s="12">
        <v>39963139</v>
      </c>
      <c r="N42" s="12">
        <v>0</v>
      </c>
      <c r="O42" s="12">
        <v>0</v>
      </c>
      <c r="P42" s="12">
        <v>0</v>
      </c>
      <c r="Q42" s="12">
        <v>0</v>
      </c>
      <c r="R42" s="12">
        <v>0</v>
      </c>
      <c r="S42" s="12">
        <v>0</v>
      </c>
      <c r="T42" s="12">
        <v>0</v>
      </c>
      <c r="U42" s="12">
        <v>0</v>
      </c>
      <c r="V42" s="12">
        <v>0</v>
      </c>
      <c r="W42" s="12">
        <v>0</v>
      </c>
      <c r="X42" s="12">
        <v>1207560</v>
      </c>
      <c r="Y42" s="12">
        <v>0</v>
      </c>
      <c r="Z42" s="12">
        <v>0</v>
      </c>
      <c r="AA42" s="12">
        <v>0</v>
      </c>
      <c r="AB42" s="8"/>
      <c r="AC42" s="9"/>
      <c r="AD42" s="8"/>
      <c r="AE42" s="8"/>
    </row>
    <row r="43" spans="2:31">
      <c r="B43" s="10" t="s">
        <v>125</v>
      </c>
      <c r="C43" s="12">
        <v>7574475</v>
      </c>
      <c r="D43" s="12">
        <v>0</v>
      </c>
      <c r="E43" s="12">
        <v>0</v>
      </c>
      <c r="F43" s="12">
        <v>0</v>
      </c>
      <c r="G43" s="12">
        <v>7574475</v>
      </c>
      <c r="H43" s="12">
        <v>0</v>
      </c>
      <c r="I43" s="12">
        <v>7574475</v>
      </c>
      <c r="J43" s="12">
        <v>187581</v>
      </c>
      <c r="K43" s="12">
        <v>11875</v>
      </c>
      <c r="L43" s="12">
        <v>4237146</v>
      </c>
      <c r="M43" s="12">
        <v>3137873</v>
      </c>
      <c r="N43" s="12">
        <v>0</v>
      </c>
      <c r="O43" s="12">
        <v>0</v>
      </c>
      <c r="P43" s="12">
        <v>0</v>
      </c>
      <c r="Q43" s="12">
        <v>0</v>
      </c>
      <c r="R43" s="12">
        <v>0</v>
      </c>
      <c r="S43" s="12">
        <v>0</v>
      </c>
      <c r="T43" s="12">
        <v>0</v>
      </c>
      <c r="U43" s="12">
        <v>0</v>
      </c>
      <c r="V43" s="12">
        <v>0</v>
      </c>
      <c r="W43" s="12">
        <v>0</v>
      </c>
      <c r="X43" s="12">
        <v>0</v>
      </c>
      <c r="Y43" s="12">
        <v>0</v>
      </c>
      <c r="Z43" s="12">
        <v>0</v>
      </c>
      <c r="AA43" s="12">
        <v>0</v>
      </c>
      <c r="AB43" s="8"/>
      <c r="AC43" s="9"/>
      <c r="AD43" s="8"/>
      <c r="AE43" s="8"/>
    </row>
    <row r="44" spans="2:31">
      <c r="B44" s="10" t="s">
        <v>126</v>
      </c>
      <c r="C44" s="12">
        <v>16923771</v>
      </c>
      <c r="D44" s="12">
        <v>0</v>
      </c>
      <c r="E44" s="12">
        <v>0</v>
      </c>
      <c r="F44" s="12">
        <v>0</v>
      </c>
      <c r="G44" s="12">
        <v>16923771</v>
      </c>
      <c r="H44" s="12">
        <v>1271396</v>
      </c>
      <c r="I44" s="12">
        <v>15652375</v>
      </c>
      <c r="J44" s="12">
        <v>204922</v>
      </c>
      <c r="K44" s="12">
        <v>45954</v>
      </c>
      <c r="L44" s="12">
        <v>1595972</v>
      </c>
      <c r="M44" s="12">
        <v>13407295</v>
      </c>
      <c r="N44" s="12">
        <v>16958</v>
      </c>
      <c r="O44" s="12">
        <v>96388</v>
      </c>
      <c r="P44" s="12">
        <v>11689</v>
      </c>
      <c r="Q44" s="12">
        <v>37708</v>
      </c>
      <c r="R44" s="12">
        <v>19315</v>
      </c>
      <c r="S44" s="12">
        <v>9206</v>
      </c>
      <c r="T44" s="12">
        <v>3776</v>
      </c>
      <c r="U44" s="12">
        <v>3973</v>
      </c>
      <c r="V44" s="12">
        <v>26743</v>
      </c>
      <c r="W44" s="12">
        <v>19373</v>
      </c>
      <c r="X44" s="12">
        <v>120388</v>
      </c>
      <c r="Y44" s="12">
        <v>27634</v>
      </c>
      <c r="Z44" s="12">
        <v>5083</v>
      </c>
      <c r="AA44" s="12">
        <v>0</v>
      </c>
      <c r="AB44" s="8"/>
      <c r="AC44" s="13">
        <v>0</v>
      </c>
      <c r="AD44" s="8"/>
      <c r="AE44" s="8"/>
    </row>
    <row r="45" spans="2:31">
      <c r="B45" s="10" t="s">
        <v>127</v>
      </c>
      <c r="C45" s="12">
        <v>10095406</v>
      </c>
      <c r="D45" s="12">
        <v>0</v>
      </c>
      <c r="E45" s="12">
        <v>0</v>
      </c>
      <c r="F45" s="12">
        <v>0</v>
      </c>
      <c r="G45" s="12">
        <v>10095406</v>
      </c>
      <c r="H45" s="12">
        <v>3977347</v>
      </c>
      <c r="I45" s="12">
        <v>6118059</v>
      </c>
      <c r="J45" s="12">
        <v>246837</v>
      </c>
      <c r="K45" s="12">
        <v>9216</v>
      </c>
      <c r="L45" s="12">
        <v>419894</v>
      </c>
      <c r="M45" s="12">
        <v>377676</v>
      </c>
      <c r="N45" s="12">
        <v>1162097</v>
      </c>
      <c r="O45" s="12">
        <v>807226</v>
      </c>
      <c r="P45" s="12">
        <v>2100216</v>
      </c>
      <c r="Q45" s="12">
        <v>53278</v>
      </c>
      <c r="R45" s="12">
        <v>51248</v>
      </c>
      <c r="S45" s="12">
        <v>35541</v>
      </c>
      <c r="T45" s="12">
        <v>69390</v>
      </c>
      <c r="U45" s="12">
        <v>31976</v>
      </c>
      <c r="V45" s="12">
        <v>114642</v>
      </c>
      <c r="W45" s="12">
        <v>243944</v>
      </c>
      <c r="X45" s="12">
        <v>312434</v>
      </c>
      <c r="Y45" s="12">
        <v>32424</v>
      </c>
      <c r="Z45" s="12">
        <v>50021</v>
      </c>
      <c r="AA45" s="12">
        <v>0</v>
      </c>
      <c r="AB45" s="8"/>
      <c r="AC45" s="13">
        <v>0</v>
      </c>
      <c r="AD45" s="8"/>
      <c r="AE45" s="8"/>
    </row>
    <row r="46" spans="2:31">
      <c r="B46" s="10" t="s">
        <v>128</v>
      </c>
      <c r="C46" s="12">
        <v>9598311</v>
      </c>
      <c r="D46" s="12">
        <v>0</v>
      </c>
      <c r="E46" s="12">
        <v>0</v>
      </c>
      <c r="F46" s="12">
        <v>0</v>
      </c>
      <c r="G46" s="12">
        <v>9598311</v>
      </c>
      <c r="H46" s="12">
        <v>6729102</v>
      </c>
      <c r="I46" s="12">
        <v>2869209</v>
      </c>
      <c r="J46" s="12">
        <v>772993</v>
      </c>
      <c r="K46" s="12">
        <v>3980</v>
      </c>
      <c r="L46" s="12">
        <v>2092236</v>
      </c>
      <c r="M46" s="12">
        <v>0</v>
      </c>
      <c r="N46" s="12">
        <v>0</v>
      </c>
      <c r="O46" s="12">
        <v>0</v>
      </c>
      <c r="P46" s="12">
        <v>0</v>
      </c>
      <c r="Q46" s="12">
        <v>0</v>
      </c>
      <c r="R46" s="12">
        <v>0</v>
      </c>
      <c r="S46" s="12">
        <v>0</v>
      </c>
      <c r="T46" s="12">
        <v>0</v>
      </c>
      <c r="U46" s="12">
        <v>0</v>
      </c>
      <c r="V46" s="12">
        <v>0</v>
      </c>
      <c r="W46" s="12">
        <v>0</v>
      </c>
      <c r="X46" s="12">
        <v>0</v>
      </c>
      <c r="Y46" s="12">
        <v>0</v>
      </c>
      <c r="Z46" s="12">
        <v>0</v>
      </c>
      <c r="AA46" s="12">
        <v>0</v>
      </c>
      <c r="AB46" s="8"/>
      <c r="AC46" s="9"/>
      <c r="AD46" s="8"/>
      <c r="AE46" s="8"/>
    </row>
    <row r="47" spans="2:31">
      <c r="B47" s="10" t="s">
        <v>129</v>
      </c>
      <c r="C47" s="12">
        <v>158302143</v>
      </c>
      <c r="D47" s="12">
        <v>35310838</v>
      </c>
      <c r="E47" s="12">
        <v>0</v>
      </c>
      <c r="F47" s="12">
        <v>5285794</v>
      </c>
      <c r="G47" s="12">
        <v>117705511</v>
      </c>
      <c r="H47" s="12">
        <v>35537399</v>
      </c>
      <c r="I47" s="12">
        <v>82168113</v>
      </c>
      <c r="J47" s="12">
        <v>6722425</v>
      </c>
      <c r="K47" s="12">
        <v>356509</v>
      </c>
      <c r="L47" s="12">
        <v>30639587</v>
      </c>
      <c r="M47" s="12">
        <v>5391050</v>
      </c>
      <c r="N47" s="12">
        <v>1481538</v>
      </c>
      <c r="O47" s="12">
        <v>11994529</v>
      </c>
      <c r="P47" s="12">
        <v>3400794</v>
      </c>
      <c r="Q47" s="12">
        <v>3066421</v>
      </c>
      <c r="R47" s="12">
        <v>2668063</v>
      </c>
      <c r="S47" s="12">
        <v>757277</v>
      </c>
      <c r="T47" s="12">
        <v>507406</v>
      </c>
      <c r="U47" s="12">
        <v>29394</v>
      </c>
      <c r="V47" s="12">
        <v>1676008</v>
      </c>
      <c r="W47" s="12">
        <v>648896</v>
      </c>
      <c r="X47" s="12">
        <v>10315460</v>
      </c>
      <c r="Y47" s="12">
        <v>2014052</v>
      </c>
      <c r="Z47" s="12">
        <v>498702</v>
      </c>
      <c r="AA47" s="12">
        <v>0</v>
      </c>
      <c r="AB47" s="8"/>
      <c r="AC47" s="9">
        <f>150/10^6*277.78*1000</f>
        <v>41.666999999999994</v>
      </c>
      <c r="AD47" s="8" t="s">
        <v>134</v>
      </c>
      <c r="AE47" s="8"/>
    </row>
    <row r="48" spans="2:31">
      <c r="B48" s="10" t="s">
        <v>130</v>
      </c>
      <c r="C48" s="12">
        <v>131868903</v>
      </c>
      <c r="D48" s="12">
        <v>0</v>
      </c>
      <c r="E48" s="12">
        <v>0</v>
      </c>
      <c r="F48" s="12">
        <v>26373781</v>
      </c>
      <c r="G48" s="12">
        <v>105495122</v>
      </c>
      <c r="H48" s="12">
        <v>68404463</v>
      </c>
      <c r="I48" s="12">
        <v>37090659</v>
      </c>
      <c r="J48" s="12">
        <v>1547625</v>
      </c>
      <c r="K48" s="12">
        <v>11252</v>
      </c>
      <c r="L48" s="12">
        <v>3910050</v>
      </c>
      <c r="M48" s="12">
        <v>939884</v>
      </c>
      <c r="N48" s="12">
        <v>0</v>
      </c>
      <c r="O48" s="12">
        <v>7754794</v>
      </c>
      <c r="P48" s="12">
        <v>710740</v>
      </c>
      <c r="Q48" s="12">
        <v>3128506</v>
      </c>
      <c r="R48" s="12">
        <v>1602465</v>
      </c>
      <c r="S48" s="12">
        <v>763805</v>
      </c>
      <c r="T48" s="12">
        <v>313273</v>
      </c>
      <c r="U48" s="12">
        <v>329591</v>
      </c>
      <c r="V48" s="12">
        <v>2150266</v>
      </c>
      <c r="W48" s="12">
        <v>1603532</v>
      </c>
      <c r="X48" s="12">
        <v>9610531</v>
      </c>
      <c r="Y48" s="12">
        <v>2292667</v>
      </c>
      <c r="Z48" s="12">
        <v>421679</v>
      </c>
      <c r="AA48" s="12">
        <v>0</v>
      </c>
      <c r="AB48" s="8"/>
      <c r="AC48" s="9">
        <f>24/1000*1000</f>
        <v>24</v>
      </c>
      <c r="AD48" s="8" t="s">
        <v>135</v>
      </c>
      <c r="AE48" s="8"/>
    </row>
    <row r="49" spans="2:31">
      <c r="B49" s="10" t="s">
        <v>131</v>
      </c>
      <c r="C49" s="12">
        <v>613836</v>
      </c>
      <c r="D49" s="12">
        <v>0</v>
      </c>
      <c r="E49" s="12">
        <v>0</v>
      </c>
      <c r="F49" s="12">
        <v>24553</v>
      </c>
      <c r="G49" s="12">
        <v>589283</v>
      </c>
      <c r="H49" s="12">
        <v>352687</v>
      </c>
      <c r="I49" s="12">
        <v>236596</v>
      </c>
      <c r="J49" s="12">
        <v>0</v>
      </c>
      <c r="K49" s="12">
        <v>0</v>
      </c>
      <c r="L49" s="12">
        <v>205928</v>
      </c>
      <c r="M49" s="12">
        <v>0</v>
      </c>
      <c r="N49" s="12">
        <v>0</v>
      </c>
      <c r="O49" s="12">
        <v>0</v>
      </c>
      <c r="P49" s="12">
        <v>0</v>
      </c>
      <c r="Q49" s="12">
        <v>12076</v>
      </c>
      <c r="R49" s="12">
        <v>0</v>
      </c>
      <c r="S49" s="12">
        <v>0</v>
      </c>
      <c r="T49" s="12">
        <v>0</v>
      </c>
      <c r="U49" s="12">
        <v>0</v>
      </c>
      <c r="V49" s="12">
        <v>0</v>
      </c>
      <c r="W49" s="12">
        <v>0</v>
      </c>
      <c r="X49" s="12">
        <v>18593</v>
      </c>
      <c r="Y49" s="12">
        <v>0</v>
      </c>
      <c r="Z49" s="12">
        <v>0</v>
      </c>
      <c r="AA49" s="12">
        <v>0</v>
      </c>
      <c r="AB49" s="8"/>
      <c r="AC49" s="9">
        <f>142/10^6*277.78*1000</f>
        <v>39.444759999999995</v>
      </c>
      <c r="AD49" s="8" t="s">
        <v>136</v>
      </c>
      <c r="AE49" s="8"/>
    </row>
    <row r="50" spans="2:31">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9"/>
      <c r="AD50" s="8"/>
      <c r="AE50" s="8"/>
    </row>
    <row r="51" spans="2:31">
      <c r="B51" s="11" t="s">
        <v>132</v>
      </c>
      <c r="C51" s="14">
        <f t="array" ref="C51">SUMPRODUCT(C4:C49/1000,$AC$4:$AC$49)</f>
        <v>72202281.557020366</v>
      </c>
      <c r="D51" s="14">
        <f t="array" ref="D51">SUMPRODUCT(D4:D49/1000,$AC$4:$AC$49)</f>
        <v>24093422.934246004</v>
      </c>
      <c r="E51" s="14">
        <f t="array" ref="E51">SUMPRODUCT(E4:E49/1000,$AC$4:$AC$49)</f>
        <v>-1737125.46692</v>
      </c>
      <c r="F51" s="14">
        <f t="array" ref="F51">SUMPRODUCT(F4:F49/1000,$AC$4:$AC$49)</f>
        <v>1053753.0612902797</v>
      </c>
      <c r="G51" s="14">
        <f t="array" ref="G51">SUMPRODUCT(G4:G49/1000,$AC$4:$AC$49)</f>
        <v>48792230.88230408</v>
      </c>
      <c r="H51" s="14">
        <f>SUMPRODUCT(H4:H49/1000,$AC$4:$AC$49)</f>
        <v>11126257.843563119</v>
      </c>
      <c r="I51" s="14">
        <f t="array" ref="I51">SUMPRODUCT(I4:I49/1000,$AC$4:$AC$49)</f>
        <v>37665973.080407955</v>
      </c>
      <c r="J51" s="14">
        <f t="array" ref="J51">SUMPRODUCT(J4:J49/1000,$AC$4:$AC$49)</f>
        <v>2146164.8102549999</v>
      </c>
      <c r="K51" s="14">
        <f t="array" ref="K51">SUMPRODUCT(K4:K49/1000,$AC$4:$AC$49)</f>
        <v>1214520.2423230002</v>
      </c>
      <c r="L51" s="14">
        <f t="array" ref="L51">SUMPRODUCT(L4:L49/1000,$AC$4:$AC$49)</f>
        <v>4702831.0083662793</v>
      </c>
      <c r="M51" s="14">
        <f t="array" ref="M51">SUMPRODUCT(M4:M49/1000,$AC$4:$AC$49)</f>
        <v>18618538.324609999</v>
      </c>
      <c r="N51" s="14">
        <f t="array" ref="N51">SUMPRODUCT(N4:N49/1000,$AC$4:$AC$49)</f>
        <v>1709540.8003859997</v>
      </c>
      <c r="O51" s="14">
        <f t="array" ref="O51">SUMPRODUCT(O4:O49/1000,$AC$4:$AC$49)</f>
        <v>1681906.6627230002</v>
      </c>
      <c r="P51" s="14">
        <f t="array" ref="P51">SUMPRODUCT(P4:P49/1000,$AC$4:$AC$49)</f>
        <v>4434001.8781979987</v>
      </c>
      <c r="Q51" s="14">
        <f t="array" ref="Q51">SUMPRODUCT(Q4:Q49/1000,$AC$4:$AC$49)</f>
        <v>307314.11612876004</v>
      </c>
      <c r="R51" s="14">
        <f t="array" ref="R51">SUMPRODUCT(R4:R49/1000,$AC$4:$AC$49)</f>
        <v>235062.49952099999</v>
      </c>
      <c r="S51" s="14">
        <f t="array" ref="S51">SUMPRODUCT(S4:S49/1000,$AC$4:$AC$49)</f>
        <v>104461.06083899998</v>
      </c>
      <c r="T51" s="14">
        <f t="array" ref="T51">SUMPRODUCT(T4:T49/1000,$AC$4:$AC$49)</f>
        <v>109237.045902</v>
      </c>
      <c r="U51" s="14">
        <f t="array" ref="U51">SUMPRODUCT(U4:U49/1000,$AC$4:$AC$49)</f>
        <v>47049.919238000002</v>
      </c>
      <c r="V51" s="14">
        <f t="array" ref="V51">SUMPRODUCT(V4:V49/1000,$AC$4:$AC$49)</f>
        <v>280662.61201600003</v>
      </c>
      <c r="W51" s="14">
        <f t="array" ref="W51">SUMPRODUCT(W4:W49/1000,$AC$4:$AC$49)</f>
        <v>345552.54507199995</v>
      </c>
      <c r="X51" s="14">
        <f t="array" ref="X51">SUMPRODUCT(X4:X49/1000,$AC$4:$AC$49)</f>
        <v>1415023.4384426796</v>
      </c>
      <c r="Y51" s="14">
        <f t="array" ref="Y51">SUMPRODUCT(Y4:Y49/1000,$AC$4:$AC$49)</f>
        <v>221866.448244</v>
      </c>
      <c r="Z51" s="14">
        <f t="array" ref="Z51">SUMPRODUCT(Z4:Z49/1000,$AC$4:$AC$49)</f>
        <v>92239.566533999998</v>
      </c>
      <c r="AA51" s="14">
        <f t="array" ref="AA51">SUMPRODUCT(AA4:AA49/1000,$AC$4:$AC$49)</f>
        <v>0</v>
      </c>
      <c r="AB51" s="9"/>
      <c r="AC51" s="9"/>
      <c r="AD51" s="9"/>
      <c r="AE51" s="9"/>
    </row>
    <row r="52" spans="2:31">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9"/>
      <c r="AD52" s="8"/>
      <c r="AE52" s="8"/>
    </row>
    <row r="53" spans="2:31">
      <c r="B53" s="10" t="s">
        <v>133</v>
      </c>
      <c r="C53" s="8"/>
      <c r="D53" s="8"/>
      <c r="E53" s="8"/>
      <c r="F53" s="8"/>
      <c r="G53" s="8"/>
      <c r="H53" s="15" cm="1">
        <f t="array" ref="H53">SUMPRODUCT(H4:H22/1000,$AC$4:$AC$22)</f>
        <v>6589255.5781800002</v>
      </c>
      <c r="I53" s="8"/>
      <c r="J53" s="8"/>
      <c r="K53" s="8"/>
      <c r="L53" s="8"/>
      <c r="M53" s="8"/>
      <c r="N53" s="8"/>
      <c r="O53" s="8"/>
      <c r="P53" s="8"/>
      <c r="Q53" s="8"/>
      <c r="R53" s="8"/>
      <c r="S53" s="8"/>
      <c r="T53" s="8"/>
      <c r="U53" s="8"/>
      <c r="V53" s="8"/>
      <c r="W53" s="8"/>
      <c r="X53" s="8"/>
      <c r="Y53" s="8"/>
      <c r="Z53" s="8"/>
      <c r="AA53" s="8"/>
      <c r="AB53" s="8"/>
      <c r="AC53" s="9"/>
      <c r="AD53" s="8"/>
      <c r="AE53" s="8"/>
    </row>
    <row r="54" spans="2:31">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9"/>
      <c r="AD54" s="8"/>
      <c r="AE54" s="8"/>
    </row>
    <row r="55" spans="2:31">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9"/>
      <c r="AD55" s="8"/>
      <c r="AE55" s="8"/>
    </row>
    <row r="56" spans="2:31">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9"/>
      <c r="AD56" s="8"/>
      <c r="AE56" s="8"/>
    </row>
    <row r="57" spans="2:31">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9"/>
      <c r="AD57" s="8"/>
      <c r="AE57" s="8"/>
    </row>
    <row r="58" spans="2:31">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9"/>
      <c r="AD58" s="8"/>
      <c r="AE58" s="8"/>
    </row>
    <row r="59" spans="2:31">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9"/>
      <c r="AD59" s="8"/>
      <c r="AE59" s="8"/>
    </row>
    <row r="60" spans="2:31">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9"/>
      <c r="AD60" s="8"/>
      <c r="AE60" s="8"/>
    </row>
    <row r="61" spans="2:31">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9"/>
      <c r="AD61" s="8"/>
      <c r="AE61" s="8"/>
    </row>
    <row r="62" spans="2:31">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9"/>
      <c r="AD62" s="8"/>
      <c r="AE62" s="8"/>
    </row>
    <row r="63" spans="2:31">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9"/>
      <c r="AD63" s="8"/>
      <c r="AE63" s="8"/>
    </row>
    <row r="64" spans="2:31">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9"/>
      <c r="AD64" s="8"/>
      <c r="AE64" s="8"/>
    </row>
    <row r="65" spans="2:31">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9"/>
      <c r="AD65" s="8"/>
      <c r="AE65" s="8"/>
    </row>
    <row r="66" spans="2:31">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9"/>
      <c r="AD66" s="8"/>
      <c r="AE66" s="8"/>
    </row>
    <row r="67" spans="2:31">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9"/>
      <c r="AD67" s="8"/>
      <c r="AE67" s="8"/>
    </row>
    <row r="68" spans="2:31">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9"/>
      <c r="AD68" s="8"/>
      <c r="AE68" s="8"/>
    </row>
    <row r="69" spans="2:31">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9"/>
      <c r="AD69" s="8"/>
      <c r="AE69" s="8"/>
    </row>
    <row r="70" spans="2:31">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9"/>
      <c r="AD70" s="8"/>
      <c r="AE70" s="8"/>
    </row>
    <row r="71" spans="2:31">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9"/>
      <c r="AD71" s="8"/>
      <c r="AE71" s="8"/>
    </row>
    <row r="72" spans="2:31">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9"/>
      <c r="AD72" s="8"/>
      <c r="AE72" s="8"/>
    </row>
    <row r="73" spans="2:31">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9"/>
      <c r="AD73" s="8"/>
      <c r="AE73" s="8"/>
    </row>
    <row r="74" spans="2:31">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9"/>
      <c r="AD74" s="8"/>
      <c r="AE74" s="8"/>
    </row>
    <row r="75" spans="2:31">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9"/>
      <c r="AD75" s="8"/>
      <c r="AE75" s="8"/>
    </row>
    <row r="76" spans="2:31">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9"/>
      <c r="AD76" s="8"/>
      <c r="AE76" s="8"/>
    </row>
    <row r="77" spans="2:31">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9"/>
      <c r="AD77" s="8"/>
      <c r="AE77" s="8"/>
    </row>
    <row r="78" spans="2:31">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9"/>
      <c r="AD78" s="8"/>
      <c r="AE78" s="8"/>
    </row>
    <row r="79" spans="2:31">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9"/>
      <c r="AD79" s="8"/>
      <c r="AE79" s="8"/>
    </row>
    <row r="80" spans="2:31">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9"/>
      <c r="AD80" s="8"/>
      <c r="AE80" s="8"/>
    </row>
    <row r="81" spans="2:31">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9"/>
      <c r="AD81" s="8"/>
      <c r="AE81" s="8"/>
    </row>
    <row r="82" spans="2:31">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9"/>
      <c r="AD82" s="8"/>
      <c r="AE82" s="8"/>
    </row>
    <row r="83" spans="2:31">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9"/>
      <c r="AD83" s="8"/>
      <c r="AE83" s="8"/>
    </row>
    <row r="84" spans="2:31">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9"/>
      <c r="AD84" s="8"/>
      <c r="AE84" s="8"/>
    </row>
    <row r="85" spans="2:31">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9"/>
      <c r="AD85" s="8"/>
      <c r="AE85" s="8"/>
    </row>
    <row r="86" spans="2:31">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9"/>
      <c r="AD86" s="8"/>
      <c r="AE86" s="8"/>
    </row>
    <row r="87" spans="2:31">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9"/>
      <c r="AD87" s="8"/>
      <c r="AE87" s="8"/>
    </row>
    <row r="88" spans="2:31">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9"/>
      <c r="AD88" s="8"/>
      <c r="AE88" s="8"/>
    </row>
    <row r="89" spans="2:31">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9"/>
      <c r="AD89" s="8"/>
      <c r="AE89" s="8"/>
    </row>
    <row r="90" spans="2:31">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9"/>
      <c r="AD90" s="8"/>
      <c r="AE90" s="8"/>
    </row>
    <row r="91" spans="2:31">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9"/>
      <c r="AD91" s="8"/>
      <c r="AE91" s="8"/>
    </row>
    <row r="92" spans="2:31">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9"/>
      <c r="AD92" s="8"/>
      <c r="AE92" s="8"/>
    </row>
    <row r="93" spans="2:31">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9"/>
      <c r="AD93" s="8"/>
      <c r="AE93" s="8"/>
    </row>
    <row r="94" spans="2:31">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9"/>
      <c r="AD94" s="8"/>
      <c r="AE94" s="8"/>
    </row>
    <row r="95" spans="2:31">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9"/>
      <c r="AD95" s="8"/>
      <c r="AE95" s="8"/>
    </row>
    <row r="96" spans="2:31">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9"/>
      <c r="AD96" s="8"/>
      <c r="AE96" s="8"/>
    </row>
    <row r="97" spans="2:31">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9"/>
      <c r="AD97" s="8"/>
      <c r="AE97" s="8"/>
    </row>
    <row r="98" spans="2:31">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9"/>
      <c r="AD98" s="8"/>
      <c r="AE98" s="8"/>
    </row>
    <row r="99" spans="2:31">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9"/>
      <c r="AD99" s="8"/>
      <c r="AE99" s="8"/>
    </row>
    <row r="100" spans="2:31">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9"/>
      <c r="AD100" s="8"/>
      <c r="AE100" s="8"/>
    </row>
    <row r="101" spans="2:31">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9"/>
      <c r="AD101" s="8"/>
      <c r="AE101" s="8"/>
    </row>
    <row r="102" spans="2:31">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9"/>
      <c r="AD102" s="8"/>
      <c r="AE102" s="8"/>
    </row>
    <row r="103" spans="2:31">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9"/>
      <c r="AD103" s="8"/>
      <c r="AE103" s="8"/>
    </row>
    <row r="104" spans="2:31">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9"/>
      <c r="AD104" s="8"/>
      <c r="AE104" s="8"/>
    </row>
    <row r="105" spans="2:31">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9"/>
      <c r="AD105" s="8"/>
      <c r="AE105" s="8"/>
    </row>
    <row r="106" spans="2:31">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9"/>
      <c r="AD106" s="8"/>
      <c r="AE106" s="8"/>
    </row>
    <row r="107" spans="2:31">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9"/>
      <c r="AD107" s="8"/>
      <c r="AE107" s="8"/>
    </row>
    <row r="108" spans="2:31">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9"/>
      <c r="AD108" s="8"/>
      <c r="AE108" s="8"/>
    </row>
    <row r="109" spans="2:31">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9"/>
      <c r="AD109" s="8"/>
      <c r="AE109" s="8"/>
    </row>
    <row r="110" spans="2:31">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9"/>
      <c r="AD110" s="8"/>
      <c r="AE110" s="8"/>
    </row>
    <row r="111" spans="2:31">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9"/>
      <c r="AD111" s="8"/>
      <c r="AE111" s="8"/>
    </row>
    <row r="112" spans="2:31">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9"/>
      <c r="AD112" s="8"/>
      <c r="AE112" s="8"/>
    </row>
    <row r="113" spans="2:31">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9"/>
      <c r="AD113" s="8"/>
      <c r="AE113" s="8"/>
    </row>
    <row r="114" spans="2:31">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9"/>
      <c r="AD114" s="8"/>
      <c r="AE114" s="8"/>
    </row>
    <row r="115" spans="2:31">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9"/>
      <c r="AD115" s="8"/>
      <c r="AE115" s="8"/>
    </row>
    <row r="116" spans="2:31">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9"/>
      <c r="AD116" s="8"/>
      <c r="AE116" s="8"/>
    </row>
    <row r="117" spans="2:31">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9"/>
      <c r="AD117" s="8"/>
      <c r="AE117" s="8"/>
    </row>
    <row r="118" spans="2:31">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9"/>
      <c r="AD118" s="8"/>
      <c r="AE118" s="8"/>
    </row>
    <row r="119" spans="2:31">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9"/>
      <c r="AD119" s="8"/>
      <c r="AE119" s="8"/>
    </row>
    <row r="120" spans="2:31">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9"/>
      <c r="AD120" s="8"/>
      <c r="AE120" s="8"/>
    </row>
    <row r="121" spans="2:31">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9"/>
      <c r="AD121" s="8"/>
      <c r="AE121" s="8"/>
    </row>
    <row r="122" spans="2:31">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9"/>
      <c r="AD122" s="8"/>
      <c r="AE122" s="8"/>
    </row>
    <row r="123" spans="2:31">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9"/>
      <c r="AD123" s="8"/>
      <c r="AE123" s="8"/>
    </row>
    <row r="124" spans="2:31">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9"/>
      <c r="AD124" s="8"/>
      <c r="AE124" s="8"/>
    </row>
    <row r="125" spans="2:31">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9"/>
      <c r="AD125" s="8"/>
      <c r="AE125" s="8"/>
    </row>
    <row r="126" spans="2:31">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9"/>
      <c r="AD126" s="8"/>
      <c r="AE126" s="8"/>
    </row>
    <row r="127" spans="2:31">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9"/>
      <c r="AD127" s="8"/>
      <c r="AE127" s="8"/>
    </row>
    <row r="128" spans="2:31">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9"/>
      <c r="AD128" s="8"/>
      <c r="AE128" s="8"/>
    </row>
    <row r="129" spans="2:31">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9"/>
      <c r="AD129" s="8"/>
      <c r="AE129" s="8"/>
    </row>
    <row r="130" spans="2:31">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9"/>
      <c r="AD130" s="8"/>
      <c r="AE130" s="8"/>
    </row>
    <row r="131" spans="2:31">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9"/>
      <c r="AD131" s="8"/>
      <c r="AE131" s="8"/>
    </row>
    <row r="132" spans="2:31">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9"/>
      <c r="AD132" s="8"/>
      <c r="AE132" s="8"/>
    </row>
    <row r="133" spans="2:31">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9"/>
      <c r="AD133" s="8"/>
      <c r="AE133" s="8"/>
    </row>
    <row r="134" spans="2:31">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9"/>
      <c r="AD134" s="8"/>
      <c r="AE134" s="8"/>
    </row>
    <row r="135" spans="2:31">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9"/>
      <c r="AD135" s="8"/>
      <c r="AE135" s="8"/>
    </row>
    <row r="136" spans="2:31">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9"/>
      <c r="AD136" s="8"/>
      <c r="AE136" s="8"/>
    </row>
    <row r="137" spans="2:31">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9"/>
      <c r="AD137" s="8"/>
      <c r="AE137" s="8"/>
    </row>
    <row r="138" spans="2:31">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9"/>
      <c r="AD138" s="8"/>
      <c r="AE138" s="8"/>
    </row>
    <row r="139" spans="2:31">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9"/>
      <c r="AD139" s="8"/>
      <c r="AE139" s="8"/>
    </row>
    <row r="140" spans="2:31">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9"/>
      <c r="AD140" s="8"/>
      <c r="AE140" s="8"/>
    </row>
    <row r="141" spans="2:31">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9"/>
      <c r="AD141" s="8"/>
      <c r="AE141" s="8"/>
    </row>
    <row r="142" spans="2:31">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9"/>
      <c r="AD142" s="8"/>
      <c r="AE142" s="8"/>
    </row>
    <row r="143" spans="2:31">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9"/>
      <c r="AD143" s="8"/>
      <c r="AE143" s="8"/>
    </row>
    <row r="144" spans="2:31">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9"/>
      <c r="AD144" s="8"/>
      <c r="AE144" s="8"/>
    </row>
    <row r="145" spans="2:31">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9"/>
      <c r="AD145" s="8"/>
      <c r="AE145" s="8"/>
    </row>
    <row r="146" spans="2:31">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9"/>
      <c r="AD146" s="8"/>
      <c r="AE146" s="8"/>
    </row>
    <row r="147" spans="2:31">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9"/>
      <c r="AD147" s="8"/>
      <c r="AE147" s="8"/>
    </row>
    <row r="148" spans="2:31">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9"/>
      <c r="AD148" s="8"/>
      <c r="AE148" s="8"/>
    </row>
    <row r="149" spans="2:31">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9"/>
      <c r="AD149" s="8"/>
      <c r="AE149" s="8"/>
    </row>
    <row r="150" spans="2:31">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9"/>
      <c r="AD150" s="8"/>
      <c r="AE150" s="8"/>
    </row>
    <row r="151" spans="2:31">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9"/>
      <c r="AD151" s="8"/>
      <c r="AE151" s="8"/>
    </row>
    <row r="152" spans="2:31">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9"/>
      <c r="AD152" s="8"/>
      <c r="AE152" s="8"/>
    </row>
    <row r="153" spans="2:31">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9"/>
      <c r="AD153" s="8"/>
      <c r="AE153" s="8"/>
    </row>
    <row r="154" spans="2:31">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9"/>
      <c r="AD154" s="8"/>
      <c r="AE154" s="8"/>
    </row>
    <row r="155" spans="2:31">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9"/>
      <c r="AD155" s="8"/>
      <c r="AE155" s="8"/>
    </row>
    <row r="156" spans="2:31">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9"/>
      <c r="AD156" s="8"/>
      <c r="AE156" s="8"/>
    </row>
    <row r="157" spans="2:31">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9"/>
      <c r="AD157" s="8"/>
      <c r="AE157" s="8"/>
    </row>
    <row r="158" spans="2:31">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9"/>
      <c r="AD158" s="8"/>
      <c r="AE158" s="8"/>
    </row>
    <row r="159" spans="2:31">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9"/>
      <c r="AD159" s="8"/>
      <c r="AE159" s="8"/>
    </row>
    <row r="160" spans="2:31">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9"/>
      <c r="AD160" s="8"/>
      <c r="AE160" s="8"/>
    </row>
    <row r="161" spans="2:31">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9"/>
      <c r="AD161" s="8"/>
      <c r="AE161" s="8"/>
    </row>
    <row r="162" spans="2:31">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9"/>
      <c r="AD162" s="8"/>
      <c r="AE162" s="8"/>
    </row>
    <row r="163" spans="2:31">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9"/>
      <c r="AD163" s="8"/>
      <c r="AE163" s="8"/>
    </row>
    <row r="164" spans="2:31">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9"/>
      <c r="AD164" s="8"/>
      <c r="AE164" s="8"/>
    </row>
    <row r="165" spans="2:31">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9"/>
      <c r="AD165" s="8"/>
      <c r="AE165" s="8"/>
    </row>
    <row r="166" spans="2:31">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9"/>
      <c r="AD166" s="8"/>
      <c r="AE166" s="8"/>
    </row>
    <row r="167" spans="2:31">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9"/>
      <c r="AD167" s="8"/>
      <c r="AE167" s="8"/>
    </row>
    <row r="168" spans="2:31">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9"/>
      <c r="AD168" s="8"/>
      <c r="AE168" s="8"/>
    </row>
    <row r="169" spans="2:31">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9"/>
      <c r="AD169" s="8"/>
      <c r="AE169" s="8"/>
    </row>
    <row r="170" spans="2:31">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9"/>
      <c r="AD170" s="8"/>
      <c r="AE170" s="8"/>
    </row>
    <row r="171" spans="2:31">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9"/>
      <c r="AD171" s="8"/>
      <c r="AE171" s="8"/>
    </row>
    <row r="172" spans="2:31">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9"/>
      <c r="AD172" s="8"/>
      <c r="AE172" s="8"/>
    </row>
    <row r="173" spans="2:31">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9"/>
      <c r="AD173" s="8"/>
      <c r="AE173" s="8"/>
    </row>
    <row r="174" spans="2:31">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9"/>
      <c r="AD174" s="8"/>
      <c r="AE174"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4</vt:i4>
      </vt:variant>
    </vt:vector>
  </HeadingPairs>
  <TitlesOfParts>
    <vt:vector size="4" baseType="lpstr">
      <vt:lpstr>direkte_skat_kvintiler</vt:lpstr>
      <vt:lpstr>forbrug</vt:lpstr>
      <vt:lpstr>c_i fra sune</vt:lpstr>
      <vt:lpstr>co2udledning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Sune</dc:creator>
  <cp:lastModifiedBy>Rasmus Lindø Kaslund</cp:lastModifiedBy>
  <dcterms:created xsi:type="dcterms:W3CDTF">2020-03-17T07:23:56Z</dcterms:created>
  <dcterms:modified xsi:type="dcterms:W3CDTF">2020-04-17T15:31:32Z</dcterms:modified>
</cp:coreProperties>
</file>