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
    </mc:Choice>
  </mc:AlternateContent>
  <xr:revisionPtr revIDLastSave="41" documentId="8_{23A2E2DA-F2AE-A34D-87D5-DB26F11232DE}" xr6:coauthVersionLast="45" xr6:coauthVersionMax="45" xr10:uidLastSave="{437D7DF8-BF10-E74B-B800-53CE4805849A}"/>
  <bookViews>
    <workbookView xWindow="0" yWindow="460" windowWidth="25100" windowHeight="15240" firstSheet="4" activeTab="10"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22" i="12" l="1"/>
  <c r="E22" i="12"/>
  <c r="F22" i="12"/>
  <c r="G22" i="12"/>
  <c r="C22" i="12"/>
  <c r="C27" i="12"/>
  <c r="C39" i="12" s="1"/>
  <c r="C21" i="12"/>
  <c r="C26" i="12"/>
  <c r="G29" i="12"/>
  <c r="F29" i="12"/>
  <c r="E29" i="12"/>
  <c r="D29" i="12"/>
  <c r="C29" i="12"/>
  <c r="B2" i="10" l="1"/>
  <c r="G21" i="12"/>
  <c r="D37" i="12"/>
  <c r="E37" i="12"/>
  <c r="F37" i="12"/>
  <c r="G37" i="12"/>
  <c r="C37" i="12"/>
  <c r="G6" i="17"/>
  <c r="E53" i="17"/>
  <c r="G24" i="17"/>
  <c r="G7" i="17"/>
  <c r="G8" i="17"/>
  <c r="G9" i="17"/>
  <c r="G10" i="17"/>
  <c r="G11" i="17"/>
  <c r="G12" i="17"/>
  <c r="G13" i="17"/>
  <c r="G14" i="17"/>
  <c r="G15" i="17"/>
  <c r="G16" i="17"/>
  <c r="G17" i="17"/>
  <c r="G18" i="17"/>
  <c r="G19" i="17"/>
  <c r="G20" i="17"/>
  <c r="G21" i="17"/>
  <c r="G22" i="17"/>
  <c r="G23"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C7" i="12" a="1"/>
  <c r="F7" i="12" s="1"/>
  <c r="F10" i="12" s="1"/>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C23"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I7" i="12"/>
  <c r="I10" i="12" s="1"/>
  <c r="E7" i="12"/>
  <c r="E10" i="12" s="1"/>
  <c r="L7" i="12"/>
  <c r="L10" i="12" s="1"/>
  <c r="H7" i="12"/>
  <c r="H10" i="12" s="1"/>
  <c r="D7" i="12"/>
  <c r="D10" i="12" s="1"/>
  <c r="K7" i="12"/>
  <c r="K10" i="12" s="1"/>
  <c r="G7" i="12"/>
  <c r="G10" i="12" s="1"/>
  <c r="C7" i="12"/>
  <c r="C10" i="12" s="1"/>
  <c r="M7" i="12"/>
  <c r="M10" i="12" s="1"/>
  <c r="J7" i="12"/>
  <c r="J10" i="12" s="1"/>
  <c r="D23" i="16" l="1"/>
  <c r="B24" i="16" l="1"/>
  <c r="B2" i="9"/>
  <c r="L9" i="17"/>
  <c r="E125" i="17"/>
  <c r="L125" i="17" s="1"/>
  <c r="D125" i="17"/>
  <c r="D124" i="17"/>
  <c r="E124" i="17" s="1"/>
  <c r="L124" i="17" s="1"/>
  <c r="E123" i="17"/>
  <c r="L123" i="17" s="1"/>
  <c r="D123" i="17"/>
  <c r="D122" i="17"/>
  <c r="E122" i="17" s="1"/>
  <c r="L122" i="17" s="1"/>
  <c r="E121" i="17"/>
  <c r="L121" i="17" s="1"/>
  <c r="D121" i="17"/>
  <c r="D120" i="17"/>
  <c r="E120" i="17" s="1"/>
  <c r="L120" i="17" s="1"/>
  <c r="E119" i="17"/>
  <c r="L119" i="17" s="1"/>
  <c r="D119" i="17"/>
  <c r="D118" i="17"/>
  <c r="E118" i="17" s="1"/>
  <c r="L118" i="17" s="1"/>
  <c r="E117" i="17"/>
  <c r="L117" i="17" s="1"/>
  <c r="D117" i="17"/>
  <c r="D116" i="17"/>
  <c r="E116" i="17" s="1"/>
  <c r="L116" i="17" s="1"/>
  <c r="E115" i="17"/>
  <c r="L115" i="17" s="1"/>
  <c r="D115" i="17"/>
  <c r="D114" i="17"/>
  <c r="E114" i="17" s="1"/>
  <c r="L114" i="17" s="1"/>
  <c r="E113" i="17"/>
  <c r="L113" i="17" s="1"/>
  <c r="D113" i="17"/>
  <c r="D112" i="17"/>
  <c r="E112" i="17" s="1"/>
  <c r="L112" i="17" s="1"/>
  <c r="E111" i="17"/>
  <c r="L111" i="17" s="1"/>
  <c r="D111" i="17"/>
  <c r="D110" i="17"/>
  <c r="E110" i="17" s="1"/>
  <c r="L110" i="17" s="1"/>
  <c r="E109" i="17"/>
  <c r="L109" i="17" s="1"/>
  <c r="D109" i="17"/>
  <c r="D108" i="17"/>
  <c r="E108" i="17" s="1"/>
  <c r="L108" i="17" s="1"/>
  <c r="E107" i="17"/>
  <c r="L107" i="17" s="1"/>
  <c r="D107" i="17"/>
  <c r="D106" i="17"/>
  <c r="E106" i="17" s="1"/>
  <c r="L106" i="17" s="1"/>
  <c r="E105" i="17"/>
  <c r="L105" i="17" s="1"/>
  <c r="D105" i="17"/>
  <c r="D104" i="17"/>
  <c r="E104" i="17" s="1"/>
  <c r="L104" i="17" s="1"/>
  <c r="E103" i="17"/>
  <c r="L103" i="17" s="1"/>
  <c r="D103" i="17"/>
  <c r="D102" i="17"/>
  <c r="E102" i="17" s="1"/>
  <c r="L102" i="17" s="1"/>
  <c r="E101" i="17"/>
  <c r="L101" i="17" s="1"/>
  <c r="D101" i="17"/>
  <c r="D100" i="17"/>
  <c r="E100" i="17" s="1"/>
  <c r="L100" i="17" s="1"/>
  <c r="E99" i="17"/>
  <c r="L99" i="17" s="1"/>
  <c r="D99" i="17"/>
  <c r="D98" i="17"/>
  <c r="E98" i="17" s="1"/>
  <c r="L98" i="17" s="1"/>
  <c r="E97" i="17"/>
  <c r="L97" i="17" s="1"/>
  <c r="D97" i="17"/>
  <c r="D96" i="17"/>
  <c r="E96" i="17" s="1"/>
  <c r="L96" i="17" s="1"/>
  <c r="E95" i="17"/>
  <c r="L95" i="17" s="1"/>
  <c r="D95" i="17"/>
  <c r="D94" i="17"/>
  <c r="E94" i="17" s="1"/>
  <c r="L94" i="17" s="1"/>
  <c r="E93" i="17"/>
  <c r="L93" i="17" s="1"/>
  <c r="D93" i="17"/>
  <c r="D92" i="17"/>
  <c r="E92" i="17" s="1"/>
  <c r="L92" i="17" s="1"/>
  <c r="E91" i="17"/>
  <c r="L91" i="17" s="1"/>
  <c r="D91" i="17"/>
  <c r="D90" i="17"/>
  <c r="E90" i="17" s="1"/>
  <c r="L90" i="17" s="1"/>
  <c r="E89" i="17"/>
  <c r="L89" i="17" s="1"/>
  <c r="D89" i="17"/>
  <c r="D88" i="17"/>
  <c r="E88" i="17" s="1"/>
  <c r="L88" i="17" s="1"/>
  <c r="E87" i="17"/>
  <c r="L87" i="17" s="1"/>
  <c r="D87" i="17"/>
  <c r="D86" i="17"/>
  <c r="E86" i="17" s="1"/>
  <c r="L86" i="17" s="1"/>
  <c r="E85" i="17"/>
  <c r="L85" i="17" s="1"/>
  <c r="D85" i="17"/>
  <c r="D84" i="17"/>
  <c r="E84" i="17" s="1"/>
  <c r="L84" i="17" s="1"/>
  <c r="E83" i="17"/>
  <c r="L83" i="17" s="1"/>
  <c r="D83" i="17"/>
  <c r="D82" i="17"/>
  <c r="E82" i="17" s="1"/>
  <c r="L82" i="17" s="1"/>
  <c r="E81" i="17"/>
  <c r="L81" i="17" s="1"/>
  <c r="D81" i="17"/>
  <c r="D80" i="17"/>
  <c r="E80" i="17" s="1"/>
  <c r="L80" i="17" s="1"/>
  <c r="E79" i="17"/>
  <c r="L79" i="17" s="1"/>
  <c r="D79" i="17"/>
  <c r="D78" i="17"/>
  <c r="E78" i="17" s="1"/>
  <c r="L78" i="17" s="1"/>
  <c r="D77" i="17"/>
  <c r="E77" i="17" s="1"/>
  <c r="L77" i="17" s="1"/>
  <c r="D76" i="17"/>
  <c r="E76" i="17" s="1"/>
  <c r="L76" i="17" s="1"/>
  <c r="E75" i="17"/>
  <c r="L75" i="17" s="1"/>
  <c r="D75" i="17"/>
  <c r="D74" i="17"/>
  <c r="E74" i="17" s="1"/>
  <c r="L74" i="17" s="1"/>
  <c r="D73" i="17"/>
  <c r="E73" i="17" s="1"/>
  <c r="L73" i="17" s="1"/>
  <c r="L72" i="17"/>
  <c r="E72" i="17"/>
  <c r="D72" i="17"/>
  <c r="E71" i="17"/>
  <c r="L71" i="17" s="1"/>
  <c r="D71" i="17"/>
  <c r="D70" i="17"/>
  <c r="E70" i="17" s="1"/>
  <c r="L70" i="17" s="1"/>
  <c r="D69" i="17"/>
  <c r="E69" i="17" s="1"/>
  <c r="L69" i="17" s="1"/>
  <c r="L68" i="17"/>
  <c r="E68" i="17"/>
  <c r="D68" i="17"/>
  <c r="E67" i="17"/>
  <c r="L67" i="17" s="1"/>
  <c r="D67" i="17"/>
  <c r="D66" i="17"/>
  <c r="E66" i="17" s="1"/>
  <c r="L66" i="17" s="1"/>
  <c r="D65" i="17"/>
  <c r="E65" i="17" s="1"/>
  <c r="L65" i="17" s="1"/>
  <c r="L64" i="17"/>
  <c r="E64" i="17"/>
  <c r="D64" i="17"/>
  <c r="E63" i="17"/>
  <c r="L63" i="17" s="1"/>
  <c r="D63" i="17"/>
  <c r="D62" i="17"/>
  <c r="E62" i="17" s="1"/>
  <c r="L62" i="17" s="1"/>
  <c r="D61" i="17"/>
  <c r="E61" i="17" s="1"/>
  <c r="L61" i="17" s="1"/>
  <c r="L60" i="17"/>
  <c r="E60" i="17"/>
  <c r="D60" i="17"/>
  <c r="E59" i="17"/>
  <c r="L59" i="17" s="1"/>
  <c r="D59" i="17"/>
  <c r="D58" i="17"/>
  <c r="E58" i="17" s="1"/>
  <c r="L58" i="17" s="1"/>
  <c r="D57" i="17"/>
  <c r="E57" i="17" s="1"/>
  <c r="L57" i="17" s="1"/>
  <c r="L56" i="17"/>
  <c r="E56" i="17"/>
  <c r="D56" i="17"/>
  <c r="E55" i="17"/>
  <c r="L55" i="17" s="1"/>
  <c r="D55" i="17"/>
  <c r="D54" i="17"/>
  <c r="E54" i="17" s="1"/>
  <c r="L54" i="17" s="1"/>
  <c r="D53" i="17"/>
  <c r="L53" i="17" s="1"/>
  <c r="L52" i="17"/>
  <c r="E52" i="17"/>
  <c r="D52" i="17"/>
  <c r="E51" i="17"/>
  <c r="L51" i="17" s="1"/>
  <c r="D51" i="17"/>
  <c r="D50" i="17"/>
  <c r="E50" i="17" s="1"/>
  <c r="L50" i="17" s="1"/>
  <c r="D49" i="17"/>
  <c r="E49" i="17" s="1"/>
  <c r="L49" i="17" s="1"/>
  <c r="L48" i="17"/>
  <c r="E48" i="17"/>
  <c r="D48" i="17"/>
  <c r="E47" i="17"/>
  <c r="L47" i="17" s="1"/>
  <c r="D47" i="17"/>
  <c r="D46" i="17"/>
  <c r="E46" i="17" s="1"/>
  <c r="L46" i="17" s="1"/>
  <c r="D45" i="17"/>
  <c r="E45" i="17" s="1"/>
  <c r="L45" i="17" s="1"/>
  <c r="L44" i="17"/>
  <c r="E44" i="17"/>
  <c r="D44" i="17"/>
  <c r="E43" i="17"/>
  <c r="L43" i="17" s="1"/>
  <c r="D43" i="17"/>
  <c r="D42" i="17"/>
  <c r="E42" i="17" s="1"/>
  <c r="L42" i="17" s="1"/>
  <c r="D41" i="17"/>
  <c r="E41" i="17" s="1"/>
  <c r="L41" i="17" s="1"/>
  <c r="L40" i="17"/>
  <c r="E40" i="17"/>
  <c r="D40" i="17"/>
  <c r="E39" i="17"/>
  <c r="L39" i="17" s="1"/>
  <c r="D39" i="17"/>
  <c r="D38" i="17"/>
  <c r="E38" i="17" s="1"/>
  <c r="L38" i="17" s="1"/>
  <c r="D37" i="17"/>
  <c r="E37" i="17" s="1"/>
  <c r="L37" i="17" s="1"/>
  <c r="L36" i="17"/>
  <c r="E36" i="17"/>
  <c r="D36" i="17"/>
  <c r="E35" i="17"/>
  <c r="L35" i="17" s="1"/>
  <c r="D35" i="17"/>
  <c r="D34" i="17"/>
  <c r="E34" i="17" s="1"/>
  <c r="L34" i="17" s="1"/>
  <c r="D33" i="17"/>
  <c r="E33" i="17" s="1"/>
  <c r="L33" i="17" s="1"/>
  <c r="L32" i="17"/>
  <c r="E32" i="17"/>
  <c r="D32" i="17"/>
  <c r="E31" i="17"/>
  <c r="L31" i="17" s="1"/>
  <c r="D31" i="17"/>
  <c r="D30" i="17"/>
  <c r="E30" i="17" s="1"/>
  <c r="L30" i="17" s="1"/>
  <c r="D29" i="17"/>
  <c r="E29" i="17" s="1"/>
  <c r="L29" i="17" s="1"/>
  <c r="L28" i="17"/>
  <c r="E28" i="17"/>
  <c r="D28" i="17"/>
  <c r="E27" i="17"/>
  <c r="L27" i="17" s="1"/>
  <c r="D27" i="17"/>
  <c r="D26" i="17"/>
  <c r="E26" i="17" s="1"/>
  <c r="L26" i="17" s="1"/>
  <c r="D25" i="17"/>
  <c r="E25" i="17" s="1"/>
  <c r="L25" i="17" s="1"/>
  <c r="L24" i="17"/>
  <c r="E24" i="17"/>
  <c r="D24" i="17"/>
  <c r="E23" i="17"/>
  <c r="L23" i="17" s="1"/>
  <c r="D23" i="17"/>
  <c r="D22" i="17"/>
  <c r="E22" i="17" s="1"/>
  <c r="L22" i="17" s="1"/>
  <c r="D21" i="17"/>
  <c r="E21" i="17" s="1"/>
  <c r="L21" i="17" s="1"/>
  <c r="L20" i="17"/>
  <c r="E20" i="17"/>
  <c r="D20" i="17"/>
  <c r="E19" i="17"/>
  <c r="L19" i="17" s="1"/>
  <c r="D19" i="17"/>
  <c r="D18" i="17"/>
  <c r="E18" i="17" s="1"/>
  <c r="L18" i="17" s="1"/>
  <c r="D17" i="17"/>
  <c r="E17" i="17" s="1"/>
  <c r="L17" i="17" s="1"/>
  <c r="L16" i="17"/>
  <c r="E16" i="17"/>
  <c r="D16" i="17"/>
  <c r="E15" i="17"/>
  <c r="L15" i="17" s="1"/>
  <c r="D15" i="17"/>
  <c r="D14" i="17"/>
  <c r="E14" i="17" s="1"/>
  <c r="L14" i="17" s="1"/>
  <c r="D13" i="17"/>
  <c r="E13" i="17" s="1"/>
  <c r="L13" i="17" s="1"/>
  <c r="L12" i="17"/>
  <c r="E12" i="17"/>
  <c r="D12" i="17"/>
  <c r="E11" i="17"/>
  <c r="L11" i="17" s="1"/>
  <c r="D11" i="17"/>
  <c r="D10" i="17"/>
  <c r="E10" i="17" s="1"/>
  <c r="L10" i="17" s="1"/>
  <c r="D9" i="17"/>
  <c r="E9" i="17" s="1"/>
  <c r="E8" i="17"/>
  <c r="D8" i="17"/>
  <c r="D7" i="17"/>
  <c r="E7" i="17" s="1"/>
  <c r="E6" i="17" s="1"/>
  <c r="C24" i="16" l="1"/>
  <c r="D24" i="16"/>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B25" i="16"/>
  <c r="D27" i="16"/>
  <c r="D28" i="16" s="1"/>
  <c r="D25" i="16"/>
  <c r="F18" i="16" s="1"/>
  <c r="C15" i="16"/>
  <c r="C25" i="16"/>
  <c r="E14" i="16" s="1"/>
  <c r="C13" i="16"/>
  <c r="C17" i="16"/>
  <c r="G3" i="16"/>
  <c r="G7" i="16"/>
  <c r="B28" i="16" l="1"/>
  <c r="F15" i="16"/>
  <c r="F16" i="16"/>
  <c r="F14" i="16"/>
  <c r="G14" i="16" s="1"/>
  <c r="H14" i="16" s="1"/>
  <c r="F13" i="16"/>
  <c r="F17" i="16"/>
  <c r="E16" i="16"/>
  <c r="E18" i="16"/>
  <c r="G18" i="16" s="1"/>
  <c r="H18" i="16" s="1"/>
  <c r="E15" i="16"/>
  <c r="E17" i="16"/>
  <c r="G17" i="16" s="1"/>
  <c r="H17" i="16" s="1"/>
  <c r="E13" i="16"/>
  <c r="B27" i="16"/>
  <c r="G15" i="16" l="1"/>
  <c r="H15" i="16" s="1"/>
  <c r="G13" i="16"/>
  <c r="H13" i="16" s="1"/>
  <c r="G16" i="16"/>
  <c r="H16" i="16" s="1"/>
  <c r="F21" i="12" l="1"/>
  <c r="E21" i="12"/>
  <c r="D21" i="12"/>
  <c r="D30" i="12" l="1"/>
  <c r="D36" i="12" s="1"/>
  <c r="E30" i="12"/>
  <c r="E36" i="12" s="1"/>
  <c r="F30" i="12"/>
  <c r="F36" i="12" s="1"/>
  <c r="C30" i="12"/>
  <c r="C36" i="12" s="1"/>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D13" i="7" l="1"/>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31" i="12"/>
  <c r="D60" i="10"/>
  <c r="D62" i="10"/>
  <c r="D61" i="10"/>
  <c r="D63" i="10"/>
  <c r="D61" i="11"/>
  <c r="D63" i="11"/>
  <c r="D60" i="11"/>
  <c r="D62" i="11"/>
  <c r="E2" i="11"/>
  <c r="G15" i="7"/>
  <c r="E31" i="12"/>
  <c r="F61" i="10"/>
  <c r="F63" i="10"/>
  <c r="F60" i="10"/>
  <c r="F62" i="10"/>
  <c r="H6" i="7"/>
  <c r="E6" i="7"/>
  <c r="F6" i="7"/>
  <c r="G6" i="7"/>
  <c r="C6" i="7"/>
  <c r="C7" i="7" s="1"/>
  <c r="D6" i="7"/>
  <c r="F31" i="12" l="1"/>
  <c r="F40" i="12" s="1"/>
  <c r="C18" i="12"/>
  <c r="C15" i="12"/>
  <c r="I15" i="12"/>
  <c r="I18" i="12"/>
  <c r="C25" i="12"/>
  <c r="G25" i="12"/>
  <c r="G27" i="12" s="1"/>
  <c r="F25" i="12"/>
  <c r="F27" i="12" s="1"/>
  <c r="E25" i="12"/>
  <c r="E27" i="12" s="1"/>
  <c r="D25" i="12"/>
  <c r="D27" i="12" s="1"/>
  <c r="G40" i="12"/>
  <c r="F18" i="12"/>
  <c r="F15" i="12"/>
  <c r="D18" i="12"/>
  <c r="D15" i="12"/>
  <c r="E40" i="12"/>
  <c r="D40"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C31" i="12" l="1"/>
  <c r="C40" i="12" s="1"/>
  <c r="C44" i="12" s="1"/>
  <c r="C35" i="12"/>
  <c r="C43" i="12" s="1"/>
  <c r="D39" i="12"/>
  <c r="D44" i="12" s="1"/>
  <c r="D26" i="12"/>
  <c r="D35" i="12" s="1"/>
  <c r="D43" i="12" s="1"/>
  <c r="E39" i="12"/>
  <c r="E44" i="12" s="1"/>
  <c r="E26" i="12"/>
  <c r="E35" i="12" s="1"/>
  <c r="E43" i="12" s="1"/>
  <c r="F26" i="12"/>
  <c r="F35" i="12" s="1"/>
  <c r="F43" i="12" s="1"/>
  <c r="F39" i="12"/>
  <c r="F44" i="12" s="1"/>
  <c r="C24" i="7" a="1"/>
  <c r="C24" i="7" s="1"/>
  <c r="G26" i="12"/>
  <c r="G35" i="12" s="1"/>
  <c r="G43" i="12" s="1"/>
  <c r="G39" i="12"/>
  <c r="G44"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<sst xmlns="http://schemas.openxmlformats.org/spreadsheetml/2006/main" count="1725" uniqueCount="629">
  <si>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</si>
  <si>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</si>
  <si>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</si>
  <si>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</si>
  <si>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</si>
  <si>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</si>
  <si>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</si>
  <si>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</si>
  <si>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</si>
  <si>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</si>
  <si>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</si>
  <si>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</si>
  <si>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</si>
  <si>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</si>
  <si>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</si>
  <si>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</si>
  <si>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</si>
  <si>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</si>
  <si>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</si>
  <si>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</si>
  <si>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</si>
  <si>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</si>
  <si>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</si>
  <si>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</si>
  <si>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</si>
  <si>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</si>
  <si>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</si>
  <si>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</si>
  <si>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</si>
  <si>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</si>
  <si>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</si>
  <si>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</si>
  <si>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</si>
  <si>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</si>
  <si>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</si>
  <si>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</si>
  <si>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</si>
  <si>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</si>
  <si>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</si>
  <si>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</si>
  <si>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</si>
  <si>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</si>
  <si>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</si>
  <si>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</si>
  <si>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</si>
  <si>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</si>
  <si>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</si>
  <si>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</si>
  <si>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</si>
  <si>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</si>
  <si>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</si>
  <si>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</si>
  <si>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</si>
  <si>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</si>
  <si>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</si>
  <si>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</si>
  <si>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</si>
  <si>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</si>
  <si>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</si>
  <si>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</si>
  <si>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</si>
  <si>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</si>
  <si>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</si>
  <si>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</si>
  <si>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</si>
  <si>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</si>
  <si>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</si>
  <si>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</si>
  <si>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</si>
  <si>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</si>
  <si>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</si>
  <si>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</si>
  <si>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</si>
  <si>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</si>
  <si>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</si>
  <si>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</si>
  <si>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</si>
  <si>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</si>
  <si>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</si>
  <si>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</si>
  <si>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</si>
  <si>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</si>
  <si>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</si>
  <si>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</si>
  <si>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</si>
  <si>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</si>
  <si>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</si>
  <si>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</si>
  <si>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</si>
  <si>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</si>
  <si>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</si>
  <si>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</si>
  <si>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</si>
  <si>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</si>
  <si>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</si>
  <si>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</si>
  <si>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</si>
  <si>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</si>
  <si>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</si>
  <si>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</si>
  <si>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</si>
  <si>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</si>
  <si>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</si>
  <si>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</si>
  <si>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</si>
  <si>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</si>
  <si>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</si>
  <si>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</si>
  <si>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</si>
  <si>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</si>
  <si>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</si>
  <si>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</si>
  <si>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</si>
  <si>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</si>
  <si>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</si>
  <si>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</si>
  <si>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</si>
  <si>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</si>
  <si>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</si>
  <si>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</si>
  <si>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</si>
  <si>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</si>
  <si>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</si>
  <si>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</si>
  <si>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</si>
  <si>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</si>
  <si>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</si>
  <si>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</si>
  <si>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</si>
  <si>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</si>
  <si>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</si>
  <si>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</si>
  <si>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</si>
  <si>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</si>
  <si>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</si>
  <si>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</si>
  <si>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</si>
  <si>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</si>
  <si>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</si>
  <si>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</si>
  <si>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</si>
  <si>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</si>
  <si>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</si>
  <si>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</si>
  <si>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</si>
  <si>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</si>
  <si>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</si>
  <si>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</si>
  <si>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</si>
  <si>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</si>
  <si>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</si>
  <si>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</si>
  <si>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</si>
  <si>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</si>
  <si>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</si>
  <si>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</si>
  <si>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</si>
  <si>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</si>
  <si>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</si>
  <si>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</si>
  <si>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</si>
  <si>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</si>
  <si>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</si>
  <si>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</si>
  <si>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</si>
  <si>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</si>
  <si>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</si>
  <si>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</si>
  <si>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</si>
  <si>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</si>
  <si>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</si>
  <si>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</si>
  <si>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</si>
  <si>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</si>
  <si>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</si>
  <si>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</si>
  <si>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</si>
  <si>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</si>
  <si>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</si>
  <si>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</si>
  <si>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</si>
  <si>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</si>
  <si>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</si>
  <si>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</si>
  <si>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</si>
  <si>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</si>
  <si>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</si>
  <si>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</si>
  <si>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</si>
  <si>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</si>
  <si>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</si>
  <si>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</si>
  <si>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</si>
  <si>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</si>
  <si>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</si>
  <si>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</si>
  <si>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</si>
  <si>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</si>
  <si>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</si>
  <si>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</si>
  <si>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</si>
  <si>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</si>
  <si>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</si>
  <si>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</si>
  <si>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</si>
  <si>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</si>
  <si>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</si>
  <si>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</si>
  <si>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</si>
  <si>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</si>
  <si>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</si>
  <si>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</si>
  <si>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</si>
  <si>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</si>
  <si>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</si>
  <si>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</si>
  <si>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</si>
  <si>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</si>
  <si>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</si>
  <si>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</si>
  <si>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</si>
  <si>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</si>
  <si>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</si>
  <si>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</si>
  <si>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</si>
  <si>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</si>
  <si>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</si>
  <si>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</si>
  <si>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</si>
  <si>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</si>
  <si>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</si>
  <si>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</si>
  <si>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</si>
  <si>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</si>
  <si>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</si>
  <si>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</si>
  <si>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</si>
  <si>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</si>
  <si>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</si>
  <si>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</si>
  <si>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</si>
  <si>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</si>
  <si>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</si>
  <si>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</si>
  <si>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</si>
  <si>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</si>
  <si>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</si>
  <si>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</si>
  <si>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</si>
  <si>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</si>
  <si>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</si>
  <si>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</si>
  <si>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</si>
  <si>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</si>
  <si>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</si>
  <si>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</si>
  <si>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</si>
  <si>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</si>
  <si>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</si>
  <si>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</si>
  <si>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</si>
  <si>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</si>
  <si>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</si>
  <si>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</si>
  <si>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</si>
  <si>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</si>
  <si>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</si>
  <si>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</si>
  <si>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</si>
  <si>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</si>
  <si>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</si>
  <si>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</si>
  <si>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</si>
  <si>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</si>
  <si>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</si>
  <si>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</si>
  <si>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</si>
  <si>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</si>
  <si>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</si>
  <si>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</si>
  <si>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</si>
  <si>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</si>
  <si>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</si>
  <si>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</si>
  <si>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</si>
  <si>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</si>
  <si>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</si>
  <si>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</si>
  <si>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</si>
  <si>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</si>
  <si>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</si>
  <si>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</si>
  <si>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</si>
  <si>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</si>
  <si>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</si>
  <si>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</si>
  <si>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</si>
  <si>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</si>
  <si>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</si>
  <si>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</si>
  <si>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</si>
  <si>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</si>
  <si>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</si>
  <si>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</si>
  <si>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</si>
  <si>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</si>
  <si>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</si>
  <si>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</si>
  <si>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</si>
  <si>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</si>
  <si>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</si>
  <si>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</si>
  <si>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</si>
  <si>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</si>
  <si>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</si>
  <si>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</si>
  <si>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</si>
  <si>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</si>
  <si>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</si>
  <si>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</si>
  <si>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</si>
  <si>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</si>
  <si>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</si>
  <si>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</si>
  <si>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</si>
  <si>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</si>
  <si>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</si>
  <si>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</si>
  <si>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</si>
  <si>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</si>
  <si>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</si>
  <si>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</si>
  <si>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</si>
  <si>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</si>
  <si>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</si>
  <si>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</si>
  <si>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</si>
  <si>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</si>
  <si>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</si>
  <si>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</si>
  <si>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</si>
  <si>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</si>
  <si>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</si>
  <si>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</si>
  <si>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</si>
  <si>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</si>
  <si>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</si>
  <si>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</si>
  <si>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</si>
  <si>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</si>
  <si>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</si>
  <si>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</si>
  <si>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</si>
  <si>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</si>
  <si>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</si>
  <si>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</si>
  <si>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</si>
  <si>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</si>
  <si>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</si>
  <si>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</si>
  <si>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</si>
  <si>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</si>
  <si>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</si>
  <si>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</si>
  <si>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</si>
  <si>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</si>
  <si>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</si>
  <si>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</si>
  <si>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</si>
  <si>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</si>
  <si>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</si>
  <si>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</si>
  <si>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</si>
  <si>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</si>
  <si>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</si>
  <si>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</si>
  <si>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</si>
  <si>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</si>
  <si>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</si>
  <si>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</si>
  <si>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</si>
  <si>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</si>
  <si>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</si>
  <si>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</si>
  <si>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</si>
  <si>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</si>
  <si>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</si>
  <si>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</si>
  <si>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</si>
  <si>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</si>
  <si>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</si>
  <si>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</si>
  <si>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</si>
  <si>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</si>
  <si>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</si>
  <si>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</si>
  <si>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</si>
  <si>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</si>
  <si>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</si>
  <si>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</si>
  <si>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</si>
  <si>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</si>
  <si>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</si>
  <si>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</si>
  <si>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</si>
  <si>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</si>
  <si>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</si>
  <si>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</si>
  <si>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</si>
  <si>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</si>
  <si>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</si>
  <si>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</si>
  <si>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</si>
  <si>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</si>
  <si>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</si>
  <si>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</si>
  <si>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</si>
  <si>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</si>
  <si>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</si>
  <si>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</si>
  <si>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</si>
  <si>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</si>
  <si>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</si>
  <si>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</si>
  <si>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</si>
  <si>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</si>
  <si>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</si>
  <si>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</si>
  <si>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</si>
  <si>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</si>
  <si>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</si>
  <si>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</si>
  <si>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</si>
  <si>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</si>
  <si>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</si>
  <si>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</si>
  <si>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</si>
  <si>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</si>
  <si>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</si>
  <si>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</si>
  <si>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</si>
  <si>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</si>
  <si>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</si>
  <si>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</si>
  <si>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</si>
  <si>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</si>
  <si>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</si>
  <si>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</si>
  <si>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</si>
  <si>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</si>
  <si>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</si>
  <si>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</si>
  <si>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</si>
  <si>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</si>
  <si>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</si>
  <si>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</si>
  <si>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</si>
  <si>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</si>
  <si>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</si>
  <si>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</si>
  <si>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</si>
  <si>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</si>
  <si>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</si>
  <si>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</si>
  <si>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</si>
  <si>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</si>
  <si>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</si>
  <si>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</si>
  <si>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</si>
  <si>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</si>
  <si>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</si>
  <si>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</si>
  <si>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</si>
  <si>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</si>
  <si>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</si>
  <si>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</si>
  <si>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</si>
  <si>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</si>
  <si>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</si>
  <si>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</si>
  <si>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</si>
  <si>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</si>
  <si>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</si>
  <si>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</si>
  <si>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</si>
  <si>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</si>
  <si>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</si>
  <si>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</si>
  <si>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</si>
  <si>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</si>
  <si>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</si>
  <si>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</si>
  <si>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CO2 skatetbetaling uden adfærdsædnringer</t>
  </si>
  <si>
    <t>Total</t>
  </si>
  <si>
    <t>CO2 skattebetaling uden adfærdsædnringer</t>
  </si>
  <si>
    <t>Disp indkomst på kvintiler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</si>
  <si>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</si>
  <si>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</si>
  <si>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</si>
  <si>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</si>
  <si>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</si>
  <si>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</si>
  <si>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</si>
  <si>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</si>
  <si>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</si>
  <si>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</si>
  <si>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</si>
  <si>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</si>
  <si>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</si>
  <si>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</si>
  <si>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</si>
  <si>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</si>
  <si>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</si>
  <si>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</si>
  <si>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</si>
  <si>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</si>
  <si>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</si>
  <si>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</si>
  <si>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</si>
  <si>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</si>
  <si>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</si>
  <si>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</si>
  <si>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</si>
  <si>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</si>
  <si>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</si>
  <si>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Grønne afgifter efter tid, branche og miljøkategori</t>
  </si>
  <si>
    <t>Grønne afgifter efter miljøkategori og tid</t>
  </si>
  <si>
    <t>Co2-afgiften er en del af energiafgifterne!</t>
  </si>
  <si>
    <t>Antaget at de er fordelt, som energiskatterne generelt er</t>
  </si>
  <si>
    <t>2.4 Kuldioxid (co2)</t>
  </si>
  <si>
    <t>(nok ikke en vanvittig antagelse)</t>
  </si>
  <si>
    <t>Energiskatter</t>
  </si>
  <si>
    <t>Andel af energiskatter</t>
  </si>
  <si>
    <t>Co2-afgift</t>
  </si>
  <si>
    <t>Input-output tabel. Totaler for tilgang fordelt efter anvendelse og prisenhed. efter prisenhed, tid, anvendelse og tilgangstype</t>
  </si>
  <si>
    <t>Husholdninger (DIREKTE!)</t>
  </si>
  <si>
    <t>Brancher i alt (INDIREKTE)</t>
  </si>
  <si>
    <t>Produktionsværdi</t>
  </si>
  <si>
    <t>CO2-skat pr. enhed produktion til beregning af indirekte skatter</t>
  </si>
  <si>
    <t>Skattevektor: se fanen skatteberegninger</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</si>
  <si>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</si>
  <si>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</si>
  <si>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</si>
  <si>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</si>
  <si>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</si>
  <si>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</si>
  <si>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</si>
  <si>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</si>
  <si>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</si>
  <si>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</si>
  <si>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</si>
  <si>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</si>
  <si>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</si>
  <si>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</si>
  <si>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</si>
  <si>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</si>
  <si>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</si>
  <si>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</si>
  <si>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</si>
  <si>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</si>
  <si>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</si>
  <si>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</si>
  <si>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</si>
  <si>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</si>
  <si>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</si>
  <si>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</si>
  <si>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</si>
  <si>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</si>
  <si>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</si>
  <si>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</si>
  <si>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</si>
  <si>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</si>
  <si>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</si>
  <si>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</si>
  <si>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</si>
  <si>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</si>
  <si>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</si>
  <si>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</si>
  <si>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</si>
  <si>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</si>
  <si>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</si>
  <si>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</si>
  <si>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</si>
  <si>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</si>
  <si>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</si>
  <si>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</si>
  <si>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</si>
  <si>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</si>
  <si>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</si>
  <si>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</si>
  <si>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</si>
  <si>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</si>
  <si>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</si>
  <si>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</si>
  <si>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</si>
  <si>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</si>
  <si>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</si>
  <si>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</si>
  <si>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</si>
  <si>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</si>
  <si>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</si>
  <si>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</si>
  <si>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</si>
  <si>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</si>
  <si>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</si>
  <si>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</si>
  <si>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</si>
  <si>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</si>
  <si>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</si>
  <si>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</si>
  <si>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</si>
  <si>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</si>
  <si>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</si>
  <si>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</si>
  <si>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</si>
  <si>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</si>
  <si>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</si>
  <si>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</si>
  <si>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</si>
  <si>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Co2udledninger</t>
  </si>
  <si>
    <t>Skat per ton CO2e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</si>
  <si>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</si>
  <si>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</si>
  <si>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</si>
  <si>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</si>
  <si>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</si>
  <si>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</si>
  <si>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</si>
  <si>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Dispon_13 fra Sune (den ægte vare)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</si>
</sst>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1">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44">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applyAlignment="1">
      <alignment horizontal="right"/>
    </xf>
    <xf numFmtId="0" fontId="0" fillId="0" borderId="0" xfId="0" applyNumberFormat="1"/>
    <xf numFmtId="1" fontId="0" fillId="0" borderId="0" xfId="1" applyNumberFormat="1" applyFont="1"/>
    <xf numFmtId="10" fontId="0" fillId="0" borderId="0" xfId="0" applyNumberFormat="1" applyAlignment="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3" fillId="0" borderId="0" xfId="0" applyFont="1" applyAlignment="1">
      <alignment horizontal="right"/>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layout>
        <c:manualLayout>
          <c:xMode val="edge"/>
          <c:yMode val="edge"/>
          <c:x val="0.34318417514883809"/>
          <c:y val="0.73333171815061571"/>
          <c:w val="0.65509506433647013"/>
          <c:h val="0.22564264082374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8.7600392196041891E-4</c:v>
                </c:pt>
                <c:pt idx="1">
                  <c:v>6.9113837403273165E-4</c:v>
                </c:pt>
                <c:pt idx="2">
                  <c:v>6.6653496054523242E-4</c:v>
                </c:pt>
                <c:pt idx="3">
                  <c:v>5.9792959147184446E-4</c:v>
                </c:pt>
                <c:pt idx="4">
                  <c:v>4.8092098489858898E-4</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2.3759120270645624E-3</c:v>
                </c:pt>
                <c:pt idx="1">
                  <c:v>2.0433712782563832E-3</c:v>
                </c:pt>
                <c:pt idx="2">
                  <c:v>2.0422468119378027E-3</c:v>
                </c:pt>
                <c:pt idx="3">
                  <c:v>1.90295675481102E-3</c:v>
                </c:pt>
                <c:pt idx="4">
                  <c:v>1.6092766756632647E-3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553.27106122346584</c:v>
                </c:pt>
                <c:pt idx="1">
                  <c:v>695.90631848943508</c:v>
                </c:pt>
                <c:pt idx="2">
                  <c:v>1017.5832631154835</c:v>
                </c:pt>
                <c:pt idx="3">
                  <c:v>1196.6403547306759</c:v>
                </c:pt>
                <c:pt idx="4">
                  <c:v>1598.1694161707976</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3.2519159490249812E-3</c:v>
                </c:pt>
                <c:pt idx="1">
                  <c:v>2.7345096522891146E-3</c:v>
                </c:pt>
                <c:pt idx="2">
                  <c:v>2.7087817724830354E-3</c:v>
                </c:pt>
                <c:pt idx="3">
                  <c:v>2.5008863462828643E-3</c:v>
                </c:pt>
                <c:pt idx="4">
                  <c:v>2.0901976605618537E-3</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2.7443858115990261E-3</c:v>
                </c:pt>
                <c:pt idx="1">
                  <c:v>2.8673696726161683E-3</c:v>
                </c:pt>
                <c:pt idx="2">
                  <c:v>3.0189369408744208E-3</c:v>
                </c:pt>
                <c:pt idx="3">
                  <c:v>3.0884153738090919E-3</c:v>
                </c:pt>
                <c:pt idx="4">
                  <c:v>3.1558271634615229E-3</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7.6164974326968103E-4</c:v>
                </c:pt>
                <c:pt idx="1">
                  <c:v>7.7238518270969568E-4</c:v>
                </c:pt>
                <c:pt idx="2">
                  <c:v>7.388119237711746E-4</c:v>
                </c:pt>
                <c:pt idx="3">
                  <c:v>7.6314780918806014E-4</c:v>
                </c:pt>
                <c:pt idx="4">
                  <c:v>7.7063957893053973E-4</c:v>
                </c:pt>
                <c:pt idx="5">
                  <c:v>7.7147127774428029E-4</c:v>
                </c:pt>
                <c:pt idx="6">
                  <c:v>7.7247464481641336E-4</c:v>
                </c:pt>
                <c:pt idx="7">
                  <c:v>7.6076703527014561E-4</c:v>
                </c:pt>
                <c:pt idx="8">
                  <c:v>7.7742796099325895E-4</c:v>
                </c:pt>
                <c:pt idx="9">
                  <c:v>7.3465203030410658E-4</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7.3928501597776252E-4</c:v>
                </c:pt>
                <c:pt idx="1">
                  <c:v>7.2471830977950333E-4</c:v>
                </c:pt>
                <c:pt idx="2">
                  <c:v>7.4285312874419794E-4</c:v>
                </c:pt>
                <c:pt idx="3">
                  <c:v>7.3840018579883384E-4</c:v>
                </c:pt>
                <c:pt idx="4">
                  <c:v>7.2610525609988056E-4</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2.0051007956212634E-3</c:v>
                </c:pt>
                <c:pt idx="1">
                  <c:v>2.142651362836665E-3</c:v>
                </c:pt>
                <c:pt idx="2">
                  <c:v>2.2760838121302228E-3</c:v>
                </c:pt>
                <c:pt idx="3">
                  <c:v>2.350015188010258E-3</c:v>
                </c:pt>
                <c:pt idx="4">
                  <c:v>2.4297219073616421E-3</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10480496868584"/>
          <c:y val="0.13793103448275862"/>
          <c:w val="0.87289519503131419"/>
          <c:h val="0.79283707503894141"/>
        </c:manualLayout>
      </c:layout>
      <c:barChart>
        <c:barDir val="col"/>
        <c:grouping val="clustered"/>
        <c:varyColors val="0"/>
        <c:ser>
          <c:idx val="0"/>
          <c:order val="0"/>
          <c:tx>
            <c:strRef>
              <c:f>resultater_kvintiler!$B$14</c:f>
              <c:strCache>
                <c:ptCount val="1"/>
                <c:pt idx="0">
                  <c:v>Dispon_13 fra Sune (den ægte vare)</c:v>
                </c:pt>
              </c:strCache>
            </c:strRef>
          </c:tx>
          <c:spPr>
            <a:solidFill>
              <a:schemeClr val="accent1"/>
            </a:solidFill>
            <a:ln>
              <a:noFill/>
            </a:ln>
            <a:effectLst/>
          </c:spPr>
          <c:invertIfNegative val="0"/>
          <c:val>
            <c:numRef>
              <c:f>resultater_kvintiler!$C$14:$L$14</c:f>
              <c:numCache>
                <c:formatCode>General</c:formatCode>
                <c:ptCount val="10"/>
                <c:pt idx="0">
                  <c:v>134879.70000000001</c:v>
                </c:pt>
                <c:pt idx="1">
                  <c:v>205394.2</c:v>
                </c:pt>
                <c:pt idx="2">
                  <c:v>224642</c:v>
                </c:pt>
                <c:pt idx="3">
                  <c:v>284338.7</c:v>
                </c:pt>
                <c:pt idx="4">
                  <c:v>352153.8</c:v>
                </c:pt>
                <c:pt idx="5">
                  <c:v>399167.9</c:v>
                </c:pt>
                <c:pt idx="6">
                  <c:v>448211.6</c:v>
                </c:pt>
                <c:pt idx="7">
                  <c:v>508761.4</c:v>
                </c:pt>
                <c:pt idx="8">
                  <c:v>601053.9</c:v>
                </c:pt>
                <c:pt idx="9">
                  <c:v>928150.2</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7.3377336266601068E-4</c:v>
                </c:pt>
                <c:pt idx="1">
                  <c:v>7.4411588502252093E-4</c:v>
                </c:pt>
                <c:pt idx="2">
                  <c:v>7.1177140736114963E-4</c:v>
                </c:pt>
                <c:pt idx="3">
                  <c:v>7.3521659937177684E-4</c:v>
                </c:pt>
                <c:pt idx="4">
                  <c:v>7.4243417034168232E-4</c:v>
                </c:pt>
                <c:pt idx="5">
                  <c:v>7.4323542897883983E-4</c:v>
                </c:pt>
                <c:pt idx="6">
                  <c:v>7.442020728161328E-4</c:v>
                </c:pt>
                <c:pt idx="7">
                  <c:v>7.3292296177925802E-4</c:v>
                </c:pt>
                <c:pt idx="8">
                  <c:v>7.4897409762090552E-4</c:v>
                </c:pt>
                <c:pt idx="9">
                  <c:v>7.0776376599497625E-4</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1.8218422183290863E-3</c:v>
                </c:pt>
                <c:pt idx="1">
                  <c:v>1.1064987761512188E-3</c:v>
                </c:pt>
                <c:pt idx="2">
                  <c:v>9.0316125877737418E-4</c:v>
                </c:pt>
                <c:pt idx="3">
                  <c:v>1.0073030728088787E-3</c:v>
                </c:pt>
                <c:pt idx="4">
                  <c:v>1.0784139887348074E-3</c:v>
                </c:pt>
                <c:pt idx="5">
                  <c:v>1.0558402635870785E-3</c:v>
                </c:pt>
                <c:pt idx="6">
                  <c:v>1.0081874468094696E-3</c:v>
                </c:pt>
                <c:pt idx="7">
                  <c:v>9.2981126105428865E-4</c:v>
                </c:pt>
                <c:pt idx="8">
                  <c:v>9.1728042348318594E-4</c:v>
                </c:pt>
                <c:pt idx="9">
                  <c:v>6.4624891049470468E-4</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73573.337344861604</c:v>
                </c:pt>
                <c:pt idx="1">
                  <c:v>141930.3575522016</c:v>
                </c:pt>
                <c:pt idx="2">
                  <c:v>168468.32045455661</c:v>
                </c:pt>
                <c:pt idx="3">
                  <c:v>192260.02613248059</c:v>
                </c:pt>
                <c:pt idx="4">
                  <c:v>217248.01438015257</c:v>
                </c:pt>
                <c:pt idx="5">
                  <c:v>243176.39915749148</c:v>
                </c:pt>
                <c:pt idx="6">
                  <c:v>272718.43741367187</c:v>
                </c:pt>
                <c:pt idx="7">
                  <c:v>308439.61490264541</c:v>
                </c:pt>
                <c:pt idx="8">
                  <c:v>361554.0874950189</c:v>
                </c:pt>
                <c:pt idx="9">
                  <c:v>607482.79917978146</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3.0053691418116583E-2</c:v>
                </c:pt>
                <c:pt idx="1">
                  <c:v>1.7782992718328068E-2</c:v>
                </c:pt>
                <c:pt idx="2">
                  <c:v>1.6484596743825585E-2</c:v>
                </c:pt>
                <c:pt idx="3">
                  <c:v>1.7291566105198889E-2</c:v>
                </c:pt>
                <c:pt idx="4">
                  <c:v>1.8917279496414061E-2</c:v>
                </c:pt>
                <c:pt idx="5">
                  <c:v>1.9947933076374522E-2</c:v>
                </c:pt>
                <c:pt idx="6">
                  <c:v>1.8203807348854819E-2</c:v>
                </c:pt>
                <c:pt idx="7">
                  <c:v>1.8355367949646532E-2</c:v>
                </c:pt>
                <c:pt idx="8">
                  <c:v>1.7708254105123635E-2</c:v>
                </c:pt>
                <c:pt idx="9">
                  <c:v>1.3112092229468998E-2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1.210455987380931E-2</c:v>
                </c:pt>
                <c:pt idx="1">
                  <c:v>1.195898960772037E-2</c:v>
                </c:pt>
                <c:pt idx="2">
                  <c:v>1.2991328525336984E-2</c:v>
                </c:pt>
                <c:pt idx="3">
                  <c:v>1.2620875258750178E-2</c:v>
                </c:pt>
                <c:pt idx="4">
                  <c:v>1.3023602118254471E-2</c:v>
                </c:pt>
                <c:pt idx="5">
                  <c:v>1.4041906819210496E-2</c:v>
                </c:pt>
                <c:pt idx="6">
                  <c:v>1.3437294032012997E-2</c:v>
                </c:pt>
                <c:pt idx="7">
                  <c:v>1.4468603689472333E-2</c:v>
                </c:pt>
                <c:pt idx="8">
                  <c:v>1.4459071947118454E-2</c:v>
                </c:pt>
                <c:pt idx="9">
                  <c:v>1.4360200266021932E-2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tabSelected="1"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87"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75</xdr:row>
      <xdr:rowOff>146050</xdr:rowOff>
    </xdr:from>
    <xdr:to>
      <xdr:col>10</xdr:col>
      <xdr:colOff>304800</xdr:colOff>
      <xdr:row>90</xdr:row>
      <xdr:rowOff>31750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72</xdr:row>
      <xdr:rowOff>158750</xdr:rowOff>
    </xdr:from>
    <xdr:to>
      <xdr:col>12</xdr:col>
      <xdr:colOff>622300</xdr:colOff>
      <xdr:row>92</xdr:row>
      <xdr:rowOff>63500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94602" cy="6057788"/>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7</xdr:col>
      <xdr:colOff>1092200</xdr:colOff>
      <xdr:row>22</xdr:row>
      <xdr:rowOff>171450</xdr:rowOff>
    </xdr:from>
    <xdr:to>
      <xdr:col>15</xdr:col>
      <xdr:colOff>527050</xdr:colOff>
      <xdr:row>41</xdr:row>
      <xdr:rowOff>50800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L127"/>
  <sheetViews>
    <sheetView topLeftCell="A53" workbookViewId="0">
      <selection activeCell="E67" sqref="E67"/>
    </sheetView>
  </sheetViews>
  <sheetFormatPr baseColWidth="10" defaultRowHeight="15"/>
  <cols>
    <col min="2" max="2" width="20.83203125" customWidth="1"/>
    <col min="6" max="6" width="13.6640625" bestFit="1" customWidth="1"/>
    <col min="7" max="7" width="18.33203125" customWidth="1"/>
  </cols>
  <sheetData>
    <row r="1" spans="1:12" ht="17">
      <c r="A1" s="24" t="s">
        <v>525</v>
      </c>
      <c r="D1" s="24" t="s">
        <v>526</v>
      </c>
      <c r="H1" t="s">
        <v>527</v>
      </c>
    </row>
    <row r="2" spans="1:12">
      <c r="A2" s="25" t="s">
        <v>1</v>
      </c>
      <c r="D2" s="25" t="s">
        <v>1</v>
      </c>
    </row>
    <row r="3" spans="1:12">
      <c r="A3" s="25"/>
      <c r="E3" s="7">
        <v>2016</v>
      </c>
      <c r="H3" t="s">
        <v>528</v>
      </c>
    </row>
    <row r="4" spans="1:12">
      <c r="A4" s="25"/>
      <c r="D4" s="7" t="s">
        <v>529</v>
      </c>
      <c r="E4">
        <v>3577</v>
      </c>
      <c r="H4" t="s">
        <v>530</v>
      </c>
    </row>
    <row r="5" spans="1:12">
      <c r="C5" s="26" t="s">
        <v>531</v>
      </c>
      <c r="D5" s="7" t="s">
        <v>532</v>
      </c>
      <c r="E5" s="7" t="s">
        <v>533</v>
      </c>
      <c r="F5" t="s">
        <v>619</v>
      </c>
      <c r="G5" t="s">
        <v>620</v>
      </c>
    </row>
    <row r="6" spans="1:12" ht="17">
      <c r="A6" s="26" t="s">
        <v>46</v>
      </c>
      <c r="B6" s="26" t="s">
        <v>466</v>
      </c>
      <c r="C6" s="4">
        <v>45673</v>
      </c>
      <c r="D6">
        <v>1</v>
      </c>
      <c r="E6">
        <f>SUM(E7:E8)</f>
        <v>3577</v>
      </c>
      <c r="F6" s="35">
        <v>87713000</v>
      </c>
      <c r="G6">
        <f>E6*1000000/F6</f>
        <v>40.780728056274441</v>
      </c>
      <c r="H6" s="24" t="s">
        <v>534</v>
      </c>
    </row>
    <row r="7" spans="1:12">
      <c r="B7" s="26" t="s">
        <v>535</v>
      </c>
      <c r="C7" s="4">
        <v>25236</v>
      </c>
      <c r="D7">
        <f>C7/$C$6</f>
        <v>0.55253650953517397</v>
      </c>
      <c r="E7">
        <f>D7*$E$4</f>
        <v>1976.4230946073174</v>
      </c>
      <c r="F7" s="36">
        <v>8306000</v>
      </c>
      <c r="G7">
        <f t="shared" ref="G7:G70" si="0">E7*1000000/F7</f>
        <v>237.95125145765923</v>
      </c>
      <c r="H7" s="25" t="s">
        <v>1</v>
      </c>
    </row>
    <row r="8" spans="1:12">
      <c r="B8" s="26" t="s">
        <v>536</v>
      </c>
      <c r="C8" s="4">
        <v>20437</v>
      </c>
      <c r="D8">
        <f t="shared" ref="D8:D71" si="1">C8/$C$6</f>
        <v>0.44746349046482603</v>
      </c>
      <c r="E8">
        <f t="shared" ref="E8:E71" si="2">D8*$E$4</f>
        <v>1600.5769053926826</v>
      </c>
      <c r="F8" s="36">
        <v>79407000</v>
      </c>
      <c r="G8">
        <f t="shared" si="0"/>
        <v>20.156622280059473</v>
      </c>
      <c r="K8" s="26" t="s">
        <v>537</v>
      </c>
      <c r="L8" s="7" t="s">
        <v>538</v>
      </c>
    </row>
    <row r="9" spans="1:12">
      <c r="B9" s="26" t="s">
        <v>332</v>
      </c>
      <c r="C9" s="4">
        <v>1108</v>
      </c>
      <c r="D9">
        <f t="shared" si="1"/>
        <v>2.4259409279005103E-2</v>
      </c>
      <c r="E9">
        <f t="shared" si="2"/>
        <v>86.77590699100125</v>
      </c>
      <c r="F9" s="35">
        <v>11924000</v>
      </c>
      <c r="G9">
        <f t="shared" si="0"/>
        <v>7.2774158831768911</v>
      </c>
      <c r="H9" s="26" t="s">
        <v>47</v>
      </c>
      <c r="I9" s="26" t="s">
        <v>46</v>
      </c>
      <c r="J9" s="26" t="s">
        <v>165</v>
      </c>
      <c r="K9" s="4">
        <v>67852.489000000001</v>
      </c>
      <c r="L9">
        <f>E9/K9</f>
        <v>1.2788905502199225E-3</v>
      </c>
    </row>
    <row r="10" spans="1:12">
      <c r="B10" s="26" t="s">
        <v>333</v>
      </c>
      <c r="C10" s="4">
        <v>50</v>
      </c>
      <c r="D10">
        <f t="shared" si="1"/>
        <v>1.0947386858756814E-3</v>
      </c>
      <c r="E10">
        <f t="shared" si="2"/>
        <v>3.9158802793773124</v>
      </c>
      <c r="F10" s="36">
        <v>66000</v>
      </c>
      <c r="G10">
        <f t="shared" si="0"/>
        <v>59.33151938450473</v>
      </c>
      <c r="J10" s="26" t="s">
        <v>166</v>
      </c>
      <c r="K10" s="4">
        <v>4519.0360000000001</v>
      </c>
      <c r="L10">
        <f t="shared" ref="L10:L73" si="3">E10/K10</f>
        <v>8.6653000316379693E-4</v>
      </c>
    </row>
    <row r="11" spans="1:12">
      <c r="B11" s="26" t="s">
        <v>334</v>
      </c>
      <c r="C11" s="4">
        <v>80</v>
      </c>
      <c r="D11">
        <f t="shared" si="1"/>
        <v>1.7515818974010904E-3</v>
      </c>
      <c r="E11">
        <f t="shared" si="2"/>
        <v>6.2654084470037006</v>
      </c>
      <c r="F11" s="36">
        <v>390000</v>
      </c>
      <c r="G11">
        <f t="shared" si="0"/>
        <v>16.065149864112055</v>
      </c>
      <c r="J11" s="26" t="s">
        <v>167</v>
      </c>
      <c r="K11" s="4">
        <v>5162.6059999999998</v>
      </c>
      <c r="L11">
        <f t="shared" si="3"/>
        <v>1.2136135213502059E-3</v>
      </c>
    </row>
    <row r="12" spans="1:12">
      <c r="B12" s="26" t="s">
        <v>335</v>
      </c>
      <c r="C12" s="4">
        <v>2</v>
      </c>
      <c r="D12">
        <f t="shared" si="1"/>
        <v>4.3789547435027258E-5</v>
      </c>
      <c r="E12">
        <f t="shared" si="2"/>
        <v>0.15663521117509249</v>
      </c>
      <c r="F12" s="36">
        <v>1661000</v>
      </c>
      <c r="G12">
        <f t="shared" si="0"/>
        <v>9.4301752664113489E-2</v>
      </c>
      <c r="J12" s="26" t="s">
        <v>168</v>
      </c>
      <c r="K12" s="4">
        <v>19067.906999999999</v>
      </c>
      <c r="L12">
        <f t="shared" si="3"/>
        <v>8.2145990734637264E-6</v>
      </c>
    </row>
    <row r="13" spans="1:12">
      <c r="B13" s="26" t="s">
        <v>336</v>
      </c>
      <c r="C13" s="4">
        <v>53</v>
      </c>
      <c r="D13">
        <f t="shared" si="1"/>
        <v>1.1604230070282225E-3</v>
      </c>
      <c r="E13">
        <f t="shared" si="2"/>
        <v>4.1508330961399516</v>
      </c>
      <c r="F13" s="36">
        <v>111000</v>
      </c>
      <c r="G13">
        <f t="shared" si="0"/>
        <v>37.394892758017583</v>
      </c>
      <c r="J13" s="26" t="s">
        <v>169</v>
      </c>
      <c r="K13" s="4">
        <v>2855.3649999999998</v>
      </c>
      <c r="L13">
        <f t="shared" si="3"/>
        <v>1.4536961460758788E-3</v>
      </c>
    </row>
    <row r="14" spans="1:12">
      <c r="B14" s="26" t="s">
        <v>337</v>
      </c>
      <c r="C14" s="4">
        <v>6</v>
      </c>
      <c r="D14">
        <f t="shared" si="1"/>
        <v>1.3136864230508177E-4</v>
      </c>
      <c r="E14">
        <f t="shared" si="2"/>
        <v>0.46990563352527748</v>
      </c>
      <c r="F14" s="36">
        <v>4000</v>
      </c>
      <c r="G14">
        <f t="shared" si="0"/>
        <v>117.47640838131937</v>
      </c>
      <c r="J14" s="26" t="s">
        <v>170</v>
      </c>
      <c r="K14" s="4">
        <v>7618.317</v>
      </c>
      <c r="L14">
        <f t="shared" si="3"/>
        <v>6.1681029225388949E-5</v>
      </c>
    </row>
    <row r="15" spans="1:12">
      <c r="B15" s="26" t="s">
        <v>338</v>
      </c>
      <c r="C15" s="4">
        <v>273</v>
      </c>
      <c r="D15">
        <f t="shared" si="1"/>
        <v>5.9772732248812212E-3</v>
      </c>
      <c r="E15">
        <f t="shared" si="2"/>
        <v>21.38070632540013</v>
      </c>
      <c r="F15" s="36">
        <v>172000</v>
      </c>
      <c r="G15">
        <f t="shared" si="0"/>
        <v>124.30643212441936</v>
      </c>
      <c r="J15" s="26" t="s">
        <v>171</v>
      </c>
      <c r="K15" s="4">
        <v>38562.474000000002</v>
      </c>
      <c r="L15">
        <f t="shared" si="3"/>
        <v>5.5444332553456323E-4</v>
      </c>
    </row>
    <row r="16" spans="1:12">
      <c r="B16" s="26" t="s">
        <v>339</v>
      </c>
      <c r="C16" s="4">
        <v>75</v>
      </c>
      <c r="D16">
        <f t="shared" si="1"/>
        <v>1.6421080288135223E-3</v>
      </c>
      <c r="E16">
        <f t="shared" si="2"/>
        <v>5.8738204190659689</v>
      </c>
      <c r="F16" s="36">
        <v>138000</v>
      </c>
      <c r="G16">
        <f t="shared" si="0"/>
        <v>42.563916080188179</v>
      </c>
      <c r="J16" s="26" t="s">
        <v>172</v>
      </c>
      <c r="K16" s="4">
        <v>13312.115</v>
      </c>
      <c r="L16">
        <f t="shared" si="3"/>
        <v>4.4123870767837938E-4</v>
      </c>
    </row>
    <row r="17" spans="2:12">
      <c r="B17" s="26" t="s">
        <v>340</v>
      </c>
      <c r="C17" s="4">
        <v>318</v>
      </c>
      <c r="D17">
        <f t="shared" si="1"/>
        <v>6.9625380421693339E-3</v>
      </c>
      <c r="E17">
        <f t="shared" si="2"/>
        <v>24.904998576839706</v>
      </c>
      <c r="F17" s="36">
        <v>249000</v>
      </c>
      <c r="G17">
        <f t="shared" si="0"/>
        <v>100.02007460578194</v>
      </c>
      <c r="J17" s="26" t="s">
        <v>173</v>
      </c>
      <c r="K17" s="4">
        <v>35041.207999999999</v>
      </c>
      <c r="L17">
        <f t="shared" si="3"/>
        <v>7.1073458931095374E-4</v>
      </c>
    </row>
    <row r="18" spans="2:12">
      <c r="B18" s="26" t="s">
        <v>341</v>
      </c>
      <c r="C18" s="4">
        <v>153</v>
      </c>
      <c r="D18">
        <f t="shared" si="1"/>
        <v>3.3499003787795852E-3</v>
      </c>
      <c r="E18">
        <f t="shared" si="2"/>
        <v>11.982593654894576</v>
      </c>
      <c r="F18" s="36">
        <v>107000</v>
      </c>
      <c r="G18">
        <f t="shared" si="0"/>
        <v>111.98685658779976</v>
      </c>
      <c r="J18" s="26" t="s">
        <v>174</v>
      </c>
      <c r="K18" s="4">
        <v>13659.683999999999</v>
      </c>
      <c r="L18">
        <f t="shared" si="3"/>
        <v>8.7722334242099423E-4</v>
      </c>
    </row>
    <row r="19" spans="2:12">
      <c r="B19" s="26" t="s">
        <v>342</v>
      </c>
      <c r="C19" s="4">
        <v>362</v>
      </c>
      <c r="D19">
        <f t="shared" si="1"/>
        <v>7.9259080857399331E-3</v>
      </c>
      <c r="E19">
        <f t="shared" si="2"/>
        <v>28.350973222691742</v>
      </c>
      <c r="F19" s="36">
        <v>391000</v>
      </c>
      <c r="G19">
        <f t="shared" si="0"/>
        <v>72.50888292248527</v>
      </c>
      <c r="J19" s="26" t="s">
        <v>175</v>
      </c>
      <c r="K19" s="4">
        <v>34964.326000000001</v>
      </c>
      <c r="L19">
        <f t="shared" si="3"/>
        <v>8.1085427537461304E-4</v>
      </c>
    </row>
    <row r="20" spans="2:12">
      <c r="B20" s="26" t="s">
        <v>343</v>
      </c>
      <c r="C20" s="4">
        <v>105</v>
      </c>
      <c r="D20">
        <f t="shared" si="1"/>
        <v>2.2989512403389311E-3</v>
      </c>
      <c r="E20">
        <f t="shared" si="2"/>
        <v>8.2233485866923566</v>
      </c>
      <c r="F20" s="36">
        <v>83000</v>
      </c>
      <c r="G20">
        <f t="shared" si="0"/>
        <v>99.076488996293449</v>
      </c>
      <c r="J20" s="26" t="s">
        <v>176</v>
      </c>
      <c r="K20" s="4">
        <v>7200.9560000000001</v>
      </c>
      <c r="L20">
        <f t="shared" si="3"/>
        <v>1.1419801185693062E-3</v>
      </c>
    </row>
    <row r="21" spans="2:12">
      <c r="B21" s="26" t="s">
        <v>344</v>
      </c>
      <c r="C21" s="4">
        <v>6</v>
      </c>
      <c r="D21">
        <f t="shared" si="1"/>
        <v>1.3136864230508177E-4</v>
      </c>
      <c r="E21">
        <f t="shared" si="2"/>
        <v>0.46990563352527748</v>
      </c>
      <c r="F21" s="36">
        <v>3000</v>
      </c>
      <c r="G21">
        <f t="shared" si="0"/>
        <v>156.63521117509251</v>
      </c>
      <c r="J21" s="26" t="s">
        <v>177</v>
      </c>
      <c r="K21" s="4">
        <v>1229.076</v>
      </c>
      <c r="L21">
        <f t="shared" si="3"/>
        <v>3.8232430990864477E-4</v>
      </c>
    </row>
    <row r="22" spans="2:12">
      <c r="B22" s="26" t="s">
        <v>345</v>
      </c>
      <c r="C22" s="4">
        <v>55</v>
      </c>
      <c r="D22">
        <f t="shared" si="1"/>
        <v>1.2042125544632497E-3</v>
      </c>
      <c r="E22">
        <f t="shared" si="2"/>
        <v>4.3074683073150446</v>
      </c>
      <c r="F22" s="36">
        <v>17000</v>
      </c>
      <c r="G22">
        <f t="shared" si="0"/>
        <v>253.38048866559089</v>
      </c>
      <c r="J22" s="26" t="s">
        <v>178</v>
      </c>
      <c r="K22" s="4">
        <v>6549.15</v>
      </c>
      <c r="L22">
        <f t="shared" si="3"/>
        <v>6.5771410142003849E-4</v>
      </c>
    </row>
    <row r="23" spans="2:12">
      <c r="B23" s="26" t="s">
        <v>346</v>
      </c>
      <c r="C23" s="4">
        <v>3</v>
      </c>
      <c r="D23">
        <f t="shared" si="1"/>
        <v>6.5684321152540884E-5</v>
      </c>
      <c r="E23">
        <f t="shared" si="2"/>
        <v>0.23495281676263874</v>
      </c>
      <c r="F23" s="36">
        <v>2000</v>
      </c>
      <c r="G23">
        <f t="shared" si="0"/>
        <v>117.47640838131937</v>
      </c>
      <c r="J23" s="26" t="s">
        <v>179</v>
      </c>
      <c r="K23" s="4">
        <v>2713.5520000000001</v>
      </c>
      <c r="L23">
        <f t="shared" si="3"/>
        <v>8.6584969354793547E-5</v>
      </c>
    </row>
    <row r="24" spans="2:12">
      <c r="B24" s="26" t="s">
        <v>347</v>
      </c>
      <c r="C24" s="4">
        <v>1</v>
      </c>
      <c r="D24">
        <f t="shared" si="1"/>
        <v>2.1894773717513629E-5</v>
      </c>
      <c r="E24">
        <f t="shared" si="2"/>
        <v>7.8317605587546246E-2</v>
      </c>
      <c r="F24" s="36">
        <v>0</v>
      </c>
      <c r="G24" t="e">
        <f>E24*1000000/F24</f>
        <v>#DIV/0!</v>
      </c>
      <c r="J24" s="26" t="s">
        <v>180</v>
      </c>
      <c r="K24" s="4">
        <v>297.27800000000002</v>
      </c>
      <c r="L24">
        <f t="shared" si="3"/>
        <v>2.6344904630529756E-4</v>
      </c>
    </row>
    <row r="25" spans="2:12">
      <c r="B25" s="26" t="s">
        <v>348</v>
      </c>
      <c r="C25" s="4">
        <v>117</v>
      </c>
      <c r="D25">
        <f t="shared" si="1"/>
        <v>2.5616885249490945E-3</v>
      </c>
      <c r="E25">
        <f t="shared" si="2"/>
        <v>9.1631598537429113</v>
      </c>
      <c r="F25" s="36">
        <v>30000</v>
      </c>
      <c r="G25">
        <f t="shared" si="0"/>
        <v>305.43866179143038</v>
      </c>
      <c r="J25" s="26" t="s">
        <v>181</v>
      </c>
      <c r="K25" s="4">
        <v>10615.08</v>
      </c>
      <c r="L25">
        <f t="shared" si="3"/>
        <v>8.6322098879545995E-4</v>
      </c>
    </row>
    <row r="26" spans="2:12">
      <c r="B26" s="26" t="s">
        <v>349</v>
      </c>
      <c r="C26" s="4">
        <v>92</v>
      </c>
      <c r="D26">
        <f t="shared" si="1"/>
        <v>2.0143191820112538E-3</v>
      </c>
      <c r="E26">
        <f t="shared" si="2"/>
        <v>7.2052197140542553</v>
      </c>
      <c r="F26" s="36">
        <v>62000</v>
      </c>
      <c r="G26">
        <f t="shared" si="0"/>
        <v>116.21322119442348</v>
      </c>
      <c r="J26" s="26" t="s">
        <v>182</v>
      </c>
      <c r="K26" s="4">
        <v>8900.8050000000003</v>
      </c>
      <c r="L26">
        <f t="shared" si="3"/>
        <v>8.0950202976632507E-4</v>
      </c>
    </row>
    <row r="27" spans="2:12">
      <c r="B27" s="26" t="s">
        <v>350</v>
      </c>
      <c r="C27" s="4">
        <v>68</v>
      </c>
      <c r="D27">
        <f t="shared" si="1"/>
        <v>1.4888446127909267E-3</v>
      </c>
      <c r="E27">
        <f t="shared" si="2"/>
        <v>5.325597179953145</v>
      </c>
      <c r="F27" s="36">
        <v>12000</v>
      </c>
      <c r="G27">
        <f t="shared" si="0"/>
        <v>443.7997649960954</v>
      </c>
      <c r="J27" s="26" t="s">
        <v>183</v>
      </c>
      <c r="K27" s="4">
        <v>7896.7389999999996</v>
      </c>
      <c r="L27">
        <f t="shared" si="3"/>
        <v>6.7440460928911859E-4</v>
      </c>
    </row>
    <row r="28" spans="2:12">
      <c r="B28" s="26" t="s">
        <v>351</v>
      </c>
      <c r="C28" s="4">
        <v>108</v>
      </c>
      <c r="D28">
        <f t="shared" si="1"/>
        <v>2.3646355614914722E-3</v>
      </c>
      <c r="E28">
        <f t="shared" si="2"/>
        <v>8.4583014034549961</v>
      </c>
      <c r="F28" s="36">
        <v>832000</v>
      </c>
      <c r="G28">
        <f t="shared" si="0"/>
        <v>10.16622764838341</v>
      </c>
      <c r="J28" s="26" t="s">
        <v>184</v>
      </c>
      <c r="K28" s="4">
        <v>23037.841</v>
      </c>
      <c r="L28">
        <f t="shared" si="3"/>
        <v>3.6714818039828456E-4</v>
      </c>
    </row>
    <row r="29" spans="2:12">
      <c r="B29" s="26" t="s">
        <v>352</v>
      </c>
      <c r="C29" s="4">
        <v>327</v>
      </c>
      <c r="D29">
        <f t="shared" si="1"/>
        <v>7.1595910056269571E-3</v>
      </c>
      <c r="E29">
        <f t="shared" si="2"/>
        <v>25.609857027127624</v>
      </c>
      <c r="F29" s="36">
        <v>84000</v>
      </c>
      <c r="G29">
        <f t="shared" si="0"/>
        <v>304.87925032294788</v>
      </c>
      <c r="J29" s="26" t="s">
        <v>185</v>
      </c>
      <c r="K29" s="4">
        <v>17183.310000000001</v>
      </c>
      <c r="L29">
        <f t="shared" si="3"/>
        <v>1.4903913755340281E-3</v>
      </c>
    </row>
    <row r="30" spans="2:12">
      <c r="B30" s="26" t="s">
        <v>353</v>
      </c>
      <c r="C30" s="4">
        <v>245</v>
      </c>
      <c r="D30">
        <f t="shared" si="1"/>
        <v>5.364219560790839E-3</v>
      </c>
      <c r="E30">
        <f t="shared" si="2"/>
        <v>19.187813368948831</v>
      </c>
      <c r="F30" s="36">
        <v>194000</v>
      </c>
      <c r="G30">
        <f t="shared" si="0"/>
        <v>98.906254479117692</v>
      </c>
      <c r="J30" s="26" t="s">
        <v>186</v>
      </c>
      <c r="K30" s="4">
        <v>24797.428</v>
      </c>
      <c r="L30">
        <f t="shared" si="3"/>
        <v>7.7378240069691227E-4</v>
      </c>
    </row>
    <row r="31" spans="2:12">
      <c r="B31" s="26" t="s">
        <v>354</v>
      </c>
      <c r="C31" s="4">
        <v>223</v>
      </c>
      <c r="D31">
        <f t="shared" si="1"/>
        <v>4.882534539005539E-3</v>
      </c>
      <c r="E31">
        <f t="shared" si="2"/>
        <v>17.464826046022814</v>
      </c>
      <c r="F31" s="36">
        <v>72000</v>
      </c>
      <c r="G31">
        <f t="shared" si="0"/>
        <v>242.56702841698353</v>
      </c>
      <c r="J31" s="26" t="s">
        <v>187</v>
      </c>
      <c r="K31" s="4">
        <v>99044.645999999993</v>
      </c>
      <c r="L31">
        <f t="shared" si="3"/>
        <v>1.7633286352523099E-4</v>
      </c>
    </row>
    <row r="32" spans="2:12">
      <c r="B32" s="26" t="s">
        <v>355</v>
      </c>
      <c r="C32" s="4">
        <v>262</v>
      </c>
      <c r="D32">
        <f t="shared" si="1"/>
        <v>5.7364307139885712E-3</v>
      </c>
      <c r="E32">
        <f t="shared" si="2"/>
        <v>20.519212663937118</v>
      </c>
      <c r="F32" s="36">
        <v>46000</v>
      </c>
      <c r="G32">
        <f t="shared" si="0"/>
        <v>446.06984052037211</v>
      </c>
      <c r="J32" s="26" t="s">
        <v>188</v>
      </c>
      <c r="K32" s="4">
        <v>20987.774000000001</v>
      </c>
      <c r="L32">
        <f t="shared" si="3"/>
        <v>9.7767455776573138E-4</v>
      </c>
    </row>
    <row r="33" spans="2:12">
      <c r="B33" s="26" t="s">
        <v>356</v>
      </c>
      <c r="C33" s="4">
        <v>74</v>
      </c>
      <c r="D33">
        <f t="shared" si="1"/>
        <v>1.6202132550960087E-3</v>
      </c>
      <c r="E33">
        <f t="shared" si="2"/>
        <v>5.7955028134784232</v>
      </c>
      <c r="F33" s="36">
        <v>85000</v>
      </c>
      <c r="G33">
        <f t="shared" si="0"/>
        <v>68.182386040922623</v>
      </c>
      <c r="J33" s="26" t="s">
        <v>189</v>
      </c>
      <c r="K33" s="4">
        <v>2307.3739999999998</v>
      </c>
      <c r="L33">
        <f t="shared" si="3"/>
        <v>2.5117310039371268E-3</v>
      </c>
    </row>
    <row r="34" spans="2:12">
      <c r="B34" s="26" t="s">
        <v>357</v>
      </c>
      <c r="C34" s="4">
        <v>385</v>
      </c>
      <c r="D34">
        <f t="shared" si="1"/>
        <v>8.4294878812427466E-3</v>
      </c>
      <c r="E34">
        <f t="shared" si="2"/>
        <v>30.152278151205305</v>
      </c>
      <c r="F34" s="36">
        <v>2681000</v>
      </c>
      <c r="G34">
        <f t="shared" si="0"/>
        <v>11.246653543903507</v>
      </c>
      <c r="J34" s="26" t="s">
        <v>190</v>
      </c>
      <c r="K34" s="4">
        <v>19328.080000000002</v>
      </c>
      <c r="L34">
        <f t="shared" si="3"/>
        <v>1.5600244903376489E-3</v>
      </c>
    </row>
    <row r="35" spans="2:12">
      <c r="B35" s="26" t="s">
        <v>358</v>
      </c>
      <c r="C35" s="4">
        <v>228</v>
      </c>
      <c r="D35">
        <f t="shared" si="1"/>
        <v>4.9920084075931077E-3</v>
      </c>
      <c r="E35">
        <f t="shared" si="2"/>
        <v>17.856414073960547</v>
      </c>
      <c r="F35" s="36">
        <v>118000</v>
      </c>
      <c r="G35">
        <f t="shared" si="0"/>
        <v>151.32554299966566</v>
      </c>
      <c r="J35" s="26" t="s">
        <v>191</v>
      </c>
      <c r="K35" s="4">
        <v>9199.9779999999992</v>
      </c>
      <c r="L35">
        <f t="shared" si="3"/>
        <v>1.940919214585138E-3</v>
      </c>
    </row>
    <row r="36" spans="2:12">
      <c r="B36" s="26" t="s">
        <v>359</v>
      </c>
      <c r="C36" s="4">
        <v>352</v>
      </c>
      <c r="D36">
        <f t="shared" si="1"/>
        <v>7.7069603485647974E-3</v>
      </c>
      <c r="E36">
        <f t="shared" si="2"/>
        <v>27.56779716681628</v>
      </c>
      <c r="F36" s="36">
        <v>137000</v>
      </c>
      <c r="G36">
        <f t="shared" si="0"/>
        <v>201.22479683807504</v>
      </c>
      <c r="J36" s="26" t="s">
        <v>192</v>
      </c>
      <c r="K36" s="4">
        <v>47270.445</v>
      </c>
      <c r="L36">
        <f t="shared" si="3"/>
        <v>5.8319309595702517E-4</v>
      </c>
    </row>
    <row r="37" spans="2:12">
      <c r="B37" s="26" t="s">
        <v>360</v>
      </c>
      <c r="C37" s="4">
        <v>29</v>
      </c>
      <c r="D37">
        <f t="shared" si="1"/>
        <v>6.3494843780789528E-4</v>
      </c>
      <c r="E37">
        <f t="shared" si="2"/>
        <v>2.2712105620388412</v>
      </c>
      <c r="F37" s="36">
        <v>24000</v>
      </c>
      <c r="G37">
        <f t="shared" si="0"/>
        <v>94.633773418285045</v>
      </c>
      <c r="J37" s="26" t="s">
        <v>193</v>
      </c>
      <c r="K37" s="4">
        <v>10292.298000000001</v>
      </c>
      <c r="L37">
        <f t="shared" si="3"/>
        <v>2.2067089021701869E-4</v>
      </c>
    </row>
    <row r="38" spans="2:12">
      <c r="B38" s="26" t="s">
        <v>361</v>
      </c>
      <c r="C38" s="4">
        <v>35</v>
      </c>
      <c r="D38">
        <f t="shared" si="1"/>
        <v>7.6631708011297699E-4</v>
      </c>
      <c r="E38">
        <f t="shared" si="2"/>
        <v>2.7411161955641186</v>
      </c>
      <c r="F38" s="36">
        <v>6000</v>
      </c>
      <c r="G38">
        <f t="shared" si="0"/>
        <v>456.85269926068645</v>
      </c>
      <c r="J38" s="26" t="s">
        <v>194</v>
      </c>
      <c r="K38" s="4">
        <v>24791.83</v>
      </c>
      <c r="L38">
        <f t="shared" si="3"/>
        <v>1.1056530298748089E-4</v>
      </c>
    </row>
    <row r="39" spans="2:12">
      <c r="B39" s="26" t="s">
        <v>362</v>
      </c>
      <c r="C39" s="4">
        <v>21</v>
      </c>
      <c r="D39">
        <f t="shared" si="1"/>
        <v>4.5979024806778622E-4</v>
      </c>
      <c r="E39">
        <f t="shared" si="2"/>
        <v>1.6446697173384712</v>
      </c>
      <c r="F39" s="36">
        <v>6000</v>
      </c>
      <c r="G39">
        <f t="shared" si="0"/>
        <v>274.11161955641188</v>
      </c>
      <c r="J39" s="26" t="s">
        <v>195</v>
      </c>
      <c r="K39" s="4">
        <v>10128.841</v>
      </c>
      <c r="L39">
        <f t="shared" si="3"/>
        <v>1.6237491706489135E-4</v>
      </c>
    </row>
    <row r="40" spans="2:12">
      <c r="B40" s="26" t="s">
        <v>363</v>
      </c>
      <c r="C40" s="4">
        <v>28</v>
      </c>
      <c r="D40">
        <f t="shared" si="1"/>
        <v>6.1305366409038166E-4</v>
      </c>
      <c r="E40">
        <f t="shared" si="2"/>
        <v>2.1928929564512951</v>
      </c>
      <c r="F40" s="36">
        <v>7000</v>
      </c>
      <c r="G40">
        <f t="shared" si="0"/>
        <v>313.27042235018502</v>
      </c>
      <c r="J40" s="26" t="s">
        <v>196</v>
      </c>
      <c r="K40" s="4">
        <v>3116.2919999999999</v>
      </c>
      <c r="L40">
        <f t="shared" si="3"/>
        <v>7.0368661102723849E-4</v>
      </c>
    </row>
    <row r="41" spans="2:12">
      <c r="B41" s="26" t="s">
        <v>364</v>
      </c>
      <c r="C41" s="4">
        <v>13</v>
      </c>
      <c r="D41">
        <f t="shared" si="1"/>
        <v>2.8463205832767721E-4</v>
      </c>
      <c r="E41">
        <f t="shared" si="2"/>
        <v>1.0181288726381015</v>
      </c>
      <c r="F41" s="36">
        <v>6000</v>
      </c>
      <c r="G41">
        <f t="shared" si="0"/>
        <v>169.68814543968358</v>
      </c>
      <c r="J41" s="26" t="s">
        <v>197</v>
      </c>
      <c r="K41" s="4">
        <v>5066.549</v>
      </c>
      <c r="L41">
        <f t="shared" si="3"/>
        <v>2.0095115484683983E-4</v>
      </c>
    </row>
    <row r="42" spans="2:12">
      <c r="B42" s="26" t="s">
        <v>365</v>
      </c>
      <c r="C42" s="4">
        <v>220</v>
      </c>
      <c r="D42">
        <f t="shared" si="1"/>
        <v>4.8168502178529988E-3</v>
      </c>
      <c r="E42">
        <f t="shared" si="2"/>
        <v>17.229873229260178</v>
      </c>
      <c r="F42" s="36">
        <v>63000</v>
      </c>
      <c r="G42">
        <f t="shared" si="0"/>
        <v>273.49005125809811</v>
      </c>
      <c r="J42" s="26" t="s">
        <v>198</v>
      </c>
      <c r="K42" s="4">
        <v>94225.426000000007</v>
      </c>
      <c r="L42">
        <f t="shared" si="3"/>
        <v>1.8285800299019266E-4</v>
      </c>
    </row>
    <row r="43" spans="2:12">
      <c r="B43" s="26" t="s">
        <v>366</v>
      </c>
      <c r="C43" s="4">
        <v>165</v>
      </c>
      <c r="D43">
        <f t="shared" si="1"/>
        <v>3.6126376633897487E-3</v>
      </c>
      <c r="E43">
        <f t="shared" si="2"/>
        <v>12.92240492194513</v>
      </c>
      <c r="F43" s="36">
        <v>87000</v>
      </c>
      <c r="G43">
        <f t="shared" si="0"/>
        <v>148.53338990741528</v>
      </c>
      <c r="J43" s="26" t="s">
        <v>199</v>
      </c>
      <c r="K43" s="4">
        <v>46870.824000000001</v>
      </c>
      <c r="L43">
        <f t="shared" si="3"/>
        <v>2.7570253345546324E-4</v>
      </c>
    </row>
    <row r="44" spans="2:12">
      <c r="B44" s="26" t="s">
        <v>367</v>
      </c>
      <c r="C44" s="4">
        <v>39</v>
      </c>
      <c r="D44">
        <f t="shared" si="1"/>
        <v>8.5389617498303158E-4</v>
      </c>
      <c r="E44">
        <f t="shared" si="2"/>
        <v>3.0543866179143038</v>
      </c>
      <c r="F44" s="36">
        <v>16000</v>
      </c>
      <c r="G44">
        <f t="shared" si="0"/>
        <v>190.89916361964399</v>
      </c>
      <c r="J44" s="26" t="s">
        <v>200</v>
      </c>
      <c r="K44" s="4">
        <v>7365.8</v>
      </c>
      <c r="L44">
        <f t="shared" si="3"/>
        <v>4.1467140268732573E-4</v>
      </c>
    </row>
    <row r="45" spans="2:12">
      <c r="B45" s="26" t="s">
        <v>368</v>
      </c>
      <c r="C45" s="4">
        <v>16</v>
      </c>
      <c r="D45">
        <f t="shared" si="1"/>
        <v>3.5031637948021807E-4</v>
      </c>
      <c r="E45">
        <f t="shared" si="2"/>
        <v>1.2530816894007399</v>
      </c>
      <c r="F45" s="36">
        <v>5000</v>
      </c>
      <c r="G45">
        <f t="shared" si="0"/>
        <v>250.616337880148</v>
      </c>
      <c r="J45" s="26" t="s">
        <v>201</v>
      </c>
      <c r="K45" s="4">
        <v>5011.8609999999999</v>
      </c>
      <c r="L45">
        <f t="shared" si="3"/>
        <v>2.5002323276737725E-4</v>
      </c>
    </row>
    <row r="46" spans="2:12">
      <c r="B46" s="26" t="s">
        <v>369</v>
      </c>
      <c r="C46" s="4">
        <v>83</v>
      </c>
      <c r="D46">
        <f t="shared" si="1"/>
        <v>1.8172662185536312E-3</v>
      </c>
      <c r="E46">
        <f t="shared" si="2"/>
        <v>6.5003612637663393</v>
      </c>
      <c r="F46" s="36">
        <v>20000</v>
      </c>
      <c r="G46">
        <f t="shared" si="0"/>
        <v>325.01806318831694</v>
      </c>
      <c r="J46" s="26" t="s">
        <v>202</v>
      </c>
      <c r="K46" s="4">
        <v>14012.745999999999</v>
      </c>
      <c r="L46">
        <f t="shared" si="3"/>
        <v>4.6388918087620653E-4</v>
      </c>
    </row>
    <row r="47" spans="2:12">
      <c r="B47" s="26" t="s">
        <v>370</v>
      </c>
      <c r="C47" s="4">
        <v>16</v>
      </c>
      <c r="D47">
        <f t="shared" si="1"/>
        <v>3.5031637948021807E-4</v>
      </c>
      <c r="E47">
        <f t="shared" si="2"/>
        <v>1.2530816894007399</v>
      </c>
      <c r="F47" s="36">
        <v>4000</v>
      </c>
      <c r="G47">
        <f t="shared" si="0"/>
        <v>313.27042235018502</v>
      </c>
      <c r="J47" s="26" t="s">
        <v>203</v>
      </c>
      <c r="K47" s="4">
        <v>6967.7569999999996</v>
      </c>
      <c r="L47">
        <f t="shared" si="3"/>
        <v>1.7984003882465189E-4</v>
      </c>
    </row>
    <row r="48" spans="2:12">
      <c r="B48" s="26" t="s">
        <v>371</v>
      </c>
      <c r="C48" s="4">
        <v>61</v>
      </c>
      <c r="D48">
        <f t="shared" si="1"/>
        <v>1.3355811967683314E-3</v>
      </c>
      <c r="E48">
        <f t="shared" si="2"/>
        <v>4.7773739408403211</v>
      </c>
      <c r="F48" s="36">
        <v>8000</v>
      </c>
      <c r="G48">
        <f t="shared" si="0"/>
        <v>597.17174260504009</v>
      </c>
      <c r="J48" s="26" t="s">
        <v>204</v>
      </c>
      <c r="K48" s="4">
        <v>24744.361000000001</v>
      </c>
      <c r="L48">
        <f t="shared" si="3"/>
        <v>1.9306919830503285E-4</v>
      </c>
    </row>
    <row r="49" spans="2:12">
      <c r="B49" s="26" t="s">
        <v>372</v>
      </c>
      <c r="C49" s="4">
        <v>89</v>
      </c>
      <c r="D49">
        <f t="shared" si="1"/>
        <v>1.948634860858713E-3</v>
      </c>
      <c r="E49">
        <f t="shared" si="2"/>
        <v>6.9702668972916166</v>
      </c>
      <c r="F49" s="36">
        <v>49000</v>
      </c>
      <c r="G49">
        <f t="shared" si="0"/>
        <v>142.25034484268605</v>
      </c>
      <c r="J49" s="26" t="s">
        <v>205</v>
      </c>
      <c r="K49" s="4">
        <v>15174.18</v>
      </c>
      <c r="L49">
        <f t="shared" si="3"/>
        <v>4.5935048202219931E-4</v>
      </c>
    </row>
    <row r="50" spans="2:12">
      <c r="B50" s="26" t="s">
        <v>373</v>
      </c>
      <c r="C50" s="4">
        <v>113</v>
      </c>
      <c r="D50">
        <f t="shared" si="1"/>
        <v>2.47410943007904E-3</v>
      </c>
      <c r="E50">
        <f t="shared" si="2"/>
        <v>8.849889431392727</v>
      </c>
      <c r="F50" s="36">
        <v>10153000</v>
      </c>
      <c r="G50">
        <f t="shared" si="0"/>
        <v>0.87165265747983134</v>
      </c>
      <c r="J50" s="26" t="s">
        <v>206</v>
      </c>
      <c r="K50" s="4">
        <v>27411.532999999999</v>
      </c>
      <c r="L50">
        <f t="shared" si="3"/>
        <v>3.2285277264108966E-4</v>
      </c>
    </row>
    <row r="51" spans="2:12">
      <c r="B51" s="26" t="s">
        <v>374</v>
      </c>
      <c r="C51" s="4">
        <v>21</v>
      </c>
      <c r="D51">
        <f t="shared" si="1"/>
        <v>4.5979024806778622E-4</v>
      </c>
      <c r="E51">
        <f t="shared" si="2"/>
        <v>1.6446697173384712</v>
      </c>
      <c r="F51" s="36">
        <v>188000</v>
      </c>
      <c r="G51">
        <f t="shared" si="0"/>
        <v>8.7482431773322933</v>
      </c>
      <c r="J51" s="26" t="s">
        <v>207</v>
      </c>
      <c r="K51" s="4">
        <v>9296.2520000000004</v>
      </c>
      <c r="L51">
        <f t="shared" si="3"/>
        <v>1.769175058226123E-4</v>
      </c>
    </row>
    <row r="52" spans="2:12">
      <c r="B52" s="26" t="s">
        <v>375</v>
      </c>
      <c r="C52" s="4">
        <v>177</v>
      </c>
      <c r="D52">
        <f t="shared" si="1"/>
        <v>3.8753749479999125E-3</v>
      </c>
      <c r="E52">
        <f t="shared" si="2"/>
        <v>13.862216188995687</v>
      </c>
      <c r="F52" s="36">
        <v>756000</v>
      </c>
      <c r="G52">
        <f t="shared" si="0"/>
        <v>18.336264800258846</v>
      </c>
      <c r="J52" s="26" t="s">
        <v>208</v>
      </c>
      <c r="K52" s="4">
        <v>12701.888000000001</v>
      </c>
      <c r="L52">
        <f t="shared" si="3"/>
        <v>1.0913508439844286E-3</v>
      </c>
    </row>
    <row r="53" spans="2:12">
      <c r="B53" s="26" t="s">
        <v>376</v>
      </c>
      <c r="C53" s="4">
        <v>113</v>
      </c>
      <c r="D53">
        <f t="shared" si="1"/>
        <v>2.47410943007904E-3</v>
      </c>
      <c r="E53">
        <f>D53*$E$4</f>
        <v>8.849889431392727</v>
      </c>
      <c r="F53" s="36">
        <v>10000</v>
      </c>
      <c r="G53">
        <f t="shared" si="0"/>
        <v>884.98894313927269</v>
      </c>
      <c r="J53" s="26" t="s">
        <v>209</v>
      </c>
      <c r="K53" s="4">
        <v>5330.2839999999997</v>
      </c>
      <c r="L53">
        <f t="shared" si="3"/>
        <v>1.660303546939099E-3</v>
      </c>
    </row>
    <row r="54" spans="2:12">
      <c r="B54" s="26" t="s">
        <v>377</v>
      </c>
      <c r="C54" s="4">
        <v>176</v>
      </c>
      <c r="D54">
        <f t="shared" si="1"/>
        <v>3.8534801742823987E-3</v>
      </c>
      <c r="E54">
        <f t="shared" si="2"/>
        <v>13.78389858340814</v>
      </c>
      <c r="F54" s="36">
        <v>223000</v>
      </c>
      <c r="G54">
        <f t="shared" si="0"/>
        <v>61.811204409901968</v>
      </c>
      <c r="J54" s="26" t="s">
        <v>210</v>
      </c>
      <c r="K54" s="4">
        <v>9964.9699999999993</v>
      </c>
      <c r="L54">
        <f t="shared" si="3"/>
        <v>1.3832353317077865E-3</v>
      </c>
    </row>
    <row r="55" spans="2:12">
      <c r="B55" s="26" t="s">
        <v>378</v>
      </c>
      <c r="C55" s="4">
        <v>407</v>
      </c>
      <c r="D55">
        <f t="shared" si="1"/>
        <v>8.9111729030280466E-3</v>
      </c>
      <c r="E55">
        <f t="shared" si="2"/>
        <v>31.875265474131321</v>
      </c>
      <c r="F55" s="36">
        <v>2376000</v>
      </c>
      <c r="G55">
        <f t="shared" si="0"/>
        <v>13.415515771940791</v>
      </c>
      <c r="J55" s="26" t="s">
        <v>211</v>
      </c>
      <c r="K55" s="4">
        <v>22176.138999999999</v>
      </c>
      <c r="L55">
        <f t="shared" si="3"/>
        <v>1.4373676803762514E-3</v>
      </c>
    </row>
    <row r="56" spans="2:12">
      <c r="B56" s="26" t="s">
        <v>379</v>
      </c>
      <c r="C56" s="4">
        <v>503</v>
      </c>
      <c r="D56">
        <f t="shared" si="1"/>
        <v>1.1013071179909356E-2</v>
      </c>
      <c r="E56">
        <f t="shared" si="2"/>
        <v>39.393755610535763</v>
      </c>
      <c r="F56" s="36">
        <v>485000</v>
      </c>
      <c r="G56">
        <f t="shared" si="0"/>
        <v>81.224238372238688</v>
      </c>
      <c r="J56" s="26" t="s">
        <v>212</v>
      </c>
      <c r="K56" s="4">
        <v>69695.111999999994</v>
      </c>
      <c r="L56">
        <f t="shared" si="3"/>
        <v>5.652298199985067E-4</v>
      </c>
    </row>
    <row r="57" spans="2:12">
      <c r="B57" s="26" t="s">
        <v>380</v>
      </c>
      <c r="C57" s="4">
        <v>276</v>
      </c>
      <c r="D57">
        <f t="shared" si="1"/>
        <v>6.0429575460337615E-3</v>
      </c>
      <c r="E57">
        <f t="shared" si="2"/>
        <v>21.615659142162766</v>
      </c>
      <c r="F57" s="36">
        <v>324000</v>
      </c>
      <c r="G57">
        <f t="shared" si="0"/>
        <v>66.714997352354217</v>
      </c>
      <c r="J57" s="26" t="s">
        <v>213</v>
      </c>
      <c r="K57" s="4">
        <v>84250.532000000007</v>
      </c>
      <c r="L57">
        <f t="shared" si="3"/>
        <v>2.5656406706325326E-4</v>
      </c>
    </row>
    <row r="58" spans="2:12">
      <c r="B58" s="26" t="s">
        <v>381</v>
      </c>
      <c r="C58" s="4">
        <v>610</v>
      </c>
      <c r="D58">
        <f t="shared" si="1"/>
        <v>1.3355811967683314E-2</v>
      </c>
      <c r="E58">
        <f t="shared" si="2"/>
        <v>47.773739408403216</v>
      </c>
      <c r="F58" s="36">
        <v>640000</v>
      </c>
      <c r="G58">
        <f t="shared" si="0"/>
        <v>74.646467825630026</v>
      </c>
      <c r="J58" s="26" t="s">
        <v>214</v>
      </c>
      <c r="K58" s="4">
        <v>83917.025999999998</v>
      </c>
      <c r="L58">
        <f t="shared" si="3"/>
        <v>5.6929733673358749E-4</v>
      </c>
    </row>
    <row r="59" spans="2:12">
      <c r="B59" s="26" t="s">
        <v>382</v>
      </c>
      <c r="C59" s="4">
        <v>0</v>
      </c>
      <c r="D59">
        <f t="shared" si="1"/>
        <v>0</v>
      </c>
      <c r="E59">
        <f t="shared" si="2"/>
        <v>0</v>
      </c>
      <c r="F59" s="36">
        <v>0</v>
      </c>
      <c r="G59" t="e">
        <f t="shared" si="0"/>
        <v>#DIV/0!</v>
      </c>
      <c r="J59" s="26" t="s">
        <v>215</v>
      </c>
      <c r="K59" s="4">
        <v>26166.02</v>
      </c>
      <c r="L59">
        <f t="shared" si="3"/>
        <v>0</v>
      </c>
    </row>
    <row r="60" spans="2:12">
      <c r="B60" s="26" t="s">
        <v>383</v>
      </c>
      <c r="C60" s="4">
        <v>318</v>
      </c>
      <c r="D60">
        <f t="shared" si="1"/>
        <v>6.9625380421693339E-3</v>
      </c>
      <c r="E60">
        <f t="shared" si="2"/>
        <v>24.904998576839706</v>
      </c>
      <c r="F60" s="36">
        <v>183000</v>
      </c>
      <c r="G60">
        <f t="shared" si="0"/>
        <v>136.09288839803116</v>
      </c>
      <c r="J60" s="26" t="s">
        <v>216</v>
      </c>
      <c r="K60" s="4">
        <v>24476.668000000001</v>
      </c>
      <c r="L60">
        <f t="shared" si="3"/>
        <v>1.0174995459692349E-3</v>
      </c>
    </row>
    <row r="61" spans="2:12">
      <c r="B61" s="26" t="s">
        <v>384</v>
      </c>
      <c r="C61" s="4">
        <v>191</v>
      </c>
      <c r="D61">
        <f t="shared" si="1"/>
        <v>4.1819017800451032E-3</v>
      </c>
      <c r="E61">
        <f t="shared" si="2"/>
        <v>14.958662667221335</v>
      </c>
      <c r="F61" s="36">
        <v>103000</v>
      </c>
      <c r="G61">
        <f t="shared" si="0"/>
        <v>145.22973463321682</v>
      </c>
      <c r="J61" s="26" t="s">
        <v>217</v>
      </c>
      <c r="K61" s="4">
        <v>19765.458999999999</v>
      </c>
      <c r="L61">
        <f t="shared" si="3"/>
        <v>7.5680826168627484E-4</v>
      </c>
    </row>
    <row r="62" spans="2:12">
      <c r="B62" s="26" t="s">
        <v>385</v>
      </c>
      <c r="C62" s="4">
        <v>1153</v>
      </c>
      <c r="D62">
        <f t="shared" si="1"/>
        <v>2.5244674096293215E-2</v>
      </c>
      <c r="E62">
        <f t="shared" si="2"/>
        <v>90.300199242440826</v>
      </c>
      <c r="F62" s="36">
        <v>688000</v>
      </c>
      <c r="G62">
        <f t="shared" si="0"/>
        <v>131.25028959657095</v>
      </c>
      <c r="J62" s="26" t="s">
        <v>218</v>
      </c>
      <c r="K62" s="4">
        <v>287819.18900000001</v>
      </c>
      <c r="L62">
        <f t="shared" si="3"/>
        <v>3.1373932904258452E-4</v>
      </c>
    </row>
    <row r="63" spans="2:12">
      <c r="B63" s="26" t="s">
        <v>386</v>
      </c>
      <c r="C63" s="4">
        <v>989</v>
      </c>
      <c r="D63">
        <f t="shared" si="1"/>
        <v>2.1653931206620979E-2</v>
      </c>
      <c r="E63">
        <f t="shared" si="2"/>
        <v>77.456111926083238</v>
      </c>
      <c r="F63" s="36">
        <v>202000</v>
      </c>
      <c r="G63">
        <f t="shared" si="0"/>
        <v>383.44609864397643</v>
      </c>
      <c r="J63" s="26" t="s">
        <v>219</v>
      </c>
      <c r="K63" s="4">
        <v>99842.192999999999</v>
      </c>
      <c r="L63">
        <f t="shared" si="3"/>
        <v>7.7578536286841411E-4</v>
      </c>
    </row>
    <row r="64" spans="2:12">
      <c r="B64" s="26" t="s">
        <v>387</v>
      </c>
      <c r="C64" s="4">
        <v>135</v>
      </c>
      <c r="D64">
        <f t="shared" si="1"/>
        <v>2.9557944518643401E-3</v>
      </c>
      <c r="E64">
        <f t="shared" si="2"/>
        <v>10.572876754318745</v>
      </c>
      <c r="F64" s="36">
        <v>259000</v>
      </c>
      <c r="G64">
        <f t="shared" si="0"/>
        <v>40.821917970342646</v>
      </c>
      <c r="J64" s="26" t="s">
        <v>220</v>
      </c>
      <c r="K64" s="4">
        <v>8476.0409999999993</v>
      </c>
      <c r="L64">
        <f t="shared" si="3"/>
        <v>1.2473838616777273E-3</v>
      </c>
    </row>
    <row r="65" spans="2:12">
      <c r="B65" s="26" t="s">
        <v>388</v>
      </c>
      <c r="C65" s="4">
        <v>74</v>
      </c>
      <c r="D65">
        <f t="shared" si="1"/>
        <v>1.6202132550960087E-3</v>
      </c>
      <c r="E65">
        <f t="shared" si="2"/>
        <v>5.7955028134784232</v>
      </c>
      <c r="F65" s="36">
        <v>226000</v>
      </c>
      <c r="G65">
        <f t="shared" si="0"/>
        <v>25.643817758754086</v>
      </c>
      <c r="J65" s="26" t="s">
        <v>221</v>
      </c>
      <c r="K65" s="4">
        <v>25972.531999999999</v>
      </c>
      <c r="L65">
        <f t="shared" si="3"/>
        <v>2.2313969286777367E-4</v>
      </c>
    </row>
    <row r="66" spans="2:12">
      <c r="B66" s="26" t="s">
        <v>389</v>
      </c>
      <c r="C66" s="4">
        <v>1762</v>
      </c>
      <c r="D66">
        <f t="shared" si="1"/>
        <v>3.8578591290259014E-2</v>
      </c>
      <c r="E66">
        <f t="shared" si="2"/>
        <v>137.99562104525648</v>
      </c>
      <c r="F66" s="36">
        <v>2698000</v>
      </c>
      <c r="G66">
        <f t="shared" si="0"/>
        <v>51.147376221370088</v>
      </c>
      <c r="J66" s="26" t="s">
        <v>222</v>
      </c>
      <c r="K66" s="4">
        <v>46699.338000000003</v>
      </c>
      <c r="L66">
        <f t="shared" si="3"/>
        <v>2.9549802407318167E-3</v>
      </c>
    </row>
    <row r="67" spans="2:12">
      <c r="B67" s="26" t="s">
        <v>390</v>
      </c>
      <c r="C67" s="4">
        <v>21</v>
      </c>
      <c r="D67">
        <f t="shared" si="1"/>
        <v>4.5979024806778622E-4</v>
      </c>
      <c r="E67">
        <f t="shared" si="2"/>
        <v>1.6446697173384712</v>
      </c>
      <c r="F67" s="35">
        <v>33891000</v>
      </c>
      <c r="G67">
        <f t="shared" si="0"/>
        <v>4.8528214491707862E-2</v>
      </c>
      <c r="J67" s="26" t="s">
        <v>223</v>
      </c>
      <c r="K67" s="4">
        <v>181599.16699999999</v>
      </c>
      <c r="L67">
        <f t="shared" si="3"/>
        <v>9.0565928495612055E-6</v>
      </c>
    </row>
    <row r="68" spans="2:12">
      <c r="B68" s="26" t="s">
        <v>391</v>
      </c>
      <c r="C68" s="4">
        <v>5</v>
      </c>
      <c r="D68">
        <f t="shared" si="1"/>
        <v>1.0947386858756815E-4</v>
      </c>
      <c r="E68">
        <f t="shared" si="2"/>
        <v>0.39158802793773129</v>
      </c>
      <c r="F68" s="36">
        <v>3866000</v>
      </c>
      <c r="G68">
        <f t="shared" si="0"/>
        <v>0.10129022967866821</v>
      </c>
      <c r="J68" s="26" t="s">
        <v>224</v>
      </c>
      <c r="K68" s="4">
        <v>20731.383999999998</v>
      </c>
      <c r="L68">
        <f t="shared" si="3"/>
        <v>1.8888658274707146E-5</v>
      </c>
    </row>
    <row r="69" spans="2:12">
      <c r="B69" s="26" t="s">
        <v>392</v>
      </c>
      <c r="C69" s="4">
        <v>612</v>
      </c>
      <c r="D69">
        <f t="shared" si="1"/>
        <v>1.3399601515118341E-2</v>
      </c>
      <c r="E69">
        <f t="shared" si="2"/>
        <v>47.930374619578302</v>
      </c>
      <c r="F69" s="36">
        <v>456000</v>
      </c>
      <c r="G69">
        <f t="shared" si="0"/>
        <v>105.11047065696997</v>
      </c>
      <c r="J69" s="26" t="s">
        <v>225</v>
      </c>
      <c r="K69" s="4">
        <v>52907.767999999996</v>
      </c>
      <c r="L69">
        <f t="shared" si="3"/>
        <v>9.059232024223419E-4</v>
      </c>
    </row>
    <row r="70" spans="2:12">
      <c r="B70" s="26" t="s">
        <v>393</v>
      </c>
      <c r="C70" s="4">
        <v>123</v>
      </c>
      <c r="D70">
        <f t="shared" si="1"/>
        <v>2.6930571672541762E-3</v>
      </c>
      <c r="E70">
        <f t="shared" si="2"/>
        <v>9.6330654872681887</v>
      </c>
      <c r="F70" s="36">
        <v>89000</v>
      </c>
      <c r="G70">
        <f t="shared" si="0"/>
        <v>108.2366908681819</v>
      </c>
      <c r="J70" s="26" t="s">
        <v>226</v>
      </c>
      <c r="K70" s="4">
        <v>15065.269</v>
      </c>
      <c r="L70">
        <f t="shared" si="3"/>
        <v>6.3942206987928254E-4</v>
      </c>
    </row>
    <row r="71" spans="2:12">
      <c r="B71" s="26" t="s">
        <v>394</v>
      </c>
      <c r="C71" s="4">
        <v>170</v>
      </c>
      <c r="D71">
        <f t="shared" si="1"/>
        <v>3.722111531977317E-3</v>
      </c>
      <c r="E71">
        <f t="shared" si="2"/>
        <v>13.313992949882863</v>
      </c>
      <c r="F71" s="36">
        <v>26000</v>
      </c>
      <c r="G71">
        <f t="shared" ref="G71:G127" si="4">E71*1000000/F71</f>
        <v>512.07665191857166</v>
      </c>
      <c r="J71" s="26" t="s">
        <v>227</v>
      </c>
      <c r="K71" s="4">
        <v>17462.366000000002</v>
      </c>
      <c r="L71">
        <f t="shared" si="3"/>
        <v>7.6243923360000941E-4</v>
      </c>
    </row>
    <row r="72" spans="2:12">
      <c r="B72" s="26" t="s">
        <v>395</v>
      </c>
      <c r="C72" s="4">
        <v>339</v>
      </c>
      <c r="D72">
        <f t="shared" ref="D72:D125" si="5">C72/$C$6</f>
        <v>7.4223282902371205E-3</v>
      </c>
      <c r="E72">
        <f t="shared" ref="E72:E125" si="6">D72*$E$4</f>
        <v>26.549668294178179</v>
      </c>
      <c r="F72" s="36">
        <v>116000</v>
      </c>
      <c r="G72">
        <f t="shared" si="4"/>
        <v>228.87645081188086</v>
      </c>
      <c r="J72" s="26" t="s">
        <v>228</v>
      </c>
      <c r="K72" s="4">
        <v>50802.091999999997</v>
      </c>
      <c r="L72">
        <f t="shared" si="3"/>
        <v>5.2260974398806608E-4</v>
      </c>
    </row>
    <row r="73" spans="2:12">
      <c r="B73" s="26" t="s">
        <v>396</v>
      </c>
      <c r="C73" s="4">
        <v>33</v>
      </c>
      <c r="D73">
        <f t="shared" si="5"/>
        <v>7.2252753267794975E-4</v>
      </c>
      <c r="E73">
        <f t="shared" si="6"/>
        <v>2.5844809843890264</v>
      </c>
      <c r="F73" s="36">
        <v>7000</v>
      </c>
      <c r="G73">
        <f t="shared" si="4"/>
        <v>369.2115691984323</v>
      </c>
      <c r="J73" s="26" t="s">
        <v>229</v>
      </c>
      <c r="K73" s="4">
        <v>14707.037</v>
      </c>
      <c r="L73">
        <f t="shared" si="3"/>
        <v>1.757309092503831E-4</v>
      </c>
    </row>
    <row r="74" spans="2:12">
      <c r="B74" s="26" t="s">
        <v>397</v>
      </c>
      <c r="C74" s="4">
        <v>6</v>
      </c>
      <c r="D74">
        <f t="shared" si="5"/>
        <v>1.3136864230508177E-4</v>
      </c>
      <c r="E74">
        <f t="shared" si="6"/>
        <v>0.46990563352527748</v>
      </c>
      <c r="F74" s="36">
        <v>2000</v>
      </c>
      <c r="G74">
        <f t="shared" si="4"/>
        <v>234.95281676263875</v>
      </c>
      <c r="J74" s="26" t="s">
        <v>230</v>
      </c>
      <c r="K74" s="4">
        <v>10517.617</v>
      </c>
      <c r="L74">
        <f t="shared" ref="L74:L125" si="7">E74/K74</f>
        <v>4.4677956377882697E-5</v>
      </c>
    </row>
    <row r="75" spans="2:12">
      <c r="B75" s="26" t="s">
        <v>398</v>
      </c>
      <c r="C75" s="4">
        <v>44</v>
      </c>
      <c r="D75">
        <f t="shared" si="5"/>
        <v>9.6337004357059967E-4</v>
      </c>
      <c r="E75">
        <f t="shared" si="6"/>
        <v>3.4459746458520351</v>
      </c>
      <c r="F75" s="36">
        <v>14000</v>
      </c>
      <c r="G75">
        <f t="shared" si="4"/>
        <v>246.14104613228821</v>
      </c>
      <c r="J75" s="26" t="s">
        <v>231</v>
      </c>
      <c r="K75" s="4">
        <v>15048.227000000001</v>
      </c>
      <c r="L75">
        <f t="shared" si="7"/>
        <v>2.2899539233771758E-4</v>
      </c>
    </row>
    <row r="76" spans="2:12">
      <c r="B76" s="26" t="s">
        <v>399</v>
      </c>
      <c r="C76" s="4">
        <v>35</v>
      </c>
      <c r="D76">
        <f t="shared" si="5"/>
        <v>7.6631708011297699E-4</v>
      </c>
      <c r="E76">
        <f t="shared" si="6"/>
        <v>2.7411161955641186</v>
      </c>
      <c r="F76" s="36">
        <v>11000</v>
      </c>
      <c r="G76">
        <f t="shared" si="4"/>
        <v>249.19238141491988</v>
      </c>
      <c r="J76" s="26" t="s">
        <v>232</v>
      </c>
      <c r="K76" s="4">
        <v>10960.44</v>
      </c>
      <c r="L76">
        <f t="shared" si="7"/>
        <v>2.5009180247910837E-4</v>
      </c>
    </row>
    <row r="77" spans="2:12">
      <c r="B77" s="26" t="s">
        <v>400</v>
      </c>
      <c r="C77" s="4">
        <v>107</v>
      </c>
      <c r="D77">
        <f t="shared" si="5"/>
        <v>2.3427407877739583E-3</v>
      </c>
      <c r="E77">
        <f t="shared" si="6"/>
        <v>8.3799837978674496</v>
      </c>
      <c r="F77" s="36">
        <v>21000</v>
      </c>
      <c r="G77">
        <f t="shared" si="4"/>
        <v>399.04684751749761</v>
      </c>
      <c r="J77" s="26" t="s">
        <v>233</v>
      </c>
      <c r="K77" s="4">
        <v>41610.076999999997</v>
      </c>
      <c r="L77">
        <f t="shared" si="7"/>
        <v>2.0139313363605287E-4</v>
      </c>
    </row>
    <row r="78" spans="2:12">
      <c r="B78" s="26" t="s">
        <v>401</v>
      </c>
      <c r="C78" s="4">
        <v>122</v>
      </c>
      <c r="D78">
        <f t="shared" si="5"/>
        <v>2.6711623935366628E-3</v>
      </c>
      <c r="E78">
        <f t="shared" si="6"/>
        <v>9.5547478816806422</v>
      </c>
      <c r="F78" s="36">
        <v>27000</v>
      </c>
      <c r="G78">
        <f t="shared" si="4"/>
        <v>353.87955117335707</v>
      </c>
      <c r="J78" s="26" t="s">
        <v>234</v>
      </c>
      <c r="K78" s="4">
        <v>70368.748000000007</v>
      </c>
      <c r="L78">
        <f t="shared" si="7"/>
        <v>1.3578112661149862E-4</v>
      </c>
    </row>
    <row r="79" spans="2:12">
      <c r="B79" s="26" t="s">
        <v>402</v>
      </c>
      <c r="C79" s="4">
        <v>17</v>
      </c>
      <c r="D79">
        <f t="shared" si="5"/>
        <v>3.7221115319773169E-4</v>
      </c>
      <c r="E79">
        <f t="shared" si="6"/>
        <v>1.3313992949882862</v>
      </c>
      <c r="F79" s="36">
        <v>3000</v>
      </c>
      <c r="G79">
        <f t="shared" si="4"/>
        <v>443.7997649960954</v>
      </c>
      <c r="J79" s="26" t="s">
        <v>235</v>
      </c>
      <c r="K79" s="4">
        <v>9872.0650000000005</v>
      </c>
      <c r="L79">
        <f t="shared" si="7"/>
        <v>1.348653290864967E-4</v>
      </c>
    </row>
    <row r="80" spans="2:12">
      <c r="B80" s="26" t="s">
        <v>403</v>
      </c>
      <c r="C80" s="4">
        <v>112</v>
      </c>
      <c r="D80">
        <f t="shared" si="5"/>
        <v>2.4522146563615266E-3</v>
      </c>
      <c r="E80">
        <f t="shared" si="6"/>
        <v>8.7715718258051805</v>
      </c>
      <c r="F80" s="36">
        <v>11000</v>
      </c>
      <c r="G80">
        <f t="shared" si="4"/>
        <v>797.41562052774361</v>
      </c>
      <c r="J80" s="26" t="s">
        <v>236</v>
      </c>
      <c r="K80" s="4">
        <v>68012.33</v>
      </c>
      <c r="L80">
        <f t="shared" si="7"/>
        <v>1.289703179674212E-4</v>
      </c>
    </row>
    <row r="81" spans="2:12">
      <c r="B81" s="26" t="s">
        <v>404</v>
      </c>
      <c r="C81" s="4">
        <v>90</v>
      </c>
      <c r="D81">
        <f t="shared" si="5"/>
        <v>1.9705296345762266E-3</v>
      </c>
      <c r="E81">
        <f t="shared" si="6"/>
        <v>7.0485845028791623</v>
      </c>
      <c r="F81" s="36">
        <v>33000</v>
      </c>
      <c r="G81">
        <f t="shared" si="4"/>
        <v>213.59346978421704</v>
      </c>
      <c r="J81" s="26" t="s">
        <v>237</v>
      </c>
      <c r="K81" s="4">
        <v>57130.843000000001</v>
      </c>
      <c r="L81">
        <f t="shared" si="7"/>
        <v>1.2337616833133657E-4</v>
      </c>
    </row>
    <row r="82" spans="2:12">
      <c r="B82" s="26" t="s">
        <v>405</v>
      </c>
      <c r="C82" s="4">
        <v>67</v>
      </c>
      <c r="D82">
        <f t="shared" si="5"/>
        <v>1.4669498390734131E-3</v>
      </c>
      <c r="E82">
        <f t="shared" si="6"/>
        <v>5.2472795743655984</v>
      </c>
      <c r="F82" s="36">
        <v>7000</v>
      </c>
      <c r="G82">
        <f t="shared" si="4"/>
        <v>749.61136776651404</v>
      </c>
      <c r="J82" s="26" t="s">
        <v>238</v>
      </c>
      <c r="K82" s="4">
        <v>29625.089</v>
      </c>
      <c r="L82">
        <f t="shared" si="7"/>
        <v>1.7712282904417935E-4</v>
      </c>
    </row>
    <row r="83" spans="2:12">
      <c r="B83" s="26" t="s">
        <v>406</v>
      </c>
      <c r="C83" s="4">
        <v>21</v>
      </c>
      <c r="D83">
        <f t="shared" si="5"/>
        <v>4.5979024806778622E-4</v>
      </c>
      <c r="E83">
        <f t="shared" si="6"/>
        <v>1.6446697173384712</v>
      </c>
      <c r="F83" s="36">
        <v>4000</v>
      </c>
      <c r="G83">
        <f t="shared" si="4"/>
        <v>411.16742933461779</v>
      </c>
      <c r="J83" s="26" t="s">
        <v>239</v>
      </c>
      <c r="K83" s="4">
        <v>19635.562999999998</v>
      </c>
      <c r="L83">
        <f t="shared" si="7"/>
        <v>8.3759743346216824E-5</v>
      </c>
    </row>
    <row r="84" spans="2:12">
      <c r="B84" s="26" t="s">
        <v>407</v>
      </c>
      <c r="C84" s="4">
        <v>54</v>
      </c>
      <c r="D84">
        <f t="shared" si="5"/>
        <v>1.1823177807457361E-3</v>
      </c>
      <c r="E84">
        <f t="shared" si="6"/>
        <v>4.2291507017274981</v>
      </c>
      <c r="F84" s="36">
        <v>17000</v>
      </c>
      <c r="G84">
        <f t="shared" si="4"/>
        <v>248.77357068985285</v>
      </c>
      <c r="J84" s="26" t="s">
        <v>240</v>
      </c>
      <c r="K84" s="4">
        <v>13698.431</v>
      </c>
      <c r="L84">
        <f t="shared" si="7"/>
        <v>3.0873248927030389E-4</v>
      </c>
    </row>
    <row r="85" spans="2:12">
      <c r="B85" s="26" t="s">
        <v>408</v>
      </c>
      <c r="C85" s="4">
        <v>165</v>
      </c>
      <c r="D85">
        <f t="shared" si="5"/>
        <v>3.6126376633897487E-3</v>
      </c>
      <c r="E85">
        <f t="shared" si="6"/>
        <v>12.92240492194513</v>
      </c>
      <c r="F85" s="36">
        <v>56000</v>
      </c>
      <c r="G85">
        <f t="shared" si="4"/>
        <v>230.75723074902018</v>
      </c>
      <c r="J85" s="26" t="s">
        <v>241</v>
      </c>
      <c r="K85" s="4">
        <v>63801.972999999998</v>
      </c>
      <c r="L85">
        <f t="shared" si="7"/>
        <v>2.0253926821267942E-4</v>
      </c>
    </row>
    <row r="86" spans="2:12">
      <c r="B86" s="26" t="s">
        <v>409</v>
      </c>
      <c r="C86" s="4">
        <v>50</v>
      </c>
      <c r="D86">
        <f t="shared" si="5"/>
        <v>1.0947386858756814E-3</v>
      </c>
      <c r="E86">
        <f t="shared" si="6"/>
        <v>3.9158802793773124</v>
      </c>
      <c r="F86" s="36">
        <v>28000</v>
      </c>
      <c r="G86">
        <f t="shared" si="4"/>
        <v>139.8528671206183</v>
      </c>
      <c r="J86" s="26" t="s">
        <v>242</v>
      </c>
      <c r="K86" s="4">
        <v>76193.468999999997</v>
      </c>
      <c r="L86">
        <f t="shared" si="7"/>
        <v>5.1393909881925874E-5</v>
      </c>
    </row>
    <row r="87" spans="2:12">
      <c r="B87" s="26" t="s">
        <v>410</v>
      </c>
      <c r="C87" s="4">
        <v>21</v>
      </c>
      <c r="D87">
        <f t="shared" si="5"/>
        <v>4.5979024806778622E-4</v>
      </c>
      <c r="E87">
        <f t="shared" si="6"/>
        <v>1.6446697173384712</v>
      </c>
      <c r="F87" s="36">
        <v>7000</v>
      </c>
      <c r="G87">
        <f t="shared" si="4"/>
        <v>234.95281676263875</v>
      </c>
      <c r="J87" s="26" t="s">
        <v>243</v>
      </c>
      <c r="K87" s="4">
        <v>120559.785</v>
      </c>
      <c r="L87">
        <f t="shared" si="7"/>
        <v>1.3641943018880393E-5</v>
      </c>
    </row>
    <row r="88" spans="2:12">
      <c r="B88" s="26" t="s">
        <v>411</v>
      </c>
      <c r="C88" s="4">
        <v>35</v>
      </c>
      <c r="D88">
        <f t="shared" si="5"/>
        <v>7.6631708011297699E-4</v>
      </c>
      <c r="E88">
        <f t="shared" si="6"/>
        <v>2.7411161955641186</v>
      </c>
      <c r="F88" s="36">
        <v>5000</v>
      </c>
      <c r="G88">
        <f t="shared" si="4"/>
        <v>548.22323911282376</v>
      </c>
      <c r="J88" s="26" t="s">
        <v>244</v>
      </c>
      <c r="K88" s="4">
        <v>14191.45</v>
      </c>
      <c r="L88">
        <f t="shared" si="7"/>
        <v>1.9315265146014807E-4</v>
      </c>
    </row>
    <row r="89" spans="2:12">
      <c r="B89" s="26" t="s">
        <v>412</v>
      </c>
      <c r="C89" s="4">
        <v>65</v>
      </c>
      <c r="D89">
        <f t="shared" si="5"/>
        <v>1.4231602916383859E-3</v>
      </c>
      <c r="E89">
        <f t="shared" si="6"/>
        <v>5.0906443631905063</v>
      </c>
      <c r="F89" s="36">
        <v>10000</v>
      </c>
      <c r="G89">
        <f t="shared" si="4"/>
        <v>509.06443631905069</v>
      </c>
      <c r="J89" s="26" t="s">
        <v>245</v>
      </c>
      <c r="K89" s="4">
        <v>16577.858</v>
      </c>
      <c r="L89">
        <f t="shared" si="7"/>
        <v>3.0707491662617124E-4</v>
      </c>
    </row>
    <row r="90" spans="2:12">
      <c r="B90" s="26" t="s">
        <v>413</v>
      </c>
      <c r="C90" s="4">
        <v>102</v>
      </c>
      <c r="D90">
        <f t="shared" si="5"/>
        <v>2.23326691918639E-3</v>
      </c>
      <c r="E90">
        <f t="shared" si="6"/>
        <v>7.988395769929717</v>
      </c>
      <c r="F90" s="36">
        <v>40000</v>
      </c>
      <c r="G90">
        <f t="shared" si="4"/>
        <v>199.70989424824293</v>
      </c>
      <c r="J90" s="26" t="s">
        <v>246</v>
      </c>
      <c r="K90" s="4">
        <v>33000.459000000003</v>
      </c>
      <c r="L90">
        <f t="shared" si="7"/>
        <v>2.4206923212582334E-4</v>
      </c>
    </row>
    <row r="91" spans="2:12">
      <c r="B91" s="26" t="s">
        <v>414</v>
      </c>
      <c r="C91" s="4">
        <v>278</v>
      </c>
      <c r="D91">
        <f t="shared" si="5"/>
        <v>6.0867470934687891E-3</v>
      </c>
      <c r="E91">
        <f t="shared" si="6"/>
        <v>21.772294353337859</v>
      </c>
      <c r="F91" s="36">
        <v>53000</v>
      </c>
      <c r="G91">
        <f t="shared" si="4"/>
        <v>410.79800666675203</v>
      </c>
      <c r="J91" s="26" t="s">
        <v>247</v>
      </c>
      <c r="K91" s="4">
        <v>65728.354000000007</v>
      </c>
      <c r="L91">
        <f t="shared" si="7"/>
        <v>3.3124660863008767E-4</v>
      </c>
    </row>
    <row r="92" spans="2:12">
      <c r="B92" s="26" t="s">
        <v>415</v>
      </c>
      <c r="C92" s="4">
        <v>25</v>
      </c>
      <c r="D92">
        <f t="shared" si="5"/>
        <v>5.4736934293784069E-4</v>
      </c>
      <c r="E92">
        <f t="shared" si="6"/>
        <v>1.9579401396886562</v>
      </c>
      <c r="F92" s="36">
        <v>3000</v>
      </c>
      <c r="G92">
        <f t="shared" si="4"/>
        <v>652.64671322955212</v>
      </c>
      <c r="J92" s="26" t="s">
        <v>248</v>
      </c>
      <c r="K92" s="4">
        <v>33855.834999999999</v>
      </c>
      <c r="L92">
        <f t="shared" si="7"/>
        <v>5.7831689565141616E-5</v>
      </c>
    </row>
    <row r="93" spans="2:12">
      <c r="B93" s="26" t="s">
        <v>416</v>
      </c>
      <c r="C93" s="4">
        <v>29</v>
      </c>
      <c r="D93">
        <f t="shared" si="5"/>
        <v>6.3494843780789528E-4</v>
      </c>
      <c r="E93">
        <f t="shared" si="6"/>
        <v>2.2712105620388412</v>
      </c>
      <c r="F93" s="36">
        <v>4000</v>
      </c>
      <c r="G93">
        <f t="shared" si="4"/>
        <v>567.80264050971027</v>
      </c>
      <c r="J93" s="26" t="s">
        <v>249</v>
      </c>
      <c r="K93" s="4">
        <v>3354.05</v>
      </c>
      <c r="L93">
        <f t="shared" si="7"/>
        <v>6.7715465244669608E-4</v>
      </c>
    </row>
    <row r="94" spans="2:12">
      <c r="B94" s="26" t="s">
        <v>417</v>
      </c>
      <c r="C94" s="4">
        <v>40</v>
      </c>
      <c r="D94">
        <f t="shared" si="5"/>
        <v>8.7579094870054519E-4</v>
      </c>
      <c r="E94">
        <f t="shared" si="6"/>
        <v>3.1327042235018503</v>
      </c>
      <c r="F94" s="36">
        <v>13000</v>
      </c>
      <c r="G94">
        <f t="shared" si="4"/>
        <v>240.9772479616808</v>
      </c>
      <c r="J94" s="26" t="s">
        <v>250</v>
      </c>
      <c r="K94" s="4">
        <v>17854.249</v>
      </c>
      <c r="L94">
        <f t="shared" si="7"/>
        <v>1.7545987084093261E-4</v>
      </c>
    </row>
    <row r="95" spans="2:12">
      <c r="B95" s="26" t="s">
        <v>418</v>
      </c>
      <c r="C95" s="4">
        <v>55</v>
      </c>
      <c r="D95">
        <f t="shared" si="5"/>
        <v>1.2042125544632497E-3</v>
      </c>
      <c r="E95">
        <f t="shared" si="6"/>
        <v>4.3074683073150446</v>
      </c>
      <c r="F95" s="36">
        <v>15000</v>
      </c>
      <c r="G95">
        <f t="shared" si="4"/>
        <v>287.16455382100298</v>
      </c>
      <c r="J95" s="26" t="s">
        <v>251</v>
      </c>
      <c r="K95" s="4">
        <v>17956.317999999999</v>
      </c>
      <c r="L95">
        <f t="shared" si="7"/>
        <v>2.3988594473070953E-4</v>
      </c>
    </row>
    <row r="96" spans="2:12">
      <c r="B96" s="26" t="s">
        <v>419</v>
      </c>
      <c r="C96" s="4">
        <v>10</v>
      </c>
      <c r="D96">
        <f t="shared" si="5"/>
        <v>2.189477371751363E-4</v>
      </c>
      <c r="E96">
        <f t="shared" si="6"/>
        <v>0.78317605587546257</v>
      </c>
      <c r="F96" s="36">
        <v>6000</v>
      </c>
      <c r="G96">
        <f t="shared" si="4"/>
        <v>130.52934264591045</v>
      </c>
      <c r="J96" s="26" t="s">
        <v>252</v>
      </c>
      <c r="K96" s="4">
        <v>2661.7640000000001</v>
      </c>
      <c r="L96">
        <f t="shared" si="7"/>
        <v>2.9423196642356817E-4</v>
      </c>
    </row>
    <row r="97" spans="2:12">
      <c r="B97" s="26" t="s">
        <v>420</v>
      </c>
      <c r="C97" s="4">
        <v>71</v>
      </c>
      <c r="D97">
        <f t="shared" si="5"/>
        <v>1.5545289339434676E-3</v>
      </c>
      <c r="E97">
        <f t="shared" si="6"/>
        <v>5.5605499967157836</v>
      </c>
      <c r="F97" s="36">
        <v>31000</v>
      </c>
      <c r="G97">
        <f t="shared" si="4"/>
        <v>179.37258053921883</v>
      </c>
      <c r="J97" s="26" t="s">
        <v>253</v>
      </c>
      <c r="K97" s="4">
        <v>28582.242999999999</v>
      </c>
      <c r="L97">
        <f t="shared" si="7"/>
        <v>1.9454561339765335E-4</v>
      </c>
    </row>
    <row r="98" spans="2:12">
      <c r="B98" s="26" t="s">
        <v>421</v>
      </c>
      <c r="C98" s="4">
        <v>39</v>
      </c>
      <c r="D98">
        <f t="shared" si="5"/>
        <v>8.5389617498303158E-4</v>
      </c>
      <c r="E98">
        <f t="shared" si="6"/>
        <v>3.0543866179143038</v>
      </c>
      <c r="F98" s="36">
        <v>12000</v>
      </c>
      <c r="G98">
        <f t="shared" si="4"/>
        <v>254.53221815952531</v>
      </c>
      <c r="J98" s="26" t="s">
        <v>254</v>
      </c>
      <c r="K98" s="4">
        <v>26795.384999999998</v>
      </c>
      <c r="L98">
        <f t="shared" si="7"/>
        <v>1.1398927904616052E-4</v>
      </c>
    </row>
    <row r="99" spans="2:12">
      <c r="B99" s="26" t="s">
        <v>422</v>
      </c>
      <c r="C99" s="4">
        <v>13</v>
      </c>
      <c r="D99">
        <f t="shared" si="5"/>
        <v>2.8463205832767721E-4</v>
      </c>
      <c r="E99">
        <f t="shared" si="6"/>
        <v>1.0181288726381015</v>
      </c>
      <c r="F99" s="36">
        <v>4000</v>
      </c>
      <c r="G99">
        <f t="shared" si="4"/>
        <v>254.53221815952537</v>
      </c>
      <c r="J99" s="26" t="s">
        <v>255</v>
      </c>
      <c r="K99" s="4">
        <v>16775.222000000002</v>
      </c>
      <c r="L99">
        <f t="shared" si="7"/>
        <v>6.0692423184509951E-5</v>
      </c>
    </row>
    <row r="100" spans="2:12">
      <c r="B100" s="26" t="s">
        <v>423</v>
      </c>
      <c r="C100" s="4">
        <v>17</v>
      </c>
      <c r="D100">
        <f t="shared" si="5"/>
        <v>3.7221115319773169E-4</v>
      </c>
      <c r="E100">
        <f t="shared" si="6"/>
        <v>1.3313992949882862</v>
      </c>
      <c r="F100" s="36">
        <v>12000</v>
      </c>
      <c r="G100">
        <f t="shared" si="4"/>
        <v>110.94994124902385</v>
      </c>
      <c r="J100" s="26" t="s">
        <v>256</v>
      </c>
      <c r="K100" s="4">
        <v>4395.0910000000003</v>
      </c>
      <c r="L100">
        <f t="shared" si="7"/>
        <v>3.0292872092711759E-4</v>
      </c>
    </row>
    <row r="101" spans="2:12">
      <c r="B101" s="26" t="s">
        <v>424</v>
      </c>
      <c r="C101" s="4">
        <v>226</v>
      </c>
      <c r="D101">
        <f t="shared" si="5"/>
        <v>4.9482188601580801E-3</v>
      </c>
      <c r="E101">
        <f t="shared" si="6"/>
        <v>17.699778862785454</v>
      </c>
      <c r="F101" s="36">
        <v>164000</v>
      </c>
      <c r="G101">
        <f t="shared" si="4"/>
        <v>107.92548087064301</v>
      </c>
      <c r="J101" s="26" t="s">
        <v>257</v>
      </c>
      <c r="K101" s="4">
        <v>24117.787</v>
      </c>
      <c r="L101">
        <f t="shared" si="7"/>
        <v>7.3388901157413211E-4</v>
      </c>
    </row>
    <row r="102" spans="2:12">
      <c r="B102" s="26" t="s">
        <v>425</v>
      </c>
      <c r="C102" s="4">
        <v>34</v>
      </c>
      <c r="D102">
        <f t="shared" si="5"/>
        <v>7.4442230639546337E-4</v>
      </c>
      <c r="E102">
        <f t="shared" si="6"/>
        <v>2.6627985899765725</v>
      </c>
      <c r="F102" s="36">
        <v>17000</v>
      </c>
      <c r="G102">
        <f t="shared" si="4"/>
        <v>156.63521117509251</v>
      </c>
      <c r="J102" s="26" t="s">
        <v>258</v>
      </c>
      <c r="K102" s="4">
        <v>22957.073</v>
      </c>
      <c r="L102">
        <f t="shared" si="7"/>
        <v>1.1599033509091391E-4</v>
      </c>
    </row>
    <row r="103" spans="2:12">
      <c r="B103" s="26" t="s">
        <v>426</v>
      </c>
      <c r="C103" s="4">
        <v>391</v>
      </c>
      <c r="D103">
        <f t="shared" si="5"/>
        <v>8.5608565235478287E-3</v>
      </c>
      <c r="E103">
        <f t="shared" si="6"/>
        <v>30.622183784730584</v>
      </c>
      <c r="F103" s="36">
        <v>178000</v>
      </c>
      <c r="G103">
        <f t="shared" si="4"/>
        <v>172.03474036365498</v>
      </c>
      <c r="J103" s="26" t="s">
        <v>259</v>
      </c>
      <c r="K103" s="4">
        <v>94146.051999999996</v>
      </c>
      <c r="L103">
        <f t="shared" si="7"/>
        <v>3.2526253766573858E-4</v>
      </c>
    </row>
    <row r="104" spans="2:12">
      <c r="B104" s="26" t="s">
        <v>427</v>
      </c>
      <c r="C104" s="4">
        <v>238</v>
      </c>
      <c r="D104">
        <f t="shared" si="5"/>
        <v>5.2109561447682435E-3</v>
      </c>
      <c r="E104">
        <f t="shared" si="6"/>
        <v>18.639590129836009</v>
      </c>
      <c r="F104" s="36">
        <v>173000</v>
      </c>
      <c r="G104">
        <f t="shared" si="4"/>
        <v>107.74329554818502</v>
      </c>
      <c r="J104" s="26" t="s">
        <v>260</v>
      </c>
      <c r="K104" s="4">
        <v>45487.659</v>
      </c>
      <c r="L104">
        <f t="shared" si="7"/>
        <v>4.0977246443559581E-4</v>
      </c>
    </row>
    <row r="105" spans="2:12">
      <c r="B105" s="26" t="s">
        <v>428</v>
      </c>
      <c r="C105" s="4">
        <v>23</v>
      </c>
      <c r="D105">
        <f t="shared" si="5"/>
        <v>5.0357979550281345E-4</v>
      </c>
      <c r="E105">
        <f t="shared" si="6"/>
        <v>1.8013049285135638</v>
      </c>
      <c r="F105" s="36">
        <v>4000</v>
      </c>
      <c r="G105">
        <f t="shared" si="4"/>
        <v>450.32623212839098</v>
      </c>
      <c r="J105" s="26" t="s">
        <v>261</v>
      </c>
      <c r="K105" s="4">
        <v>4570.8190000000004</v>
      </c>
      <c r="L105">
        <f t="shared" si="7"/>
        <v>3.9408800228439664E-4</v>
      </c>
    </row>
    <row r="106" spans="2:12">
      <c r="B106" s="26" t="s">
        <v>429</v>
      </c>
      <c r="C106" s="4">
        <v>695</v>
      </c>
      <c r="D106">
        <f t="shared" si="5"/>
        <v>1.5216867733671972E-2</v>
      </c>
      <c r="E106">
        <f t="shared" si="6"/>
        <v>54.430735883344646</v>
      </c>
      <c r="F106" s="36">
        <v>59000</v>
      </c>
      <c r="G106">
        <f t="shared" si="4"/>
        <v>922.55484548041773</v>
      </c>
      <c r="J106" s="26" t="s">
        <v>262</v>
      </c>
      <c r="K106" s="4">
        <v>60227.421999999999</v>
      </c>
      <c r="L106">
        <f t="shared" si="7"/>
        <v>9.0375337472264124E-4</v>
      </c>
    </row>
    <row r="107" spans="2:12">
      <c r="B107" s="26" t="s">
        <v>430</v>
      </c>
      <c r="C107" s="4">
        <v>121</v>
      </c>
      <c r="D107">
        <f t="shared" si="5"/>
        <v>2.649267619819149E-3</v>
      </c>
      <c r="E107">
        <f t="shared" si="6"/>
        <v>9.4764302760930956</v>
      </c>
      <c r="F107" s="36">
        <v>29000</v>
      </c>
      <c r="G107">
        <f t="shared" si="4"/>
        <v>326.77345779631366</v>
      </c>
      <c r="J107" s="26" t="s">
        <v>263</v>
      </c>
      <c r="K107" s="4">
        <v>35532.233</v>
      </c>
      <c r="L107">
        <f t="shared" si="7"/>
        <v>2.6669954224641879E-4</v>
      </c>
    </row>
    <row r="108" spans="2:12">
      <c r="B108" s="26" t="s">
        <v>431</v>
      </c>
      <c r="C108" s="4">
        <v>362</v>
      </c>
      <c r="D108">
        <f t="shared" si="5"/>
        <v>7.9259080857399331E-3</v>
      </c>
      <c r="E108">
        <f t="shared" si="6"/>
        <v>28.350973222691742</v>
      </c>
      <c r="F108" s="36">
        <v>29000</v>
      </c>
      <c r="G108">
        <f t="shared" si="4"/>
        <v>977.61976629971525</v>
      </c>
      <c r="J108" s="26" t="s">
        <v>264</v>
      </c>
      <c r="K108" s="4">
        <v>48010.156000000003</v>
      </c>
      <c r="L108">
        <f t="shared" si="7"/>
        <v>5.9052033121266556E-4</v>
      </c>
    </row>
    <row r="109" spans="2:12">
      <c r="B109" s="26" t="s">
        <v>432</v>
      </c>
      <c r="C109" s="4">
        <v>20</v>
      </c>
      <c r="D109">
        <f t="shared" si="5"/>
        <v>4.378954743502726E-4</v>
      </c>
      <c r="E109">
        <f t="shared" si="6"/>
        <v>1.5663521117509251</v>
      </c>
      <c r="F109" s="36">
        <v>14000</v>
      </c>
      <c r="G109">
        <f t="shared" si="4"/>
        <v>111.88229369649466</v>
      </c>
      <c r="J109" s="26" t="s">
        <v>265</v>
      </c>
      <c r="K109" s="4">
        <v>8160.9530000000004</v>
      </c>
      <c r="L109">
        <f t="shared" si="7"/>
        <v>1.919325000096098E-4</v>
      </c>
    </row>
    <row r="110" spans="2:12">
      <c r="B110" s="26" t="s">
        <v>433</v>
      </c>
      <c r="C110" s="4">
        <v>9</v>
      </c>
      <c r="D110">
        <f t="shared" si="5"/>
        <v>1.9705296345762265E-4</v>
      </c>
      <c r="E110">
        <f t="shared" si="6"/>
        <v>0.70485845028791627</v>
      </c>
      <c r="F110" s="36">
        <v>5000</v>
      </c>
      <c r="G110">
        <f t="shared" si="4"/>
        <v>140.97169005758326</v>
      </c>
      <c r="J110" s="26" t="s">
        <v>266</v>
      </c>
      <c r="K110" s="4">
        <v>4516.5649999999996</v>
      </c>
      <c r="L110">
        <f t="shared" si="7"/>
        <v>1.5606073427215514E-4</v>
      </c>
    </row>
    <row r="111" spans="2:12">
      <c r="B111" s="26" t="s">
        <v>434</v>
      </c>
      <c r="C111" s="4">
        <v>441</v>
      </c>
      <c r="D111">
        <f t="shared" si="5"/>
        <v>9.655595209423511E-3</v>
      </c>
      <c r="E111">
        <f t="shared" si="6"/>
        <v>34.5380640641079</v>
      </c>
      <c r="F111" s="36">
        <v>76000</v>
      </c>
      <c r="G111">
        <f t="shared" si="4"/>
        <v>454.44821136984081</v>
      </c>
      <c r="J111" s="26" t="s">
        <v>267</v>
      </c>
      <c r="K111" s="4">
        <v>98852.392000000007</v>
      </c>
      <c r="L111">
        <f t="shared" si="7"/>
        <v>3.4939027134627047E-4</v>
      </c>
    </row>
    <row r="112" spans="2:12">
      <c r="B112" s="26" t="s">
        <v>435</v>
      </c>
      <c r="C112" s="4">
        <v>289</v>
      </c>
      <c r="D112">
        <f t="shared" si="5"/>
        <v>6.3275896043614391E-3</v>
      </c>
      <c r="E112">
        <f t="shared" si="6"/>
        <v>22.633788014800867</v>
      </c>
      <c r="F112" s="36">
        <v>39000</v>
      </c>
      <c r="G112">
        <f t="shared" si="4"/>
        <v>580.35353884104791</v>
      </c>
      <c r="J112" s="26" t="s">
        <v>268</v>
      </c>
      <c r="K112" s="4">
        <v>41826.678999999996</v>
      </c>
      <c r="L112">
        <f t="shared" si="7"/>
        <v>5.4113280221938895E-4</v>
      </c>
    </row>
    <row r="113" spans="2:12">
      <c r="B113" s="26" t="s">
        <v>436</v>
      </c>
      <c r="C113" s="4">
        <v>171</v>
      </c>
      <c r="D113">
        <f t="shared" si="5"/>
        <v>3.7440063056948308E-3</v>
      </c>
      <c r="E113">
        <f t="shared" si="6"/>
        <v>13.392310555470409</v>
      </c>
      <c r="F113" s="36">
        <v>21000</v>
      </c>
      <c r="G113">
        <f t="shared" si="4"/>
        <v>637.72907407001946</v>
      </c>
      <c r="J113" s="26" t="s">
        <v>269</v>
      </c>
      <c r="K113" s="4">
        <v>31513.447</v>
      </c>
      <c r="L113">
        <f t="shared" si="7"/>
        <v>4.2497130052039086E-4</v>
      </c>
    </row>
    <row r="114" spans="2:12">
      <c r="B114" s="26" t="s">
        <v>437</v>
      </c>
      <c r="C114" s="4">
        <v>866</v>
      </c>
      <c r="D114">
        <f t="shared" si="5"/>
        <v>1.8960874039366804E-2</v>
      </c>
      <c r="E114">
        <f t="shared" si="6"/>
        <v>67.823046438815055</v>
      </c>
      <c r="F114" s="36">
        <v>69000</v>
      </c>
      <c r="G114">
        <f t="shared" si="4"/>
        <v>982.94270201181246</v>
      </c>
      <c r="J114" s="26" t="s">
        <v>270</v>
      </c>
      <c r="K114" s="4">
        <v>104753.61</v>
      </c>
      <c r="L114">
        <f t="shared" si="7"/>
        <v>6.4745307048430175E-4</v>
      </c>
    </row>
    <row r="115" spans="2:12">
      <c r="B115" s="26" t="s">
        <v>438</v>
      </c>
      <c r="C115" s="4">
        <v>102</v>
      </c>
      <c r="D115">
        <f t="shared" si="5"/>
        <v>2.23326691918639E-3</v>
      </c>
      <c r="E115">
        <f t="shared" si="6"/>
        <v>7.988395769929717</v>
      </c>
      <c r="F115" s="36">
        <v>20000</v>
      </c>
      <c r="G115">
        <f t="shared" si="4"/>
        <v>399.41978849648586</v>
      </c>
      <c r="J115" s="26" t="s">
        <v>271</v>
      </c>
      <c r="K115" s="4">
        <v>13179.769</v>
      </c>
      <c r="L115">
        <f t="shared" si="7"/>
        <v>6.0611045382735589E-4</v>
      </c>
    </row>
    <row r="116" spans="2:12">
      <c r="B116" s="26" t="s">
        <v>439</v>
      </c>
      <c r="C116" s="4">
        <v>7</v>
      </c>
      <c r="D116">
        <f t="shared" si="5"/>
        <v>1.5326341602259541E-4</v>
      </c>
      <c r="E116">
        <f t="shared" si="6"/>
        <v>0.54822323911282378</v>
      </c>
      <c r="F116" s="36">
        <v>2000</v>
      </c>
      <c r="G116">
        <f t="shared" si="4"/>
        <v>274.11161955641188</v>
      </c>
      <c r="J116" s="26" t="s">
        <v>272</v>
      </c>
      <c r="K116" s="4">
        <v>1362.6569999999999</v>
      </c>
      <c r="L116">
        <f t="shared" si="7"/>
        <v>4.0231932108580795E-4</v>
      </c>
    </row>
    <row r="117" spans="2:12">
      <c r="B117" s="26" t="s">
        <v>440</v>
      </c>
      <c r="C117" s="4">
        <v>123</v>
      </c>
      <c r="D117">
        <f t="shared" si="5"/>
        <v>2.6930571672541762E-3</v>
      </c>
      <c r="E117">
        <f t="shared" si="6"/>
        <v>9.6330654872681887</v>
      </c>
      <c r="F117" s="36">
        <v>18000</v>
      </c>
      <c r="G117">
        <f t="shared" si="4"/>
        <v>535.17030484823272</v>
      </c>
      <c r="J117" s="26" t="s">
        <v>273</v>
      </c>
      <c r="K117" s="4">
        <v>10634.894</v>
      </c>
      <c r="L117">
        <f t="shared" si="7"/>
        <v>9.0579797854761768E-4</v>
      </c>
    </row>
    <row r="118" spans="2:12">
      <c r="B118" s="26" t="s">
        <v>441</v>
      </c>
      <c r="C118" s="4">
        <v>8</v>
      </c>
      <c r="D118">
        <f t="shared" si="5"/>
        <v>1.7515818974010903E-4</v>
      </c>
      <c r="E118">
        <f t="shared" si="6"/>
        <v>0.62654084470036997</v>
      </c>
      <c r="F118" s="36">
        <v>2000</v>
      </c>
      <c r="G118">
        <f t="shared" si="4"/>
        <v>313.27042235018502</v>
      </c>
      <c r="J118" s="26" t="s">
        <v>274</v>
      </c>
      <c r="K118" s="4">
        <v>7067.6540000000005</v>
      </c>
      <c r="L118">
        <f t="shared" si="7"/>
        <v>8.8649054509511919E-5</v>
      </c>
    </row>
    <row r="119" spans="2:12">
      <c r="B119" s="26" t="s">
        <v>442</v>
      </c>
      <c r="C119" s="4">
        <v>117</v>
      </c>
      <c r="D119">
        <f t="shared" si="5"/>
        <v>2.5616885249490945E-3</v>
      </c>
      <c r="E119">
        <f t="shared" si="6"/>
        <v>9.1631598537429113</v>
      </c>
      <c r="F119" s="36">
        <v>15000</v>
      </c>
      <c r="G119">
        <f t="shared" si="4"/>
        <v>610.87732358286075</v>
      </c>
      <c r="J119" s="26" t="s">
        <v>275</v>
      </c>
      <c r="K119" s="4">
        <v>5192.6379999999999</v>
      </c>
      <c r="L119">
        <f t="shared" si="7"/>
        <v>1.7646444550424873E-3</v>
      </c>
    </row>
    <row r="120" spans="2:12">
      <c r="B120" s="26" t="s">
        <v>443</v>
      </c>
      <c r="C120" s="4">
        <v>39</v>
      </c>
      <c r="D120">
        <f t="shared" si="5"/>
        <v>8.5389617498303158E-4</v>
      </c>
      <c r="E120">
        <f t="shared" si="6"/>
        <v>3.0543866179143038</v>
      </c>
      <c r="F120" s="36">
        <v>13000</v>
      </c>
      <c r="G120">
        <f t="shared" si="4"/>
        <v>234.95281676263875</v>
      </c>
      <c r="J120" s="26" t="s">
        <v>276</v>
      </c>
      <c r="K120" s="4">
        <v>5311.5609999999997</v>
      </c>
      <c r="L120">
        <f t="shared" si="7"/>
        <v>5.7504500426791745E-4</v>
      </c>
    </row>
    <row r="121" spans="2:12">
      <c r="B121" s="26" t="s">
        <v>444</v>
      </c>
      <c r="C121" s="4">
        <v>57</v>
      </c>
      <c r="D121">
        <f t="shared" si="5"/>
        <v>1.2480021018982769E-3</v>
      </c>
      <c r="E121">
        <f t="shared" si="6"/>
        <v>4.4641035184901368</v>
      </c>
      <c r="F121" s="36">
        <v>11000</v>
      </c>
      <c r="G121">
        <f t="shared" si="4"/>
        <v>405.82759259001244</v>
      </c>
      <c r="J121" s="26" t="s">
        <v>277</v>
      </c>
      <c r="K121" s="4">
        <v>5315.9539999999997</v>
      </c>
      <c r="L121">
        <f t="shared" si="7"/>
        <v>8.3975585915343457E-4</v>
      </c>
    </row>
    <row r="122" spans="2:12">
      <c r="B122" s="26" t="s">
        <v>445</v>
      </c>
      <c r="C122" s="4">
        <v>70</v>
      </c>
      <c r="D122">
        <f t="shared" si="5"/>
        <v>1.532634160225954E-3</v>
      </c>
      <c r="E122">
        <f t="shared" si="6"/>
        <v>5.4822323911282371</v>
      </c>
      <c r="F122" s="36">
        <v>15000</v>
      </c>
      <c r="G122">
        <f t="shared" si="4"/>
        <v>365.48215940854914</v>
      </c>
      <c r="J122" s="26" t="s">
        <v>278</v>
      </c>
      <c r="K122" s="4">
        <v>26140.557000000001</v>
      </c>
      <c r="L122">
        <f t="shared" si="7"/>
        <v>2.0972133038818711E-4</v>
      </c>
    </row>
    <row r="123" spans="2:12">
      <c r="B123" s="26" t="s">
        <v>446</v>
      </c>
      <c r="C123" s="4">
        <v>25</v>
      </c>
      <c r="D123">
        <f t="shared" si="5"/>
        <v>5.4736934293784069E-4</v>
      </c>
      <c r="E123">
        <f t="shared" si="6"/>
        <v>1.9579401396886562</v>
      </c>
      <c r="F123" s="36">
        <v>16000</v>
      </c>
      <c r="G123">
        <f t="shared" si="4"/>
        <v>122.37125873054102</v>
      </c>
      <c r="J123" s="26" t="s">
        <v>279</v>
      </c>
      <c r="K123" s="4">
        <v>5109.1710000000003</v>
      </c>
      <c r="L123">
        <f t="shared" si="7"/>
        <v>3.8322071030479429E-4</v>
      </c>
    </row>
    <row r="124" spans="2:12">
      <c r="B124" s="26" t="s">
        <v>447</v>
      </c>
      <c r="C124" s="4">
        <v>46</v>
      </c>
      <c r="D124">
        <f t="shared" si="5"/>
        <v>1.0071595910056269E-3</v>
      </c>
      <c r="E124">
        <f t="shared" si="6"/>
        <v>3.6026098570271277</v>
      </c>
      <c r="F124" s="36">
        <v>31000</v>
      </c>
      <c r="G124">
        <f t="shared" si="4"/>
        <v>116.21322119442348</v>
      </c>
      <c r="J124" s="26" t="s">
        <v>280</v>
      </c>
      <c r="K124" s="4">
        <v>12230.064</v>
      </c>
      <c r="L124">
        <f t="shared" si="7"/>
        <v>2.9456999219522708E-4</v>
      </c>
    </row>
    <row r="125" spans="2:12">
      <c r="B125" s="26" t="s">
        <v>448</v>
      </c>
      <c r="C125" s="4">
        <v>0</v>
      </c>
      <c r="D125">
        <f t="shared" si="5"/>
        <v>0</v>
      </c>
      <c r="E125">
        <f t="shared" si="6"/>
        <v>0</v>
      </c>
      <c r="F125" s="36">
        <v>0</v>
      </c>
      <c r="G125" t="e">
        <f t="shared" si="4"/>
        <v>#DIV/0!</v>
      </c>
      <c r="J125" s="26" t="s">
        <v>281</v>
      </c>
      <c r="K125" s="4">
        <v>4983.0929999999998</v>
      </c>
      <c r="L125">
        <f t="shared" si="7"/>
        <v>0</v>
      </c>
    </row>
    <row r="126" spans="2:12">
      <c r="F126" s="37">
        <v>0</v>
      </c>
      <c r="G126" t="e">
        <f t="shared" si="4"/>
        <v>#DIV/0!</v>
      </c>
    </row>
    <row r="127" spans="2:12">
      <c r="F127" s="37">
        <v>0</v>
      </c>
      <c r="G127" t="e">
        <f t="shared" si="4"/>
        <v>#DIV/0!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zoomScaleNormal="100" zoomScalePageLayoutView="75" workbookViewId="0">
      <selection activeCell="H19" sqref="H19"/>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1.2788905502199225E-3</v>
      </c>
      <c r="B3">
        <v>8.6653000316379693E-4</v>
      </c>
      <c r="C3">
        <v>1.2136135213502059E-3</v>
      </c>
      <c r="D3">
        <v>8.2145990734637264E-6</v>
      </c>
      <c r="E3">
        <v>1.4536961460758788E-3</v>
      </c>
      <c r="F3">
        <v>6.1681029225388949E-5</v>
      </c>
      <c r="G3">
        <v>5.5444332553456323E-4</v>
      </c>
      <c r="H3">
        <v>4.4123870767837938E-4</v>
      </c>
      <c r="I3">
        <v>7.1073458931095374E-4</v>
      </c>
      <c r="J3">
        <v>8.7722334242099423E-4</v>
      </c>
      <c r="K3">
        <v>8.1085427537461304E-4</v>
      </c>
      <c r="L3">
        <v>1.1419801185693062E-3</v>
      </c>
      <c r="M3">
        <v>3.8232430990864477E-4</v>
      </c>
      <c r="N3">
        <v>6.5771410142003849E-4</v>
      </c>
      <c r="O3">
        <v>8.6584969354793547E-5</v>
      </c>
      <c r="P3">
        <v>2.6344904630529756E-4</v>
      </c>
      <c r="Q3">
        <v>8.6322098879545995E-4</v>
      </c>
      <c r="R3">
        <v>8.0950202976632507E-4</v>
      </c>
      <c r="S3">
        <v>6.7440460928911859E-4</v>
      </c>
      <c r="T3">
        <v>3.6714818039828456E-4</v>
      </c>
      <c r="U3">
        <v>1.4903913755340281E-3</v>
      </c>
      <c r="V3">
        <v>7.7378240069691227E-4</v>
      </c>
      <c r="W3">
        <v>1.7633286352523099E-4</v>
      </c>
      <c r="X3">
        <v>9.7767455776573138E-4</v>
      </c>
      <c r="Y3">
        <v>2.5117310039371268E-3</v>
      </c>
      <c r="Z3">
        <v>1.5600244903376489E-3</v>
      </c>
      <c r="AA3">
        <v>1.940919214585138E-3</v>
      </c>
      <c r="AB3">
        <v>5.8319309595702517E-4</v>
      </c>
      <c r="AC3">
        <v>2.2067089021701869E-4</v>
      </c>
      <c r="AD3">
        <v>1.1056530298748089E-4</v>
      </c>
      <c r="AE3">
        <v>1.6237491706489135E-4</v>
      </c>
      <c r="AF3">
        <v>7.0368661102723849E-4</v>
      </c>
      <c r="AG3">
        <v>2.0095115484683983E-4</v>
      </c>
      <c r="AH3">
        <v>1.8285800299019266E-4</v>
      </c>
      <c r="AI3">
        <v>2.7570253345546324E-4</v>
      </c>
      <c r="AJ3">
        <v>4.1467140268732573E-4</v>
      </c>
      <c r="AK3">
        <v>2.5002323276737725E-4</v>
      </c>
      <c r="AL3">
        <v>4.6388918087620653E-4</v>
      </c>
      <c r="AM3">
        <v>1.7984003882465189E-4</v>
      </c>
      <c r="AN3">
        <v>1.9306919830503285E-4</v>
      </c>
      <c r="AO3">
        <v>4.5935048202219931E-4</v>
      </c>
      <c r="AP3">
        <v>3.2285277264108966E-4</v>
      </c>
      <c r="AQ3">
        <v>1.769175058226123E-4</v>
      </c>
      <c r="AR3">
        <v>1.0913508439844286E-3</v>
      </c>
      <c r="AS3">
        <v>1.660303546939099E-3</v>
      </c>
      <c r="AT3">
        <v>1.3832353317077865E-3</v>
      </c>
      <c r="AU3">
        <v>1.4373676803762514E-3</v>
      </c>
      <c r="AV3">
        <v>5.652298199985067E-4</v>
      </c>
      <c r="AW3">
        <v>2.5656406706325326E-4</v>
      </c>
      <c r="AX3">
        <v>5.6929733673358749E-4</v>
      </c>
      <c r="AY3">
        <v>0</v>
      </c>
      <c r="AZ3">
        <v>1.0174995459692349E-3</v>
      </c>
      <c r="BA3">
        <v>7.5680826168627484E-4</v>
      </c>
      <c r="BB3">
        <v>3.1373932904258452E-4</v>
      </c>
      <c r="BC3">
        <v>7.7578536286841411E-4</v>
      </c>
      <c r="BD3">
        <v>1.2473838616777273E-3</v>
      </c>
      <c r="BE3">
        <v>2.2313969286777367E-4</v>
      </c>
      <c r="BF3">
        <v>2.9549802407318167E-3</v>
      </c>
      <c r="BG3">
        <v>9.0565928495612055E-6</v>
      </c>
      <c r="BH3">
        <v>1.8888658274707146E-5</v>
      </c>
      <c r="BI3">
        <v>9.059232024223419E-4</v>
      </c>
      <c r="BJ3">
        <v>6.3942206987928254E-4</v>
      </c>
      <c r="BK3">
        <v>7.6243923360000941E-4</v>
      </c>
      <c r="BL3">
        <v>5.2260974398806608E-4</v>
      </c>
      <c r="BM3">
        <v>1.757309092503831E-4</v>
      </c>
      <c r="BN3">
        <v>4.4677956377882697E-5</v>
      </c>
      <c r="BO3">
        <v>2.2899539233771758E-4</v>
      </c>
      <c r="BP3">
        <v>2.5009180247910837E-4</v>
      </c>
      <c r="BQ3">
        <v>2.0139313363605287E-4</v>
      </c>
      <c r="BR3">
        <v>1.3578112661149862E-4</v>
      </c>
      <c r="BS3">
        <v>1.348653290864967E-4</v>
      </c>
      <c r="BT3">
        <v>1.289703179674212E-4</v>
      </c>
      <c r="BU3">
        <v>1.2337616833133657E-4</v>
      </c>
      <c r="BV3">
        <v>1.7712282904417935E-4</v>
      </c>
      <c r="BW3">
        <v>8.3759743346216824E-5</v>
      </c>
      <c r="BX3">
        <v>3.0873248927030389E-4</v>
      </c>
      <c r="BY3">
        <v>2.0253926821267942E-4</v>
      </c>
      <c r="BZ3">
        <v>5.1393909881925874E-5</v>
      </c>
      <c r="CA3">
        <v>1.3641943018880393E-5</v>
      </c>
      <c r="CB3">
        <v>1.9315265146014807E-4</v>
      </c>
      <c r="CC3">
        <v>3.0707491662617124E-4</v>
      </c>
      <c r="CD3">
        <v>2.4206923212582334E-4</v>
      </c>
      <c r="CE3">
        <v>3.3124660863008767E-4</v>
      </c>
      <c r="CF3">
        <v>5.7831689565141616E-5</v>
      </c>
      <c r="CG3">
        <v>6.7715465244669608E-4</v>
      </c>
      <c r="CH3">
        <v>1.7545987084093261E-4</v>
      </c>
      <c r="CI3">
        <v>2.3988594473070953E-4</v>
      </c>
      <c r="CJ3">
        <v>2.9423196642356817E-4</v>
      </c>
      <c r="CK3">
        <v>1.9454561339765335E-4</v>
      </c>
      <c r="CL3">
        <v>1.1398927904616052E-4</v>
      </c>
      <c r="CM3">
        <v>6.0692423184509951E-5</v>
      </c>
      <c r="CN3">
        <v>3.0292872092711759E-4</v>
      </c>
      <c r="CO3">
        <v>7.3388901157413211E-4</v>
      </c>
      <c r="CP3">
        <v>1.1599033509091391E-4</v>
      </c>
      <c r="CQ3">
        <v>3.2526253766573858E-4</v>
      </c>
      <c r="CR3">
        <v>4.0977246443559581E-4</v>
      </c>
      <c r="CS3">
        <v>3.9408800228439664E-4</v>
      </c>
      <c r="CT3">
        <v>9.0375337472264124E-4</v>
      </c>
      <c r="CU3">
        <v>2.6669954224641879E-4</v>
      </c>
      <c r="CV3">
        <v>5.9052033121266556E-4</v>
      </c>
      <c r="CW3">
        <v>1.919325000096098E-4</v>
      </c>
      <c r="CX3">
        <v>1.5606073427215514E-4</v>
      </c>
      <c r="CY3">
        <v>3.4939027134627047E-4</v>
      </c>
      <c r="CZ3">
        <v>5.4113280221938895E-4</v>
      </c>
      <c r="DA3">
        <v>4.2497130052039086E-4</v>
      </c>
      <c r="DB3">
        <v>6.4745307048430175E-4</v>
      </c>
      <c r="DC3">
        <v>6.0611045382735589E-4</v>
      </c>
      <c r="DD3">
        <v>4.0231932108580795E-4</v>
      </c>
      <c r="DE3">
        <v>9.0579797854761768E-4</v>
      </c>
      <c r="DF3">
        <v>8.8649054509511919E-5</v>
      </c>
      <c r="DG3">
        <v>1.7646444550424873E-3</v>
      </c>
      <c r="DH3">
        <v>5.7504500426791745E-4</v>
      </c>
      <c r="DI3">
        <v>8.3975585915343457E-4</v>
      </c>
      <c r="DJ3">
        <v>2.0972133038818711E-4</v>
      </c>
      <c r="DK3">
        <v>3.8322071030479429E-4</v>
      </c>
      <c r="DL3">
        <v>2.9456999219522708E-4</v>
      </c>
      <c r="DM3">
        <v>0</v>
      </c>
    </row>
    <row r="6" spans="1:117">
      <c r="A6" s="40" t="s">
        <v>539</v>
      </c>
      <c r="B6" s="40"/>
      <c r="C6" s="40"/>
      <c r="D6" s="40"/>
      <c r="E6" s="40"/>
      <c r="F6" s="40"/>
    </row>
    <row r="7" spans="1:117">
      <c r="A7" s="40"/>
      <c r="B7" s="40"/>
      <c r="C7" s="40"/>
      <c r="D7" s="40"/>
      <c r="E7" s="40"/>
      <c r="F7" s="40"/>
      <c r="BW7">
        <v>0</v>
      </c>
    </row>
    <row r="8" spans="1:117">
      <c r="A8" s="40"/>
      <c r="B8" s="40"/>
      <c r="C8" s="40"/>
      <c r="D8" s="40"/>
      <c r="E8" s="40"/>
      <c r="F8" s="40"/>
      <c r="BW8">
        <v>1279.4004406996953</v>
      </c>
    </row>
    <row r="9" spans="1:117">
      <c r="A9" s="40"/>
      <c r="B9" s="40"/>
      <c r="C9" s="40"/>
      <c r="D9" s="40"/>
      <c r="E9" s="40"/>
      <c r="F9" s="40"/>
      <c r="BW9">
        <v>6422.4747658496271</v>
      </c>
    </row>
    <row r="10" spans="1:117">
      <c r="A10" s="40"/>
      <c r="B10" s="40"/>
      <c r="C10" s="40"/>
      <c r="D10" s="40"/>
      <c r="E10" s="40"/>
      <c r="F10" s="40"/>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5" sqref="B5"/>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B2" sqref="B2:B118"/>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topLeftCell="B1" workbookViewId="0">
      <selection activeCell="K3" sqref="K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C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K28" sqref="K28"/>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zoomScaleNormal="100" workbookViewId="0">
      <selection activeCell="C34" sqref="A32:C34"/>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510</v>
      </c>
      <c r="D1" t="s">
        <v>510</v>
      </c>
      <c r="G1" t="s">
        <v>507</v>
      </c>
      <c r="H1" t="s">
        <v>507</v>
      </c>
    </row>
    <row r="2" spans="1:23" ht="61">
      <c r="A2" s="22" t="s">
        <v>515</v>
      </c>
      <c r="B2" s="15" t="s">
        <v>512</v>
      </c>
      <c r="C2" t="s">
        <v>514</v>
      </c>
      <c r="D2" s="15" t="s">
        <v>511</v>
      </c>
      <c r="E2" t="s">
        <v>513</v>
      </c>
      <c r="G2" s="15" t="s">
        <v>512</v>
      </c>
      <c r="H2" s="15" t="s">
        <v>511</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1" t="s">
        <v>510</v>
      </c>
      <c r="C11" s="41"/>
      <c r="D11" s="41"/>
      <c r="E11" s="41"/>
      <c r="F11" s="41"/>
      <c r="G11" s="41"/>
      <c r="H11" s="41"/>
      <c r="Q11" s="3" t="s">
        <v>509</v>
      </c>
    </row>
    <row r="12" spans="1:23" ht="37" customHeight="1">
      <c r="B12" s="3" t="s">
        <v>464</v>
      </c>
      <c r="C12" s="15" t="s">
        <v>506</v>
      </c>
      <c r="D12" s="15" t="s">
        <v>505</v>
      </c>
      <c r="E12" s="15" t="s">
        <v>504</v>
      </c>
      <c r="F12" s="15" t="s">
        <v>503</v>
      </c>
      <c r="G12" s="15" t="s">
        <v>472</v>
      </c>
      <c r="H12" s="15" t="s">
        <v>468</v>
      </c>
      <c r="Q12" s="42" t="s">
        <v>508</v>
      </c>
      <c r="R12" s="42"/>
      <c r="S12" s="42"/>
      <c r="T12" s="42"/>
      <c r="U12" s="42"/>
      <c r="V12" s="42"/>
      <c r="W12" s="42"/>
    </row>
    <row r="13" spans="1:23">
      <c r="A13" s="14" t="s">
        <v>489</v>
      </c>
      <c r="B13" s="10"/>
      <c r="C13" s="12">
        <f t="shared" ref="C13:C18" si="2">D3/$D$8</f>
        <v>0.39164809890030905</v>
      </c>
      <c r="D13" s="12">
        <f t="shared" ref="D13:D18" si="3">B3/$B$8</f>
        <v>0.79953679876479677</v>
      </c>
      <c r="E13" s="10">
        <f t="shared" ref="E13:E18" si="4">C13*$C$25</f>
        <v>168.03424374853893</v>
      </c>
      <c r="F13" s="11">
        <f t="shared" ref="F13:F18" si="5">D13*$D$25</f>
        <v>236.1961820045432</v>
      </c>
      <c r="G13" s="10">
        <f t="shared" ref="G13:G18" si="6">E13+F13</f>
        <v>404.23042575308216</v>
      </c>
      <c r="H13" t="e">
        <f>G13/B13</f>
        <v>#DIV/0!</v>
      </c>
      <c r="Q13" s="42"/>
      <c r="R13" s="42"/>
      <c r="S13" s="42"/>
      <c r="T13" s="42"/>
      <c r="U13" s="42"/>
      <c r="V13" s="42"/>
      <c r="W13" s="42"/>
    </row>
    <row r="14" spans="1:23">
      <c r="A14" s="14" t="s">
        <v>488</v>
      </c>
      <c r="B14" s="10"/>
      <c r="C14" s="12">
        <f t="shared" si="2"/>
        <v>0.62042244663264579</v>
      </c>
      <c r="D14" s="12">
        <f t="shared" si="3"/>
        <v>0.85922747894834717</v>
      </c>
      <c r="E14" s="10">
        <f t="shared" si="4"/>
        <v>266.18849144744979</v>
      </c>
      <c r="F14" s="11">
        <f t="shared" si="5"/>
        <v>253.8297803359645</v>
      </c>
      <c r="G14" s="10">
        <f t="shared" si="6"/>
        <v>520.01827178341432</v>
      </c>
      <c r="H14" t="e">
        <f t="shared" ref="H14:H18" si="7">G14/B14</f>
        <v>#DIV/0!</v>
      </c>
      <c r="Q14" s="42"/>
      <c r="R14" s="42"/>
      <c r="S14" s="42"/>
      <c r="T14" s="42"/>
      <c r="U14" s="42"/>
      <c r="V14" s="42"/>
      <c r="W14" s="42"/>
    </row>
    <row r="15" spans="1:23">
      <c r="A15" s="14" t="s">
        <v>487</v>
      </c>
      <c r="B15" s="10"/>
      <c r="C15" s="12">
        <f t="shared" si="2"/>
        <v>1.093258103931575</v>
      </c>
      <c r="D15" s="12">
        <f t="shared" si="3"/>
        <v>1.0092078004644986</v>
      </c>
      <c r="E15" s="10">
        <f t="shared" si="4"/>
        <v>469.05576519309079</v>
      </c>
      <c r="F15" s="11">
        <f t="shared" si="5"/>
        <v>298.1364080892543</v>
      </c>
      <c r="G15" s="10">
        <f t="shared" si="6"/>
        <v>767.19217328234504</v>
      </c>
      <c r="H15" t="e">
        <f t="shared" si="7"/>
        <v>#DIV/0!</v>
      </c>
      <c r="Q15" s="42"/>
      <c r="R15" s="42"/>
      <c r="S15" s="42"/>
      <c r="T15" s="42"/>
      <c r="U15" s="42"/>
      <c r="V15" s="42"/>
      <c r="W15" s="42"/>
    </row>
    <row r="16" spans="1:23">
      <c r="A16" s="14" t="s">
        <v>490</v>
      </c>
      <c r="B16" s="10"/>
      <c r="C16" s="12">
        <f t="shared" si="2"/>
        <v>1.3340558290807161</v>
      </c>
      <c r="D16" s="12">
        <f t="shared" si="3"/>
        <v>1.1447255175873745</v>
      </c>
      <c r="E16" s="10">
        <f t="shared" si="4"/>
        <v>572.36857012031146</v>
      </c>
      <c r="F16" s="11">
        <f t="shared" si="5"/>
        <v>338.17054714057161</v>
      </c>
      <c r="G16" s="10">
        <f t="shared" si="6"/>
        <v>910.53911726088313</v>
      </c>
      <c r="H16" t="e">
        <f t="shared" si="7"/>
        <v>#DIV/0!</v>
      </c>
      <c r="Q16" s="42"/>
      <c r="R16" s="42"/>
      <c r="S16" s="42"/>
      <c r="T16" s="42"/>
      <c r="U16" s="42"/>
      <c r="V16" s="42"/>
      <c r="W16" s="42"/>
    </row>
    <row r="17" spans="1:23">
      <c r="A17" s="14" t="s">
        <v>491</v>
      </c>
      <c r="B17" s="10"/>
      <c r="C17" s="12">
        <f t="shared" si="2"/>
        <v>1.9643498885934019</v>
      </c>
      <c r="D17" s="12">
        <f t="shared" si="3"/>
        <v>1.3122629391437481</v>
      </c>
      <c r="E17" s="10">
        <f t="shared" si="4"/>
        <v>842.79241725960151</v>
      </c>
      <c r="F17" s="11">
        <f t="shared" si="5"/>
        <v>387.6638279697159</v>
      </c>
      <c r="G17" s="10">
        <f t="shared" si="6"/>
        <v>1230.4562452293173</v>
      </c>
      <c r="H17" t="e">
        <f t="shared" si="7"/>
        <v>#DIV/0!</v>
      </c>
      <c r="Q17" s="42"/>
      <c r="R17" s="42"/>
      <c r="S17" s="42"/>
      <c r="T17" s="42"/>
      <c r="U17" s="42"/>
      <c r="V17" s="42"/>
      <c r="W17" s="42"/>
    </row>
    <row r="18" spans="1:23">
      <c r="A18" s="13" t="s">
        <v>466</v>
      </c>
      <c r="B18" s="10"/>
      <c r="C18" s="11">
        <f t="shared" si="2"/>
        <v>1</v>
      </c>
      <c r="D18" s="11">
        <f t="shared" si="3"/>
        <v>1</v>
      </c>
      <c r="E18" s="10">
        <f t="shared" si="4"/>
        <v>429.04394077324685</v>
      </c>
      <c r="F18" s="11">
        <f t="shared" si="5"/>
        <v>295.4162739844399</v>
      </c>
      <c r="G18" s="10">
        <f t="shared" si="6"/>
        <v>724.4602147576868</v>
      </c>
      <c r="H18" t="e">
        <f t="shared" si="7"/>
        <v>#DIV/0!</v>
      </c>
      <c r="Q18" s="42"/>
      <c r="R18" s="42"/>
      <c r="S18" s="42"/>
      <c r="T18" s="42"/>
      <c r="U18" s="42"/>
      <c r="V18" s="42"/>
      <c r="W18" s="42"/>
    </row>
    <row r="19" spans="1:23">
      <c r="Q19" s="42"/>
      <c r="R19" s="42"/>
      <c r="S19" s="42"/>
      <c r="T19" s="42"/>
      <c r="U19" s="42"/>
      <c r="V19" s="42"/>
      <c r="W19" s="42"/>
    </row>
    <row r="20" spans="1:23">
      <c r="B20" s="41" t="s">
        <v>507</v>
      </c>
      <c r="C20" s="41"/>
      <c r="D20" s="41"/>
      <c r="E20" s="41"/>
      <c r="F20" s="41"/>
      <c r="G20" s="41"/>
      <c r="H20" s="41"/>
      <c r="Q20" s="42"/>
      <c r="R20" s="42"/>
      <c r="S20" s="42"/>
      <c r="T20" s="42"/>
      <c r="U20" s="42"/>
      <c r="V20" s="42"/>
      <c r="W20" s="42"/>
    </row>
    <row r="22" spans="1:23">
      <c r="B22" s="3" t="s">
        <v>466</v>
      </c>
      <c r="C22" t="s">
        <v>502</v>
      </c>
      <c r="D22" t="s">
        <v>501</v>
      </c>
    </row>
    <row r="23" spans="1:23">
      <c r="A23" t="s">
        <v>618</v>
      </c>
      <c r="B23" s="3">
        <v>1</v>
      </c>
      <c r="C23">
        <f>I91/I89</f>
        <v>0.59222567648763291</v>
      </c>
      <c r="D23">
        <f>B23-C23</f>
        <v>0.40777432351236709</v>
      </c>
    </row>
    <row r="24" spans="1:23">
      <c r="A24" s="3" t="s">
        <v>540</v>
      </c>
      <c r="B24" s="2">
        <f>Skatteberegninger!E7*1000000</f>
        <v>1976423094.6073174</v>
      </c>
      <c r="C24" s="2">
        <f>C23*$B$24</f>
        <v>1170488504.2295995</v>
      </c>
      <c r="D24" s="2">
        <f>D23*$B$24</f>
        <v>805934590.37771797</v>
      </c>
    </row>
    <row r="25" spans="1:23">
      <c r="A25" s="3" t="s">
        <v>499</v>
      </c>
      <c r="B25">
        <f>B24/$B$31</f>
        <v>724.46021475768669</v>
      </c>
      <c r="C25" s="2">
        <f>C24/$B$31</f>
        <v>429.04394077324685</v>
      </c>
      <c r="D25" s="2">
        <f>D24/$B$31</f>
        <v>295.4162739844399</v>
      </c>
    </row>
    <row r="27" spans="1:23">
      <c r="A27" s="3" t="s">
        <v>500</v>
      </c>
      <c r="B27" s="2">
        <f>SUM(C27:D27)</f>
        <v>1863639004.8686919</v>
      </c>
      <c r="C27" s="2">
        <f>C24*(1+E8)</f>
        <v>1114281022.7354898</v>
      </c>
      <c r="D27" s="2">
        <f>(1+C8)*D24</f>
        <v>749357982.1332022</v>
      </c>
    </row>
    <row r="28" spans="1:23">
      <c r="A28" s="3" t="s">
        <v>499</v>
      </c>
      <c r="B28" s="2">
        <f>SUM(C28:D28)</f>
        <v>683.11907373568874</v>
      </c>
      <c r="C28" s="2">
        <f>C27/$B$31</f>
        <v>408.44102218495652</v>
      </c>
      <c r="D28" s="2">
        <f>D27/$B$31</f>
        <v>274.67805155073222</v>
      </c>
    </row>
    <row r="30" spans="1:23">
      <c r="A30" s="3" t="s">
        <v>498</v>
      </c>
      <c r="B30" s="9">
        <v>1000</v>
      </c>
    </row>
    <row r="31" spans="1:23">
      <c r="A31" s="3" t="s">
        <v>497</v>
      </c>
      <c r="B31" s="8">
        <v>2728132</v>
      </c>
    </row>
    <row r="38" spans="3:30">
      <c r="C38" s="3" t="s">
        <v>617</v>
      </c>
    </row>
    <row r="39" spans="3:30">
      <c r="C39" s="27" t="s">
        <v>541</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row>
    <row r="40" spans="3: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t="s">
        <v>542</v>
      </c>
    </row>
    <row r="41" spans="3:30">
      <c r="C41" s="27"/>
      <c r="D41" s="29" t="s">
        <v>543</v>
      </c>
      <c r="E41" s="29" t="s">
        <v>544</v>
      </c>
      <c r="F41" s="29" t="s">
        <v>545</v>
      </c>
      <c r="G41" s="29" t="s">
        <v>546</v>
      </c>
      <c r="H41" s="29" t="s">
        <v>547</v>
      </c>
      <c r="I41" s="29" t="s">
        <v>548</v>
      </c>
      <c r="J41" s="29" t="s">
        <v>549</v>
      </c>
      <c r="K41" s="29" t="s">
        <v>550</v>
      </c>
      <c r="L41" s="29" t="s">
        <v>551</v>
      </c>
      <c r="M41" s="29" t="s">
        <v>552</v>
      </c>
      <c r="N41" s="29" t="s">
        <v>553</v>
      </c>
      <c r="O41" s="29" t="s">
        <v>554</v>
      </c>
      <c r="P41" s="29" t="s">
        <v>555</v>
      </c>
      <c r="Q41" s="29" t="s">
        <v>556</v>
      </c>
      <c r="R41" s="29" t="s">
        <v>557</v>
      </c>
      <c r="S41" s="29" t="s">
        <v>558</v>
      </c>
      <c r="T41" s="29" t="s">
        <v>559</v>
      </c>
      <c r="U41" s="29" t="s">
        <v>560</v>
      </c>
      <c r="V41" s="29" t="s">
        <v>561</v>
      </c>
      <c r="W41" s="29" t="s">
        <v>562</v>
      </c>
      <c r="X41" s="29" t="s">
        <v>563</v>
      </c>
      <c r="Y41" s="29" t="s">
        <v>564</v>
      </c>
      <c r="Z41" s="29" t="s">
        <v>565</v>
      </c>
      <c r="AA41" s="29" t="s">
        <v>566</v>
      </c>
      <c r="AB41" s="29" t="s">
        <v>567</v>
      </c>
      <c r="AC41" s="27"/>
      <c r="AD41" s="30" t="s">
        <v>568</v>
      </c>
    </row>
    <row r="42" spans="3:30">
      <c r="C42" s="29" t="s">
        <v>569</v>
      </c>
      <c r="D42" s="31">
        <v>445061346</v>
      </c>
      <c r="E42" s="31">
        <v>95200012</v>
      </c>
      <c r="F42" s="31">
        <v>24160844</v>
      </c>
      <c r="G42" s="31">
        <v>0</v>
      </c>
      <c r="H42" s="31">
        <v>325700490</v>
      </c>
      <c r="I42" s="31">
        <v>0</v>
      </c>
      <c r="J42" s="31">
        <v>325700490</v>
      </c>
      <c r="K42" s="31">
        <v>0</v>
      </c>
      <c r="L42" s="31">
        <v>0</v>
      </c>
      <c r="M42" s="31">
        <v>325700490</v>
      </c>
      <c r="N42" s="31">
        <v>0</v>
      </c>
      <c r="O42" s="31">
        <v>0</v>
      </c>
      <c r="P42" s="31">
        <v>0</v>
      </c>
      <c r="Q42" s="31">
        <v>0</v>
      </c>
      <c r="R42" s="31">
        <v>0</v>
      </c>
      <c r="S42" s="31">
        <v>0</v>
      </c>
      <c r="T42" s="31">
        <v>0</v>
      </c>
      <c r="U42" s="31">
        <v>0</v>
      </c>
      <c r="V42" s="31">
        <v>0</v>
      </c>
      <c r="W42" s="31">
        <v>0</v>
      </c>
      <c r="X42" s="31">
        <v>0</v>
      </c>
      <c r="Y42" s="31">
        <v>0</v>
      </c>
      <c r="Z42" s="31">
        <v>0</v>
      </c>
      <c r="AA42" s="31">
        <v>0</v>
      </c>
      <c r="AB42" s="31">
        <v>0</v>
      </c>
      <c r="AC42" s="27"/>
      <c r="AD42" s="28"/>
    </row>
    <row r="43" spans="3:30">
      <c r="C43" s="29" t="s">
        <v>570</v>
      </c>
      <c r="D43" s="31">
        <v>17840467</v>
      </c>
      <c r="E43" s="31">
        <v>1434101</v>
      </c>
      <c r="F43" s="31">
        <v>15892386</v>
      </c>
      <c r="G43" s="31">
        <v>0</v>
      </c>
      <c r="H43" s="31">
        <v>513980</v>
      </c>
      <c r="I43" s="31">
        <v>0</v>
      </c>
      <c r="J43" s="31">
        <v>513980</v>
      </c>
      <c r="K43" s="31">
        <v>0</v>
      </c>
      <c r="L43" s="31">
        <v>0</v>
      </c>
      <c r="M43" s="31">
        <v>513980</v>
      </c>
      <c r="N43" s="31">
        <v>0</v>
      </c>
      <c r="O43" s="31">
        <v>0</v>
      </c>
      <c r="P43" s="31">
        <v>0</v>
      </c>
      <c r="Q43" s="31">
        <v>0</v>
      </c>
      <c r="R43" s="31">
        <v>0</v>
      </c>
      <c r="S43" s="31">
        <v>0</v>
      </c>
      <c r="T43" s="31">
        <v>0</v>
      </c>
      <c r="U43" s="31">
        <v>0</v>
      </c>
      <c r="V43" s="31">
        <v>0</v>
      </c>
      <c r="W43" s="31">
        <v>0</v>
      </c>
      <c r="X43" s="31">
        <v>0</v>
      </c>
      <c r="Y43" s="31">
        <v>0</v>
      </c>
      <c r="Z43" s="31">
        <v>0</v>
      </c>
      <c r="AA43" s="31">
        <v>0</v>
      </c>
      <c r="AB43" s="31">
        <v>0</v>
      </c>
      <c r="AC43" s="27"/>
      <c r="AD43" s="28"/>
    </row>
    <row r="44" spans="3:30">
      <c r="C44" s="29" t="s">
        <v>571</v>
      </c>
      <c r="D44" s="31">
        <v>15662452</v>
      </c>
      <c r="E44" s="31">
        <v>0</v>
      </c>
      <c r="F44" s="31">
        <v>0</v>
      </c>
      <c r="G44" s="31">
        <v>0</v>
      </c>
      <c r="H44" s="31">
        <v>15662452</v>
      </c>
      <c r="I44" s="31">
        <v>0</v>
      </c>
      <c r="J44" s="31">
        <v>15662452</v>
      </c>
      <c r="K44" s="31">
        <v>0</v>
      </c>
      <c r="L44" s="31">
        <v>0</v>
      </c>
      <c r="M44" s="31">
        <v>14260853</v>
      </c>
      <c r="N44" s="31">
        <v>1401599</v>
      </c>
      <c r="O44" s="31">
        <v>0</v>
      </c>
      <c r="P44" s="31">
        <v>0</v>
      </c>
      <c r="Q44" s="31">
        <v>0</v>
      </c>
      <c r="R44" s="31">
        <v>0</v>
      </c>
      <c r="S44" s="31">
        <v>0</v>
      </c>
      <c r="T44" s="31">
        <v>0</v>
      </c>
      <c r="U44" s="31">
        <v>0</v>
      </c>
      <c r="V44" s="31">
        <v>0</v>
      </c>
      <c r="W44" s="31">
        <v>0</v>
      </c>
      <c r="X44" s="31">
        <v>0</v>
      </c>
      <c r="Y44" s="31">
        <v>0</v>
      </c>
      <c r="Z44" s="31">
        <v>0</v>
      </c>
      <c r="AA44" s="31">
        <v>0</v>
      </c>
      <c r="AB44" s="31">
        <v>0</v>
      </c>
      <c r="AC44" s="27"/>
      <c r="AD44" s="28"/>
    </row>
    <row r="45" spans="3:30">
      <c r="C45" s="29" t="s">
        <v>572</v>
      </c>
      <c r="D45" s="31">
        <v>6598078</v>
      </c>
      <c r="E45" s="31">
        <v>3976785</v>
      </c>
      <c r="F45" s="31">
        <v>1133</v>
      </c>
      <c r="G45" s="31">
        <v>0</v>
      </c>
      <c r="H45" s="31">
        <v>2620160</v>
      </c>
      <c r="I45" s="31">
        <v>778971</v>
      </c>
      <c r="J45" s="31">
        <v>1841189</v>
      </c>
      <c r="K45" s="31">
        <v>270643</v>
      </c>
      <c r="L45" s="31">
        <v>26583</v>
      </c>
      <c r="M45" s="31">
        <v>1037086</v>
      </c>
      <c r="N45" s="31">
        <v>26217</v>
      </c>
      <c r="O45" s="31">
        <v>84469</v>
      </c>
      <c r="P45" s="31">
        <v>71083</v>
      </c>
      <c r="Q45" s="31">
        <v>55564</v>
      </c>
      <c r="R45" s="31">
        <v>10339</v>
      </c>
      <c r="S45" s="31">
        <v>28014</v>
      </c>
      <c r="T45" s="31">
        <v>0</v>
      </c>
      <c r="U45" s="31">
        <v>8257</v>
      </c>
      <c r="V45" s="31">
        <v>173</v>
      </c>
      <c r="W45" s="31">
        <v>2693</v>
      </c>
      <c r="X45" s="31">
        <v>13536</v>
      </c>
      <c r="Y45" s="31">
        <v>143981</v>
      </c>
      <c r="Z45" s="31">
        <v>53242</v>
      </c>
      <c r="AA45" s="31">
        <v>9309</v>
      </c>
      <c r="AB45" s="31">
        <v>0</v>
      </c>
      <c r="AC45" s="27"/>
      <c r="AD45" s="32">
        <v>63.1</v>
      </c>
    </row>
    <row r="46" spans="3:30">
      <c r="C46" s="29" t="s">
        <v>573</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27"/>
      <c r="AD46" s="28"/>
    </row>
    <row r="47" spans="3:30">
      <c r="C47" s="29" t="s">
        <v>574</v>
      </c>
      <c r="D47" s="31">
        <v>0</v>
      </c>
      <c r="E47" s="31">
        <v>0</v>
      </c>
      <c r="F47" s="31">
        <v>0</v>
      </c>
      <c r="G47" s="31">
        <v>0</v>
      </c>
      <c r="H47" s="31">
        <v>0</v>
      </c>
      <c r="I47" s="31">
        <v>0</v>
      </c>
      <c r="J47" s="31">
        <v>0</v>
      </c>
      <c r="K47" s="31">
        <v>0</v>
      </c>
      <c r="L47" s="31">
        <v>0</v>
      </c>
      <c r="M47" s="31">
        <v>0</v>
      </c>
      <c r="N47" s="31">
        <v>0</v>
      </c>
      <c r="O47" s="31">
        <v>0</v>
      </c>
      <c r="P47" s="31">
        <v>0</v>
      </c>
      <c r="Q47" s="31">
        <v>0</v>
      </c>
      <c r="R47" s="31">
        <v>0</v>
      </c>
      <c r="S47" s="31">
        <v>0</v>
      </c>
      <c r="T47" s="31">
        <v>0</v>
      </c>
      <c r="U47" s="31">
        <v>0</v>
      </c>
      <c r="V47" s="31">
        <v>0</v>
      </c>
      <c r="W47" s="31">
        <v>0</v>
      </c>
      <c r="X47" s="31">
        <v>0</v>
      </c>
      <c r="Y47" s="31">
        <v>0</v>
      </c>
      <c r="Z47" s="31">
        <v>0</v>
      </c>
      <c r="AA47" s="31">
        <v>0</v>
      </c>
      <c r="AB47" s="31">
        <v>0</v>
      </c>
      <c r="AC47" s="27"/>
      <c r="AD47" s="28"/>
    </row>
    <row r="48" spans="3:30">
      <c r="C48" s="29" t="s">
        <v>575</v>
      </c>
      <c r="D48" s="31">
        <v>0</v>
      </c>
      <c r="E48" s="31">
        <v>0</v>
      </c>
      <c r="F48" s="31">
        <v>0</v>
      </c>
      <c r="G48" s="31">
        <v>0</v>
      </c>
      <c r="H48" s="31">
        <v>0</v>
      </c>
      <c r="I48" s="31">
        <v>0</v>
      </c>
      <c r="J48" s="31">
        <v>0</v>
      </c>
      <c r="K48" s="31">
        <v>0</v>
      </c>
      <c r="L48" s="31">
        <v>0</v>
      </c>
      <c r="M48" s="31">
        <v>0</v>
      </c>
      <c r="N48" s="31">
        <v>0</v>
      </c>
      <c r="O48" s="31">
        <v>0</v>
      </c>
      <c r="P48" s="31">
        <v>0</v>
      </c>
      <c r="Q48" s="31">
        <v>0</v>
      </c>
      <c r="R48" s="31">
        <v>0</v>
      </c>
      <c r="S48" s="31">
        <v>0</v>
      </c>
      <c r="T48" s="31">
        <v>0</v>
      </c>
      <c r="U48" s="31">
        <v>0</v>
      </c>
      <c r="V48" s="31">
        <v>0</v>
      </c>
      <c r="W48" s="31">
        <v>0</v>
      </c>
      <c r="X48" s="31">
        <v>0</v>
      </c>
      <c r="Y48" s="31">
        <v>0</v>
      </c>
      <c r="Z48" s="31">
        <v>0</v>
      </c>
      <c r="AA48" s="31">
        <v>0</v>
      </c>
      <c r="AB48" s="31">
        <v>0</v>
      </c>
      <c r="AC48" s="27"/>
      <c r="AD48" s="28"/>
    </row>
    <row r="49" spans="3:30">
      <c r="C49" s="29" t="s">
        <v>576</v>
      </c>
      <c r="D49" s="31">
        <v>105292879</v>
      </c>
      <c r="E49" s="31">
        <v>51408922</v>
      </c>
      <c r="F49" s="31">
        <v>-3098819</v>
      </c>
      <c r="G49" s="31">
        <v>0</v>
      </c>
      <c r="H49" s="31">
        <v>56982776</v>
      </c>
      <c r="I49" s="31">
        <v>51213074</v>
      </c>
      <c r="J49" s="31">
        <v>5769702</v>
      </c>
      <c r="K49" s="31">
        <v>434097</v>
      </c>
      <c r="L49" s="31">
        <v>3328</v>
      </c>
      <c r="M49" s="31">
        <v>481634</v>
      </c>
      <c r="N49" s="31">
        <v>138052</v>
      </c>
      <c r="O49" s="31">
        <v>912298</v>
      </c>
      <c r="P49" s="31">
        <v>1413596</v>
      </c>
      <c r="Q49" s="31">
        <v>286112</v>
      </c>
      <c r="R49" s="31">
        <v>173368</v>
      </c>
      <c r="S49" s="31">
        <v>118322</v>
      </c>
      <c r="T49" s="31">
        <v>98997</v>
      </c>
      <c r="U49" s="31">
        <v>112401</v>
      </c>
      <c r="V49" s="31">
        <v>49203</v>
      </c>
      <c r="W49" s="31">
        <v>272437</v>
      </c>
      <c r="X49" s="31">
        <v>335285</v>
      </c>
      <c r="Y49" s="31">
        <v>848176</v>
      </c>
      <c r="Z49" s="31">
        <v>24970</v>
      </c>
      <c r="AA49" s="31">
        <v>67425</v>
      </c>
      <c r="AB49" s="31">
        <v>0</v>
      </c>
      <c r="AC49" s="27"/>
      <c r="AD49" s="32">
        <v>73</v>
      </c>
    </row>
    <row r="50" spans="3:30">
      <c r="C50" s="29" t="s">
        <v>577</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1">
        <v>0</v>
      </c>
      <c r="X50" s="31">
        <v>0</v>
      </c>
      <c r="Y50" s="31">
        <v>0</v>
      </c>
      <c r="Z50" s="31">
        <v>0</v>
      </c>
      <c r="AA50" s="31">
        <v>0</v>
      </c>
      <c r="AB50" s="31">
        <v>0</v>
      </c>
      <c r="AC50" s="27"/>
      <c r="AD50" s="28"/>
    </row>
    <row r="51" spans="3:30">
      <c r="C51" s="29" t="s">
        <v>578</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1">
        <v>0</v>
      </c>
      <c r="X51" s="31">
        <v>0</v>
      </c>
      <c r="Y51" s="31">
        <v>0</v>
      </c>
      <c r="Z51" s="31">
        <v>0</v>
      </c>
      <c r="AA51" s="31">
        <v>0</v>
      </c>
      <c r="AB51" s="31">
        <v>0</v>
      </c>
      <c r="AC51" s="27"/>
      <c r="AD51" s="28"/>
    </row>
    <row r="52" spans="3:30">
      <c r="C52" s="29" t="s">
        <v>579</v>
      </c>
      <c r="D52" s="31">
        <v>331143</v>
      </c>
      <c r="E52" s="31">
        <v>56735</v>
      </c>
      <c r="F52" s="31">
        <v>256670</v>
      </c>
      <c r="G52" s="31">
        <v>0</v>
      </c>
      <c r="H52" s="31">
        <v>17738</v>
      </c>
      <c r="I52" s="31">
        <v>0</v>
      </c>
      <c r="J52" s="31">
        <v>17738</v>
      </c>
      <c r="K52" s="31">
        <v>0</v>
      </c>
      <c r="L52" s="31">
        <v>17166</v>
      </c>
      <c r="M52" s="31">
        <v>0</v>
      </c>
      <c r="N52" s="31">
        <v>0</v>
      </c>
      <c r="O52" s="31">
        <v>572</v>
      </c>
      <c r="P52" s="31">
        <v>0</v>
      </c>
      <c r="Q52" s="31">
        <v>0</v>
      </c>
      <c r="R52" s="31">
        <v>0</v>
      </c>
      <c r="S52" s="31">
        <v>0</v>
      </c>
      <c r="T52" s="31">
        <v>0</v>
      </c>
      <c r="U52" s="31">
        <v>0</v>
      </c>
      <c r="V52" s="31">
        <v>0</v>
      </c>
      <c r="W52" s="31">
        <v>0</v>
      </c>
      <c r="X52" s="31">
        <v>0</v>
      </c>
      <c r="Y52" s="31">
        <v>0</v>
      </c>
      <c r="Z52" s="31">
        <v>0</v>
      </c>
      <c r="AA52" s="31">
        <v>0</v>
      </c>
      <c r="AB52" s="31">
        <v>0</v>
      </c>
      <c r="AC52" s="27"/>
      <c r="AD52" s="28"/>
    </row>
    <row r="53" spans="3:30">
      <c r="C53" s="29" t="s">
        <v>580</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27"/>
      <c r="AD53" s="28"/>
    </row>
    <row r="54" spans="3:30">
      <c r="C54" s="29" t="s">
        <v>581</v>
      </c>
      <c r="D54" s="31">
        <v>44375240</v>
      </c>
      <c r="E54" s="31">
        <v>6077653</v>
      </c>
      <c r="F54" s="31">
        <v>21183510</v>
      </c>
      <c r="G54" s="31">
        <v>0</v>
      </c>
      <c r="H54" s="31">
        <v>17114076</v>
      </c>
      <c r="I54" s="31">
        <v>0</v>
      </c>
      <c r="J54" s="31">
        <v>17114076</v>
      </c>
      <c r="K54" s="31">
        <v>0</v>
      </c>
      <c r="L54" s="31">
        <v>0</v>
      </c>
      <c r="M54" s="31">
        <v>0</v>
      </c>
      <c r="N54" s="31">
        <v>0</v>
      </c>
      <c r="O54" s="31">
        <v>0</v>
      </c>
      <c r="P54" s="31">
        <v>0</v>
      </c>
      <c r="Q54" s="31">
        <v>15910389</v>
      </c>
      <c r="R54" s="31">
        <v>0</v>
      </c>
      <c r="S54" s="31">
        <v>0</v>
      </c>
      <c r="T54" s="31">
        <v>0</v>
      </c>
      <c r="U54" s="31">
        <v>0</v>
      </c>
      <c r="V54" s="31">
        <v>0</v>
      </c>
      <c r="W54" s="31">
        <v>0</v>
      </c>
      <c r="X54" s="31">
        <v>0</v>
      </c>
      <c r="Y54" s="31">
        <v>1203687</v>
      </c>
      <c r="Z54" s="31">
        <v>0</v>
      </c>
      <c r="AA54" s="31">
        <v>0</v>
      </c>
      <c r="AB54" s="31">
        <v>0</v>
      </c>
      <c r="AC54" s="27"/>
      <c r="AD54" s="32">
        <v>72</v>
      </c>
    </row>
    <row r="55" spans="3:30">
      <c r="C55" s="29" t="s">
        <v>582</v>
      </c>
      <c r="D55" s="31">
        <v>27954018</v>
      </c>
      <c r="E55" s="31">
        <v>0</v>
      </c>
      <c r="F55" s="31">
        <v>0</v>
      </c>
      <c r="G55" s="31">
        <v>0</v>
      </c>
      <c r="H55" s="31">
        <v>27954018</v>
      </c>
      <c r="I55" s="31">
        <v>0</v>
      </c>
      <c r="J55" s="31">
        <v>27954018</v>
      </c>
      <c r="K55" s="31">
        <v>0</v>
      </c>
      <c r="L55" s="31">
        <v>0</v>
      </c>
      <c r="M55" s="31">
        <v>0</v>
      </c>
      <c r="N55" s="31">
        <v>0</v>
      </c>
      <c r="O55" s="31">
        <v>0</v>
      </c>
      <c r="P55" s="31">
        <v>0</v>
      </c>
      <c r="Q55" s="31">
        <v>27954018</v>
      </c>
      <c r="R55" s="31">
        <v>0</v>
      </c>
      <c r="S55" s="31">
        <v>0</v>
      </c>
      <c r="T55" s="31">
        <v>0</v>
      </c>
      <c r="U55" s="31">
        <v>0</v>
      </c>
      <c r="V55" s="31">
        <v>0</v>
      </c>
      <c r="W55" s="31">
        <v>0</v>
      </c>
      <c r="X55" s="31">
        <v>0</v>
      </c>
      <c r="Y55" s="31">
        <v>0</v>
      </c>
      <c r="Z55" s="31">
        <v>0</v>
      </c>
      <c r="AA55" s="31">
        <v>0</v>
      </c>
      <c r="AB55" s="31">
        <v>0</v>
      </c>
      <c r="AC55" s="27"/>
      <c r="AD55" s="28"/>
    </row>
    <row r="56" spans="3:30">
      <c r="C56" s="29" t="s">
        <v>583</v>
      </c>
      <c r="D56" s="31">
        <v>124208605</v>
      </c>
      <c r="E56" s="31">
        <v>91658618</v>
      </c>
      <c r="F56" s="31">
        <v>-20907766</v>
      </c>
      <c r="G56" s="31">
        <v>0</v>
      </c>
      <c r="H56" s="31">
        <v>53457752</v>
      </c>
      <c r="I56" s="31">
        <v>8163872</v>
      </c>
      <c r="J56" s="31">
        <v>45293880</v>
      </c>
      <c r="K56" s="31">
        <v>19110312</v>
      </c>
      <c r="L56" s="31">
        <v>639073</v>
      </c>
      <c r="M56" s="31">
        <v>1566380</v>
      </c>
      <c r="N56" s="31">
        <v>1074832</v>
      </c>
      <c r="O56" s="31">
        <v>5881764</v>
      </c>
      <c r="P56" s="31">
        <v>438454</v>
      </c>
      <c r="Q56" s="31">
        <v>13395468</v>
      </c>
      <c r="R56" s="31">
        <v>48686</v>
      </c>
      <c r="S56" s="31">
        <v>102982</v>
      </c>
      <c r="T56" s="31">
        <v>76244</v>
      </c>
      <c r="U56" s="31">
        <v>38015</v>
      </c>
      <c r="V56" s="31">
        <v>489</v>
      </c>
      <c r="W56" s="31">
        <v>84140</v>
      </c>
      <c r="X56" s="31">
        <v>46283</v>
      </c>
      <c r="Y56" s="31">
        <v>2520530</v>
      </c>
      <c r="Z56" s="31">
        <v>228856</v>
      </c>
      <c r="AA56" s="31">
        <v>41372</v>
      </c>
      <c r="AB56" s="31">
        <v>0</v>
      </c>
      <c r="AC56" s="27"/>
      <c r="AD56" s="32">
        <v>74.099999999999994</v>
      </c>
    </row>
    <row r="57" spans="3:30">
      <c r="C57" s="29" t="s">
        <v>584</v>
      </c>
      <c r="D57" s="31">
        <v>106244872</v>
      </c>
      <c r="E57" s="31">
        <v>0</v>
      </c>
      <c r="F57" s="31">
        <v>0</v>
      </c>
      <c r="G57" s="31">
        <v>0</v>
      </c>
      <c r="H57" s="31">
        <v>106244872</v>
      </c>
      <c r="I57" s="31">
        <v>29639723</v>
      </c>
      <c r="J57" s="31">
        <v>76605149</v>
      </c>
      <c r="K57" s="31">
        <v>3105337</v>
      </c>
      <c r="L57" s="31">
        <v>121887</v>
      </c>
      <c r="M57" s="31">
        <v>5400936</v>
      </c>
      <c r="N57" s="31">
        <v>2329237</v>
      </c>
      <c r="O57" s="31">
        <v>15141666</v>
      </c>
      <c r="P57" s="31">
        <v>10158083</v>
      </c>
      <c r="Q57" s="31">
        <v>27993569</v>
      </c>
      <c r="R57" s="31">
        <v>633513</v>
      </c>
      <c r="S57" s="31">
        <v>631718</v>
      </c>
      <c r="T57" s="31">
        <v>430296</v>
      </c>
      <c r="U57" s="31">
        <v>877398</v>
      </c>
      <c r="V57" s="31">
        <v>405516</v>
      </c>
      <c r="W57" s="31">
        <v>1409586</v>
      </c>
      <c r="X57" s="31">
        <v>3112168</v>
      </c>
      <c r="Y57" s="31">
        <v>3792778</v>
      </c>
      <c r="Z57" s="31">
        <v>422692</v>
      </c>
      <c r="AA57" s="31">
        <v>638768</v>
      </c>
      <c r="AB57" s="31">
        <v>0</v>
      </c>
      <c r="AC57" s="27"/>
      <c r="AD57" s="32">
        <v>74.099999999999994</v>
      </c>
    </row>
    <row r="58" spans="3:30">
      <c r="C58" s="29" t="s">
        <v>585</v>
      </c>
      <c r="D58" s="31">
        <v>12959509</v>
      </c>
      <c r="E58" s="31">
        <v>0</v>
      </c>
      <c r="F58" s="31">
        <v>0</v>
      </c>
      <c r="G58" s="31">
        <v>0</v>
      </c>
      <c r="H58" s="31">
        <v>12959509</v>
      </c>
      <c r="I58" s="31">
        <v>0</v>
      </c>
      <c r="J58" s="31">
        <v>12959509</v>
      </c>
      <c r="K58" s="31">
        <v>0</v>
      </c>
      <c r="L58" s="31">
        <v>0</v>
      </c>
      <c r="M58" s="31">
        <v>0</v>
      </c>
      <c r="N58" s="31">
        <v>0</v>
      </c>
      <c r="O58" s="31">
        <v>0</v>
      </c>
      <c r="P58" s="31">
        <v>1710529</v>
      </c>
      <c r="Q58" s="31">
        <v>11248980</v>
      </c>
      <c r="R58" s="31">
        <v>0</v>
      </c>
      <c r="S58" s="31">
        <v>0</v>
      </c>
      <c r="T58" s="31">
        <v>0</v>
      </c>
      <c r="U58" s="31">
        <v>0</v>
      </c>
      <c r="V58" s="31">
        <v>0</v>
      </c>
      <c r="W58" s="31">
        <v>0</v>
      </c>
      <c r="X58" s="31">
        <v>0</v>
      </c>
      <c r="Y58" s="31">
        <v>0</v>
      </c>
      <c r="Z58" s="31">
        <v>0</v>
      </c>
      <c r="AA58" s="31">
        <v>0</v>
      </c>
      <c r="AB58" s="31">
        <v>0</v>
      </c>
      <c r="AC58" s="27"/>
      <c r="AD58" s="28"/>
    </row>
    <row r="59" spans="3:30">
      <c r="C59" s="29" t="s">
        <v>586</v>
      </c>
      <c r="D59" s="31">
        <v>81391983</v>
      </c>
      <c r="E59" s="31">
        <v>99281634</v>
      </c>
      <c r="F59" s="31">
        <v>-19768575</v>
      </c>
      <c r="G59" s="31">
        <v>0</v>
      </c>
      <c r="H59" s="31">
        <v>1878924</v>
      </c>
      <c r="I59" s="31">
        <v>3799</v>
      </c>
      <c r="J59" s="31">
        <v>1875125</v>
      </c>
      <c r="K59" s="31">
        <v>6772</v>
      </c>
      <c r="L59" s="31">
        <v>7669</v>
      </c>
      <c r="M59" s="31">
        <v>991592</v>
      </c>
      <c r="N59" s="31">
        <v>536553</v>
      </c>
      <c r="O59" s="31">
        <v>0</v>
      </c>
      <c r="P59" s="31">
        <v>565</v>
      </c>
      <c r="Q59" s="31">
        <v>326582</v>
      </c>
      <c r="R59" s="31">
        <v>0</v>
      </c>
      <c r="S59" s="31">
        <v>424</v>
      </c>
      <c r="T59" s="31">
        <v>232</v>
      </c>
      <c r="U59" s="31">
        <v>0</v>
      </c>
      <c r="V59" s="31">
        <v>0</v>
      </c>
      <c r="W59" s="31">
        <v>269</v>
      </c>
      <c r="X59" s="31">
        <v>553</v>
      </c>
      <c r="Y59" s="31">
        <v>2920</v>
      </c>
      <c r="Z59" s="31">
        <v>697</v>
      </c>
      <c r="AA59" s="31">
        <v>298</v>
      </c>
      <c r="AB59" s="31">
        <v>0</v>
      </c>
      <c r="AC59" s="27"/>
      <c r="AD59" s="32">
        <v>79.42</v>
      </c>
    </row>
    <row r="60" spans="3:30">
      <c r="C60" s="29" t="s">
        <v>587</v>
      </c>
      <c r="D60" s="31">
        <v>479125845</v>
      </c>
      <c r="E60" s="31">
        <v>0</v>
      </c>
      <c r="F60" s="31">
        <v>0</v>
      </c>
      <c r="G60" s="31">
        <v>0</v>
      </c>
      <c r="H60" s="31">
        <v>479125845</v>
      </c>
      <c r="I60" s="31">
        <v>0</v>
      </c>
      <c r="J60" s="31">
        <v>479125845</v>
      </c>
      <c r="K60" s="31">
        <v>0</v>
      </c>
      <c r="L60" s="31">
        <v>0</v>
      </c>
      <c r="M60" s="31">
        <v>0</v>
      </c>
      <c r="N60" s="31">
        <v>0</v>
      </c>
      <c r="O60" s="31">
        <v>0</v>
      </c>
      <c r="P60" s="31">
        <v>0</v>
      </c>
      <c r="Q60" s="31">
        <v>479125845</v>
      </c>
      <c r="R60" s="31">
        <v>0</v>
      </c>
      <c r="S60" s="31">
        <v>0</v>
      </c>
      <c r="T60" s="31">
        <v>0</v>
      </c>
      <c r="U60" s="31">
        <v>0</v>
      </c>
      <c r="V60" s="31">
        <v>0</v>
      </c>
      <c r="W60" s="31">
        <v>0</v>
      </c>
      <c r="X60" s="31">
        <v>0</v>
      </c>
      <c r="Y60" s="31">
        <v>0</v>
      </c>
      <c r="Z60" s="31">
        <v>0</v>
      </c>
      <c r="AA60" s="31">
        <v>0</v>
      </c>
      <c r="AB60" s="31">
        <v>0</v>
      </c>
      <c r="AC60" s="27"/>
      <c r="AD60" s="28"/>
    </row>
    <row r="61" spans="3:30">
      <c r="C61" s="29" t="s">
        <v>588</v>
      </c>
      <c r="D61" s="31">
        <v>19383</v>
      </c>
      <c r="E61" s="31">
        <v>0</v>
      </c>
      <c r="F61" s="31">
        <v>0</v>
      </c>
      <c r="G61" s="31">
        <v>0</v>
      </c>
      <c r="H61" s="31">
        <v>19383</v>
      </c>
      <c r="I61" s="31">
        <v>0</v>
      </c>
      <c r="J61" s="31">
        <v>19383</v>
      </c>
      <c r="K61" s="31">
        <v>0</v>
      </c>
      <c r="L61" s="31">
        <v>1328</v>
      </c>
      <c r="M61" s="31">
        <v>15998</v>
      </c>
      <c r="N61" s="31">
        <v>2057</v>
      </c>
      <c r="O61" s="31">
        <v>0</v>
      </c>
      <c r="P61" s="31">
        <v>0</v>
      </c>
      <c r="Q61" s="31">
        <v>0</v>
      </c>
      <c r="R61" s="31">
        <v>0</v>
      </c>
      <c r="S61" s="31">
        <v>0</v>
      </c>
      <c r="T61" s="31">
        <v>0</v>
      </c>
      <c r="U61" s="31">
        <v>0</v>
      </c>
      <c r="V61" s="31">
        <v>0</v>
      </c>
      <c r="W61" s="31">
        <v>0</v>
      </c>
      <c r="X61" s="31">
        <v>0</v>
      </c>
      <c r="Y61" s="31">
        <v>0</v>
      </c>
      <c r="Z61" s="31">
        <v>0</v>
      </c>
      <c r="AA61" s="31">
        <v>0</v>
      </c>
      <c r="AB61" s="31">
        <v>0</v>
      </c>
      <c r="AC61" s="27"/>
      <c r="AD61" s="32">
        <v>73.3</v>
      </c>
    </row>
    <row r="62" spans="3:30">
      <c r="C62" s="29" t="s">
        <v>589</v>
      </c>
      <c r="D62" s="31">
        <v>11661105</v>
      </c>
      <c r="E62" s="31">
        <v>6068</v>
      </c>
      <c r="F62" s="31">
        <v>4738716</v>
      </c>
      <c r="G62" s="31">
        <v>0</v>
      </c>
      <c r="H62" s="31">
        <v>6916321</v>
      </c>
      <c r="I62" s="31">
        <v>513208</v>
      </c>
      <c r="J62" s="31">
        <v>6403113</v>
      </c>
      <c r="K62" s="31">
        <v>0</v>
      </c>
      <c r="L62" s="31">
        <v>0</v>
      </c>
      <c r="M62" s="31">
        <v>6397505</v>
      </c>
      <c r="N62" s="31">
        <v>0</v>
      </c>
      <c r="O62" s="31">
        <v>0</v>
      </c>
      <c r="P62" s="31">
        <v>5608</v>
      </c>
      <c r="Q62" s="31">
        <v>0</v>
      </c>
      <c r="R62" s="31">
        <v>0</v>
      </c>
      <c r="S62" s="31">
        <v>0</v>
      </c>
      <c r="T62" s="31">
        <v>0</v>
      </c>
      <c r="U62" s="31">
        <v>0</v>
      </c>
      <c r="V62" s="31">
        <v>0</v>
      </c>
      <c r="W62" s="31">
        <v>0</v>
      </c>
      <c r="X62" s="31">
        <v>0</v>
      </c>
      <c r="Y62" s="31">
        <v>0</v>
      </c>
      <c r="Z62" s="31">
        <v>0</v>
      </c>
      <c r="AA62" s="31">
        <v>0</v>
      </c>
      <c r="AB62" s="31">
        <v>0</v>
      </c>
      <c r="AC62" s="27"/>
      <c r="AD62" s="32">
        <v>93</v>
      </c>
    </row>
    <row r="63" spans="3:30">
      <c r="C63" s="29" t="s">
        <v>590</v>
      </c>
      <c r="D63" s="31">
        <v>0</v>
      </c>
      <c r="E63" s="31">
        <v>0</v>
      </c>
      <c r="F63" s="31">
        <v>0</v>
      </c>
      <c r="G63" s="31">
        <v>0</v>
      </c>
      <c r="H63" s="31">
        <v>0</v>
      </c>
      <c r="I63" s="31">
        <v>0</v>
      </c>
      <c r="J63" s="31">
        <v>0</v>
      </c>
      <c r="K63" s="31">
        <v>0</v>
      </c>
      <c r="L63" s="31">
        <v>0</v>
      </c>
      <c r="M63" s="31">
        <v>0</v>
      </c>
      <c r="N63" s="31">
        <v>0</v>
      </c>
      <c r="O63" s="31">
        <v>0</v>
      </c>
      <c r="P63" s="31">
        <v>0</v>
      </c>
      <c r="Q63" s="31">
        <v>0</v>
      </c>
      <c r="R63" s="31">
        <v>0</v>
      </c>
      <c r="S63" s="31">
        <v>0</v>
      </c>
      <c r="T63" s="31">
        <v>0</v>
      </c>
      <c r="U63" s="31">
        <v>0</v>
      </c>
      <c r="V63" s="31">
        <v>0</v>
      </c>
      <c r="W63" s="31">
        <v>0</v>
      </c>
      <c r="X63" s="31">
        <v>0</v>
      </c>
      <c r="Y63" s="31">
        <v>0</v>
      </c>
      <c r="Z63" s="31">
        <v>0</v>
      </c>
      <c r="AA63" s="31">
        <v>0</v>
      </c>
      <c r="AB63" s="31">
        <v>0</v>
      </c>
      <c r="AC63" s="27"/>
      <c r="AD63" s="28"/>
    </row>
    <row r="64" spans="3:30">
      <c r="C64" s="29" t="s">
        <v>591</v>
      </c>
      <c r="D64" s="31">
        <v>174168160</v>
      </c>
      <c r="E64" s="31">
        <v>0</v>
      </c>
      <c r="F64" s="31">
        <v>0</v>
      </c>
      <c r="G64" s="31">
        <v>3410760</v>
      </c>
      <c r="H64" s="31">
        <v>170757400</v>
      </c>
      <c r="I64" s="31">
        <v>0</v>
      </c>
      <c r="J64" s="31">
        <v>170757400</v>
      </c>
      <c r="K64" s="31">
        <v>0</v>
      </c>
      <c r="L64" s="31">
        <v>19100044</v>
      </c>
      <c r="M64" s="31">
        <v>0</v>
      </c>
      <c r="N64" s="31">
        <v>151657356</v>
      </c>
      <c r="O64" s="31">
        <v>0</v>
      </c>
      <c r="P64" s="31">
        <v>0</v>
      </c>
      <c r="Q64" s="31">
        <v>0</v>
      </c>
      <c r="R64" s="31">
        <v>0</v>
      </c>
      <c r="S64" s="31">
        <v>0</v>
      </c>
      <c r="T64" s="31">
        <v>0</v>
      </c>
      <c r="U64" s="31">
        <v>0</v>
      </c>
      <c r="V64" s="31">
        <v>0</v>
      </c>
      <c r="W64" s="31">
        <v>0</v>
      </c>
      <c r="X64" s="31">
        <v>0</v>
      </c>
      <c r="Y64" s="31">
        <v>0</v>
      </c>
      <c r="Z64" s="31">
        <v>0</v>
      </c>
      <c r="AA64" s="31">
        <v>0</v>
      </c>
      <c r="AB64" s="31">
        <v>0</v>
      </c>
      <c r="AC64" s="27"/>
      <c r="AD64" s="32">
        <v>56.54</v>
      </c>
    </row>
    <row r="65" spans="3:30">
      <c r="C65" s="29" t="s">
        <v>592</v>
      </c>
      <c r="D65" s="31">
        <v>0</v>
      </c>
      <c r="E65" s="31">
        <v>0</v>
      </c>
      <c r="F65" s="31">
        <v>0</v>
      </c>
      <c r="G65" s="31">
        <v>0</v>
      </c>
      <c r="H65" s="31">
        <v>0</v>
      </c>
      <c r="I65" s="31">
        <v>0</v>
      </c>
      <c r="J65" s="31">
        <v>0</v>
      </c>
      <c r="K65" s="31">
        <v>0</v>
      </c>
      <c r="L65" s="31">
        <v>0</v>
      </c>
      <c r="M65" s="31">
        <v>0</v>
      </c>
      <c r="N65" s="31">
        <v>0</v>
      </c>
      <c r="O65" s="31">
        <v>0</v>
      </c>
      <c r="P65" s="31">
        <v>0</v>
      </c>
      <c r="Q65" s="31">
        <v>0</v>
      </c>
      <c r="R65" s="31">
        <v>0</v>
      </c>
      <c r="S65" s="31">
        <v>0</v>
      </c>
      <c r="T65" s="31">
        <v>0</v>
      </c>
      <c r="U65" s="31">
        <v>0</v>
      </c>
      <c r="V65" s="31">
        <v>0</v>
      </c>
      <c r="W65" s="31">
        <v>0</v>
      </c>
      <c r="X65" s="31">
        <v>0</v>
      </c>
      <c r="Y65" s="31">
        <v>0</v>
      </c>
      <c r="Z65" s="31">
        <v>0</v>
      </c>
      <c r="AA65" s="31">
        <v>0</v>
      </c>
      <c r="AB65" s="31">
        <v>0</v>
      </c>
      <c r="AC65" s="27"/>
      <c r="AD65" s="28"/>
    </row>
    <row r="66" spans="3:30">
      <c r="C66" s="29" t="s">
        <v>593</v>
      </c>
      <c r="D66" s="31">
        <v>153500995</v>
      </c>
      <c r="E66" s="31">
        <v>61733000</v>
      </c>
      <c r="F66" s="31">
        <v>-4894046</v>
      </c>
      <c r="G66" s="31">
        <v>118965</v>
      </c>
      <c r="H66" s="31">
        <v>96543076</v>
      </c>
      <c r="I66" s="31">
        <v>23928517</v>
      </c>
      <c r="J66" s="31">
        <v>72614559</v>
      </c>
      <c r="K66" s="31">
        <v>1677509</v>
      </c>
      <c r="L66" s="31">
        <v>864891</v>
      </c>
      <c r="M66" s="31">
        <v>27027006</v>
      </c>
      <c r="N66" s="31">
        <v>35550164</v>
      </c>
      <c r="O66" s="31">
        <v>319166</v>
      </c>
      <c r="P66" s="31">
        <v>1814077</v>
      </c>
      <c r="Q66" s="31">
        <v>219989</v>
      </c>
      <c r="R66" s="31">
        <v>709690</v>
      </c>
      <c r="S66" s="31">
        <v>363513</v>
      </c>
      <c r="T66" s="31">
        <v>173266</v>
      </c>
      <c r="U66" s="31">
        <v>71065</v>
      </c>
      <c r="V66" s="31">
        <v>74766</v>
      </c>
      <c r="W66" s="31">
        <v>503320</v>
      </c>
      <c r="X66" s="31">
        <v>364612</v>
      </c>
      <c r="Y66" s="31">
        <v>2265785</v>
      </c>
      <c r="Z66" s="31">
        <v>520083</v>
      </c>
      <c r="AA66" s="31">
        <v>95656</v>
      </c>
      <c r="AB66" s="31">
        <v>0</v>
      </c>
      <c r="AC66" s="27"/>
      <c r="AD66" s="32">
        <v>56.54</v>
      </c>
    </row>
    <row r="67" spans="3:30">
      <c r="C67" s="29" t="s">
        <v>594</v>
      </c>
      <c r="D67" s="31">
        <v>65502912</v>
      </c>
      <c r="E67" s="31">
        <v>126418</v>
      </c>
      <c r="F67" s="31">
        <v>-1147582</v>
      </c>
      <c r="G67" s="31">
        <v>0</v>
      </c>
      <c r="H67" s="31">
        <v>66524076</v>
      </c>
      <c r="I67" s="31">
        <v>0</v>
      </c>
      <c r="J67" s="31">
        <v>66524076</v>
      </c>
      <c r="K67" s="31">
        <v>410337</v>
      </c>
      <c r="L67" s="31">
        <v>122956</v>
      </c>
      <c r="M67" s="31">
        <v>4238883</v>
      </c>
      <c r="N67" s="31">
        <v>61751900</v>
      </c>
      <c r="O67" s="31">
        <v>0</v>
      </c>
      <c r="P67" s="31">
        <v>0</v>
      </c>
      <c r="Q67" s="31">
        <v>0</v>
      </c>
      <c r="R67" s="31">
        <v>0</v>
      </c>
      <c r="S67" s="31">
        <v>0</v>
      </c>
      <c r="T67" s="31">
        <v>0</v>
      </c>
      <c r="U67" s="31">
        <v>0</v>
      </c>
      <c r="V67" s="31">
        <v>0</v>
      </c>
      <c r="W67" s="31">
        <v>0</v>
      </c>
      <c r="X67" s="31">
        <v>0</v>
      </c>
      <c r="Y67" s="31">
        <v>0</v>
      </c>
      <c r="Z67" s="31">
        <v>0</v>
      </c>
      <c r="AA67" s="31">
        <v>0</v>
      </c>
      <c r="AB67" s="31">
        <v>0</v>
      </c>
      <c r="AC67" s="27"/>
      <c r="AD67" s="32">
        <v>94.04</v>
      </c>
    </row>
    <row r="68" spans="3:30">
      <c r="C68" s="29" t="s">
        <v>595</v>
      </c>
      <c r="D68" s="31">
        <v>641700</v>
      </c>
      <c r="E68" s="31">
        <v>9919</v>
      </c>
      <c r="F68" s="31">
        <v>252497</v>
      </c>
      <c r="G68" s="31">
        <v>0</v>
      </c>
      <c r="H68" s="31">
        <v>379284</v>
      </c>
      <c r="I68" s="31">
        <v>0</v>
      </c>
      <c r="J68" s="31">
        <v>379284</v>
      </c>
      <c r="K68" s="31">
        <v>0</v>
      </c>
      <c r="L68" s="31">
        <v>0</v>
      </c>
      <c r="M68" s="31">
        <v>379284</v>
      </c>
      <c r="N68" s="31">
        <v>0</v>
      </c>
      <c r="O68" s="31">
        <v>0</v>
      </c>
      <c r="P68" s="31">
        <v>0</v>
      </c>
      <c r="Q68" s="31">
        <v>0</v>
      </c>
      <c r="R68" s="31">
        <v>0</v>
      </c>
      <c r="S68" s="31">
        <v>0</v>
      </c>
      <c r="T68" s="31">
        <v>0</v>
      </c>
      <c r="U68" s="31">
        <v>0</v>
      </c>
      <c r="V68" s="31">
        <v>0</v>
      </c>
      <c r="W68" s="31">
        <v>0</v>
      </c>
      <c r="X68" s="31">
        <v>0</v>
      </c>
      <c r="Y68" s="31">
        <v>0</v>
      </c>
      <c r="Z68" s="31">
        <v>0</v>
      </c>
      <c r="AA68" s="31">
        <v>0</v>
      </c>
      <c r="AB68" s="31">
        <v>0</v>
      </c>
      <c r="AC68" s="27"/>
      <c r="AD68" s="32">
        <v>107</v>
      </c>
    </row>
    <row r="69" spans="3:30">
      <c r="C69" s="29" t="s">
        <v>596</v>
      </c>
      <c r="D69" s="31">
        <v>426</v>
      </c>
      <c r="E69" s="31">
        <v>428</v>
      </c>
      <c r="F69" s="31">
        <v>-1</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1">
        <v>0</v>
      </c>
      <c r="X69" s="31">
        <v>0</v>
      </c>
      <c r="Y69" s="31">
        <v>0</v>
      </c>
      <c r="Z69" s="31">
        <v>0</v>
      </c>
      <c r="AA69" s="31">
        <v>0</v>
      </c>
      <c r="AB69" s="31">
        <v>0</v>
      </c>
      <c r="AC69" s="27"/>
      <c r="AD69" s="28"/>
    </row>
    <row r="70" spans="3:30">
      <c r="C70" s="29" t="s">
        <v>597</v>
      </c>
      <c r="D70" s="31">
        <v>17970000</v>
      </c>
      <c r="E70" s="31">
        <v>0</v>
      </c>
      <c r="F70" s="31">
        <v>0</v>
      </c>
      <c r="G70" s="31">
        <v>0</v>
      </c>
      <c r="H70" s="31">
        <v>17970000</v>
      </c>
      <c r="I70" s="31">
        <v>0</v>
      </c>
      <c r="J70" s="31">
        <v>17970000</v>
      </c>
      <c r="K70" s="31">
        <v>0</v>
      </c>
      <c r="L70" s="31">
        <v>15</v>
      </c>
      <c r="M70" s="31">
        <v>673376</v>
      </c>
      <c r="N70" s="31">
        <v>17296609</v>
      </c>
      <c r="O70" s="31">
        <v>0</v>
      </c>
      <c r="P70" s="31">
        <v>0</v>
      </c>
      <c r="Q70" s="31">
        <v>0</v>
      </c>
      <c r="R70" s="31">
        <v>0</v>
      </c>
      <c r="S70" s="31">
        <v>0</v>
      </c>
      <c r="T70" s="31">
        <v>0</v>
      </c>
      <c r="U70" s="31">
        <v>0</v>
      </c>
      <c r="V70" s="31">
        <v>0</v>
      </c>
      <c r="W70" s="31">
        <v>0</v>
      </c>
      <c r="X70" s="31">
        <v>0</v>
      </c>
      <c r="Y70" s="31">
        <v>0</v>
      </c>
      <c r="Z70" s="31">
        <v>0</v>
      </c>
      <c r="AA70" s="31">
        <v>0</v>
      </c>
      <c r="AB70" s="31">
        <v>0</v>
      </c>
      <c r="AC70" s="27"/>
      <c r="AD70" s="32">
        <v>42.5</v>
      </c>
    </row>
    <row r="71" spans="3:30">
      <c r="C71" s="29" t="s">
        <v>598</v>
      </c>
      <c r="D71" s="31">
        <v>22921211</v>
      </c>
      <c r="E71" s="31">
        <v>0</v>
      </c>
      <c r="F71" s="31">
        <v>0</v>
      </c>
      <c r="G71" s="31">
        <v>0</v>
      </c>
      <c r="H71" s="31">
        <v>22921211</v>
      </c>
      <c r="I71" s="31">
        <v>0</v>
      </c>
      <c r="J71" s="31">
        <v>22921211</v>
      </c>
      <c r="K71" s="31">
        <v>0</v>
      </c>
      <c r="L71" s="31">
        <v>19</v>
      </c>
      <c r="M71" s="31">
        <v>858909</v>
      </c>
      <c r="N71" s="31">
        <v>22062284</v>
      </c>
      <c r="O71" s="31">
        <v>0</v>
      </c>
      <c r="P71" s="31">
        <v>0</v>
      </c>
      <c r="Q71" s="31">
        <v>0</v>
      </c>
      <c r="R71" s="31">
        <v>0</v>
      </c>
      <c r="S71" s="31">
        <v>0</v>
      </c>
      <c r="T71" s="31">
        <v>0</v>
      </c>
      <c r="U71" s="31">
        <v>0</v>
      </c>
      <c r="V71" s="31">
        <v>0</v>
      </c>
      <c r="W71" s="31">
        <v>0</v>
      </c>
      <c r="X71" s="31">
        <v>0</v>
      </c>
      <c r="Y71" s="31">
        <v>0</v>
      </c>
      <c r="Z71" s="31">
        <v>0</v>
      </c>
      <c r="AA71" s="31">
        <v>0</v>
      </c>
      <c r="AB71" s="31">
        <v>0</v>
      </c>
      <c r="AC71" s="27"/>
      <c r="AD71" s="32">
        <v>42.5</v>
      </c>
    </row>
    <row r="72" spans="3:30">
      <c r="C72" s="29" t="s">
        <v>599</v>
      </c>
      <c r="D72" s="31">
        <v>50035692</v>
      </c>
      <c r="E72" s="31">
        <v>0</v>
      </c>
      <c r="F72" s="31">
        <v>0</v>
      </c>
      <c r="G72" s="31">
        <v>0</v>
      </c>
      <c r="H72" s="31">
        <v>50035692</v>
      </c>
      <c r="I72" s="31">
        <v>0</v>
      </c>
      <c r="J72" s="31">
        <v>50035692</v>
      </c>
      <c r="K72" s="31">
        <v>0</v>
      </c>
      <c r="L72" s="31">
        <v>0</v>
      </c>
      <c r="M72" s="31">
        <v>0</v>
      </c>
      <c r="N72" s="31">
        <v>50035692</v>
      </c>
      <c r="O72" s="31">
        <v>0</v>
      </c>
      <c r="P72" s="31">
        <v>0</v>
      </c>
      <c r="Q72" s="31">
        <v>0</v>
      </c>
      <c r="R72" s="31">
        <v>0</v>
      </c>
      <c r="S72" s="31">
        <v>0</v>
      </c>
      <c r="T72" s="31">
        <v>0</v>
      </c>
      <c r="U72" s="31">
        <v>0</v>
      </c>
      <c r="V72" s="31">
        <v>0</v>
      </c>
      <c r="W72" s="31">
        <v>0</v>
      </c>
      <c r="X72" s="31">
        <v>0</v>
      </c>
      <c r="Y72" s="31">
        <v>0</v>
      </c>
      <c r="Z72" s="31">
        <v>0</v>
      </c>
      <c r="AA72" s="31">
        <v>0</v>
      </c>
      <c r="AB72" s="31">
        <v>0</v>
      </c>
      <c r="AC72" s="27"/>
      <c r="AD72" s="28"/>
    </row>
    <row r="73" spans="3:30">
      <c r="C73" s="29" t="s">
        <v>600</v>
      </c>
      <c r="D73" s="31">
        <v>51576</v>
      </c>
      <c r="E73" s="31">
        <v>0</v>
      </c>
      <c r="F73" s="31">
        <v>0</v>
      </c>
      <c r="G73" s="31">
        <v>0</v>
      </c>
      <c r="H73" s="31">
        <v>51576</v>
      </c>
      <c r="I73" s="31">
        <v>0</v>
      </c>
      <c r="J73" s="31">
        <v>51576</v>
      </c>
      <c r="K73" s="31">
        <v>0</v>
      </c>
      <c r="L73" s="31">
        <v>0</v>
      </c>
      <c r="M73" s="31">
        <v>0</v>
      </c>
      <c r="N73" s="31">
        <v>51576</v>
      </c>
      <c r="O73" s="31">
        <v>0</v>
      </c>
      <c r="P73" s="31">
        <v>0</v>
      </c>
      <c r="Q73" s="31">
        <v>0</v>
      </c>
      <c r="R73" s="31">
        <v>0</v>
      </c>
      <c r="S73" s="31">
        <v>0</v>
      </c>
      <c r="T73" s="31">
        <v>0</v>
      </c>
      <c r="U73" s="31">
        <v>0</v>
      </c>
      <c r="V73" s="31">
        <v>0</v>
      </c>
      <c r="W73" s="31">
        <v>0</v>
      </c>
      <c r="X73" s="31">
        <v>0</v>
      </c>
      <c r="Y73" s="31">
        <v>0</v>
      </c>
      <c r="Z73" s="31">
        <v>0</v>
      </c>
      <c r="AA73" s="31">
        <v>0</v>
      </c>
      <c r="AB73" s="31">
        <v>0</v>
      </c>
      <c r="AC73" s="27"/>
      <c r="AD73" s="28"/>
    </row>
    <row r="74" spans="3:30">
      <c r="C74" s="29" t="s">
        <v>601</v>
      </c>
      <c r="D74" s="31">
        <v>3430703</v>
      </c>
      <c r="E74" s="31">
        <v>0</v>
      </c>
      <c r="F74" s="31">
        <v>0</v>
      </c>
      <c r="G74" s="31">
        <v>0</v>
      </c>
      <c r="H74" s="31">
        <v>3430703</v>
      </c>
      <c r="I74" s="31">
        <v>0</v>
      </c>
      <c r="J74" s="31">
        <v>3430703</v>
      </c>
      <c r="K74" s="31">
        <v>0</v>
      </c>
      <c r="L74" s="31">
        <v>0</v>
      </c>
      <c r="M74" s="31">
        <v>0</v>
      </c>
      <c r="N74" s="31">
        <v>3430703</v>
      </c>
      <c r="O74" s="31">
        <v>0</v>
      </c>
      <c r="P74" s="31">
        <v>0</v>
      </c>
      <c r="Q74" s="31">
        <v>0</v>
      </c>
      <c r="R74" s="31">
        <v>0</v>
      </c>
      <c r="S74" s="31">
        <v>0</v>
      </c>
      <c r="T74" s="31">
        <v>0</v>
      </c>
      <c r="U74" s="31">
        <v>0</v>
      </c>
      <c r="V74" s="31">
        <v>0</v>
      </c>
      <c r="W74" s="31">
        <v>0</v>
      </c>
      <c r="X74" s="31">
        <v>0</v>
      </c>
      <c r="Y74" s="31">
        <v>0</v>
      </c>
      <c r="Z74" s="31">
        <v>0</v>
      </c>
      <c r="AA74" s="31">
        <v>0</v>
      </c>
      <c r="AB74" s="31">
        <v>0</v>
      </c>
      <c r="AC74" s="27"/>
      <c r="AD74" s="28"/>
    </row>
    <row r="75" spans="3:30">
      <c r="C75" s="29" t="s">
        <v>602</v>
      </c>
      <c r="D75" s="31">
        <v>2462275</v>
      </c>
      <c r="E75" s="31">
        <v>0</v>
      </c>
      <c r="F75" s="31">
        <v>0</v>
      </c>
      <c r="G75" s="31">
        <v>0</v>
      </c>
      <c r="H75" s="31">
        <v>2462275</v>
      </c>
      <c r="I75" s="31">
        <v>536332</v>
      </c>
      <c r="J75" s="31">
        <v>1925942</v>
      </c>
      <c r="K75" s="31">
        <v>0</v>
      </c>
      <c r="L75" s="31">
        <v>0</v>
      </c>
      <c r="M75" s="31">
        <v>0</v>
      </c>
      <c r="N75" s="31">
        <v>1831295</v>
      </c>
      <c r="O75" s="31">
        <v>0</v>
      </c>
      <c r="P75" s="31">
        <v>0</v>
      </c>
      <c r="Q75" s="31">
        <v>0</v>
      </c>
      <c r="R75" s="31">
        <v>0</v>
      </c>
      <c r="S75" s="31">
        <v>0</v>
      </c>
      <c r="T75" s="31">
        <v>0</v>
      </c>
      <c r="U75" s="31">
        <v>0</v>
      </c>
      <c r="V75" s="31">
        <v>0</v>
      </c>
      <c r="W75" s="31">
        <v>5679</v>
      </c>
      <c r="X75" s="31">
        <v>0</v>
      </c>
      <c r="Y75" s="31">
        <v>65306</v>
      </c>
      <c r="Z75" s="31">
        <v>23662</v>
      </c>
      <c r="AA75" s="31">
        <v>0</v>
      </c>
      <c r="AB75" s="31">
        <v>0</v>
      </c>
      <c r="AC75" s="27"/>
      <c r="AD75" s="32">
        <v>0</v>
      </c>
    </row>
    <row r="76" spans="3:30">
      <c r="C76" s="29" t="s">
        <v>603</v>
      </c>
      <c r="D76" s="31">
        <v>161166</v>
      </c>
      <c r="E76" s="31">
        <v>0</v>
      </c>
      <c r="F76" s="31">
        <v>0</v>
      </c>
      <c r="G76" s="31">
        <v>0</v>
      </c>
      <c r="H76" s="31">
        <v>161166</v>
      </c>
      <c r="I76" s="31">
        <v>0</v>
      </c>
      <c r="J76" s="31">
        <v>161166</v>
      </c>
      <c r="K76" s="31">
        <v>0</v>
      </c>
      <c r="L76" s="31">
        <v>0</v>
      </c>
      <c r="M76" s="31">
        <v>0</v>
      </c>
      <c r="N76" s="31">
        <v>161166</v>
      </c>
      <c r="O76" s="31">
        <v>0</v>
      </c>
      <c r="P76" s="31">
        <v>0</v>
      </c>
      <c r="Q76" s="31">
        <v>0</v>
      </c>
      <c r="R76" s="31">
        <v>0</v>
      </c>
      <c r="S76" s="31">
        <v>0</v>
      </c>
      <c r="T76" s="31">
        <v>0</v>
      </c>
      <c r="U76" s="31">
        <v>0</v>
      </c>
      <c r="V76" s="31">
        <v>0</v>
      </c>
      <c r="W76" s="31">
        <v>0</v>
      </c>
      <c r="X76" s="31">
        <v>0</v>
      </c>
      <c r="Y76" s="31">
        <v>0</v>
      </c>
      <c r="Z76" s="31">
        <v>0</v>
      </c>
      <c r="AA76" s="31">
        <v>0</v>
      </c>
      <c r="AB76" s="31">
        <v>0</v>
      </c>
      <c r="AC76" s="27"/>
      <c r="AD76" s="28"/>
    </row>
    <row r="77" spans="3:30">
      <c r="C77" s="29" t="s">
        <v>604</v>
      </c>
      <c r="D77" s="31">
        <v>21364069</v>
      </c>
      <c r="E77" s="31">
        <v>0</v>
      </c>
      <c r="F77" s="31">
        <v>0</v>
      </c>
      <c r="G77" s="31">
        <v>0</v>
      </c>
      <c r="H77" s="31">
        <v>21364069</v>
      </c>
      <c r="I77" s="31">
        <v>3143998</v>
      </c>
      <c r="J77" s="31">
        <v>18220071</v>
      </c>
      <c r="K77" s="31">
        <v>2095999</v>
      </c>
      <c r="L77" s="31">
        <v>0</v>
      </c>
      <c r="M77" s="31">
        <v>0</v>
      </c>
      <c r="N77" s="31">
        <v>16124072</v>
      </c>
      <c r="O77" s="31">
        <v>0</v>
      </c>
      <c r="P77" s="31">
        <v>0</v>
      </c>
      <c r="Q77" s="31">
        <v>0</v>
      </c>
      <c r="R77" s="31">
        <v>0</v>
      </c>
      <c r="S77" s="31">
        <v>0</v>
      </c>
      <c r="T77" s="31">
        <v>0</v>
      </c>
      <c r="U77" s="31">
        <v>0</v>
      </c>
      <c r="V77" s="31">
        <v>0</v>
      </c>
      <c r="W77" s="31">
        <v>0</v>
      </c>
      <c r="X77" s="31">
        <v>0</v>
      </c>
      <c r="Y77" s="31">
        <v>0</v>
      </c>
      <c r="Z77" s="31">
        <v>0</v>
      </c>
      <c r="AA77" s="31">
        <v>0</v>
      </c>
      <c r="AB77" s="31">
        <v>0</v>
      </c>
      <c r="AC77" s="27"/>
      <c r="AD77" s="28"/>
    </row>
    <row r="78" spans="3:30">
      <c r="C78" s="29" t="s">
        <v>605</v>
      </c>
      <c r="D78" s="31">
        <v>25408953</v>
      </c>
      <c r="E78" s="31">
        <v>899164</v>
      </c>
      <c r="F78" s="31">
        <v>0</v>
      </c>
      <c r="G78" s="31">
        <v>0</v>
      </c>
      <c r="H78" s="31">
        <v>24509789</v>
      </c>
      <c r="I78" s="31">
        <v>24509789</v>
      </c>
      <c r="J78" s="31">
        <v>0</v>
      </c>
      <c r="K78" s="31">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27"/>
      <c r="AD78" s="28"/>
    </row>
    <row r="79" spans="3:30">
      <c r="C79" s="29" t="s">
        <v>606</v>
      </c>
      <c r="D79" s="31">
        <v>27596367</v>
      </c>
      <c r="E79" s="31">
        <v>859788</v>
      </c>
      <c r="F79" s="31">
        <v>714651</v>
      </c>
      <c r="G79" s="31">
        <v>0</v>
      </c>
      <c r="H79" s="31">
        <v>26021927</v>
      </c>
      <c r="I79" s="31">
        <v>86950</v>
      </c>
      <c r="J79" s="31">
        <v>25934977</v>
      </c>
      <c r="K79" s="31">
        <v>27974</v>
      </c>
      <c r="L79" s="31">
        <v>3893</v>
      </c>
      <c r="M79" s="31">
        <v>1389016</v>
      </c>
      <c r="N79" s="31">
        <v>24352439</v>
      </c>
      <c r="O79" s="31">
        <v>0</v>
      </c>
      <c r="P79" s="31">
        <v>0</v>
      </c>
      <c r="Q79" s="31">
        <v>0</v>
      </c>
      <c r="R79" s="31">
        <v>0</v>
      </c>
      <c r="S79" s="31">
        <v>0</v>
      </c>
      <c r="T79" s="31">
        <v>0</v>
      </c>
      <c r="U79" s="31">
        <v>0</v>
      </c>
      <c r="V79" s="31">
        <v>0</v>
      </c>
      <c r="W79" s="31">
        <v>0</v>
      </c>
      <c r="X79" s="31">
        <v>0</v>
      </c>
      <c r="Y79" s="31">
        <v>161656</v>
      </c>
      <c r="Z79" s="31">
        <v>0</v>
      </c>
      <c r="AA79" s="31">
        <v>0</v>
      </c>
      <c r="AB79" s="31">
        <v>0</v>
      </c>
      <c r="AC79" s="27"/>
      <c r="AD79" s="28"/>
    </row>
    <row r="80" spans="3:30">
      <c r="C80" s="29" t="s">
        <v>607</v>
      </c>
      <c r="D80" s="31">
        <v>73594254</v>
      </c>
      <c r="E80" s="31">
        <v>12398296</v>
      </c>
      <c r="F80" s="31">
        <v>3955245</v>
      </c>
      <c r="G80" s="31">
        <v>0</v>
      </c>
      <c r="H80" s="31">
        <v>57240712</v>
      </c>
      <c r="I80" s="31">
        <v>14663162</v>
      </c>
      <c r="J80" s="31">
        <v>42577550</v>
      </c>
      <c r="K80" s="31">
        <v>0</v>
      </c>
      <c r="L80" s="31">
        <v>1018225</v>
      </c>
      <c r="M80" s="31">
        <v>388626</v>
      </c>
      <c r="N80" s="31">
        <v>39963139</v>
      </c>
      <c r="O80" s="31">
        <v>0</v>
      </c>
      <c r="P80" s="31">
        <v>0</v>
      </c>
      <c r="Q80" s="31">
        <v>0</v>
      </c>
      <c r="R80" s="31">
        <v>0</v>
      </c>
      <c r="S80" s="31">
        <v>0</v>
      </c>
      <c r="T80" s="31">
        <v>0</v>
      </c>
      <c r="U80" s="31">
        <v>0</v>
      </c>
      <c r="V80" s="31">
        <v>0</v>
      </c>
      <c r="W80" s="31">
        <v>0</v>
      </c>
      <c r="X80" s="31">
        <v>0</v>
      </c>
      <c r="Y80" s="31">
        <v>1207560</v>
      </c>
      <c r="Z80" s="31">
        <v>0</v>
      </c>
      <c r="AA80" s="31">
        <v>0</v>
      </c>
      <c r="AB80" s="31">
        <v>0</v>
      </c>
      <c r="AC80" s="27"/>
      <c r="AD80" s="28"/>
    </row>
    <row r="81" spans="3:30">
      <c r="C81" s="29" t="s">
        <v>608</v>
      </c>
      <c r="D81" s="31">
        <v>7574475</v>
      </c>
      <c r="E81" s="31">
        <v>0</v>
      </c>
      <c r="F81" s="31">
        <v>0</v>
      </c>
      <c r="G81" s="31">
        <v>0</v>
      </c>
      <c r="H81" s="31">
        <v>7574475</v>
      </c>
      <c r="I81" s="31">
        <v>0</v>
      </c>
      <c r="J81" s="31">
        <v>7574475</v>
      </c>
      <c r="K81" s="31">
        <v>187581</v>
      </c>
      <c r="L81" s="31">
        <v>11875</v>
      </c>
      <c r="M81" s="31">
        <v>4237146</v>
      </c>
      <c r="N81" s="31">
        <v>3137873</v>
      </c>
      <c r="O81" s="31">
        <v>0</v>
      </c>
      <c r="P81" s="31">
        <v>0</v>
      </c>
      <c r="Q81" s="31">
        <v>0</v>
      </c>
      <c r="R81" s="31">
        <v>0</v>
      </c>
      <c r="S81" s="31">
        <v>0</v>
      </c>
      <c r="T81" s="31">
        <v>0</v>
      </c>
      <c r="U81" s="31">
        <v>0</v>
      </c>
      <c r="V81" s="31">
        <v>0</v>
      </c>
      <c r="W81" s="31">
        <v>0</v>
      </c>
      <c r="X81" s="31">
        <v>0</v>
      </c>
      <c r="Y81" s="31">
        <v>0</v>
      </c>
      <c r="Z81" s="31">
        <v>0</v>
      </c>
      <c r="AA81" s="31">
        <v>0</v>
      </c>
      <c r="AB81" s="31">
        <v>0</v>
      </c>
      <c r="AC81" s="27"/>
      <c r="AD81" s="28"/>
    </row>
    <row r="82" spans="3:30">
      <c r="C82" s="29" t="s">
        <v>609</v>
      </c>
      <c r="D82" s="31">
        <v>16923771</v>
      </c>
      <c r="E82" s="31">
        <v>0</v>
      </c>
      <c r="F82" s="31">
        <v>0</v>
      </c>
      <c r="G82" s="31">
        <v>0</v>
      </c>
      <c r="H82" s="31">
        <v>16923771</v>
      </c>
      <c r="I82" s="31">
        <v>1271396</v>
      </c>
      <c r="J82" s="31">
        <v>15652375</v>
      </c>
      <c r="K82" s="31">
        <v>204922</v>
      </c>
      <c r="L82" s="31">
        <v>45954</v>
      </c>
      <c r="M82" s="31">
        <v>1595972</v>
      </c>
      <c r="N82" s="31">
        <v>13407295</v>
      </c>
      <c r="O82" s="31">
        <v>16958</v>
      </c>
      <c r="P82" s="31">
        <v>96388</v>
      </c>
      <c r="Q82" s="31">
        <v>11689</v>
      </c>
      <c r="R82" s="31">
        <v>37708</v>
      </c>
      <c r="S82" s="31">
        <v>19315</v>
      </c>
      <c r="T82" s="31">
        <v>9206</v>
      </c>
      <c r="U82" s="31">
        <v>3776</v>
      </c>
      <c r="V82" s="31">
        <v>3973</v>
      </c>
      <c r="W82" s="31">
        <v>26743</v>
      </c>
      <c r="X82" s="31">
        <v>19373</v>
      </c>
      <c r="Y82" s="31">
        <v>120388</v>
      </c>
      <c r="Z82" s="31">
        <v>27634</v>
      </c>
      <c r="AA82" s="31">
        <v>5083</v>
      </c>
      <c r="AB82" s="31">
        <v>0</v>
      </c>
      <c r="AC82" s="27"/>
      <c r="AD82" s="32">
        <v>0</v>
      </c>
    </row>
    <row r="83" spans="3:30">
      <c r="C83" s="29" t="s">
        <v>610</v>
      </c>
      <c r="D83" s="31">
        <v>10095406</v>
      </c>
      <c r="E83" s="31">
        <v>0</v>
      </c>
      <c r="F83" s="31">
        <v>0</v>
      </c>
      <c r="G83" s="31">
        <v>0</v>
      </c>
      <c r="H83" s="31">
        <v>10095406</v>
      </c>
      <c r="I83" s="31">
        <v>3977347</v>
      </c>
      <c r="J83" s="31">
        <v>6118059</v>
      </c>
      <c r="K83" s="31">
        <v>246837</v>
      </c>
      <c r="L83" s="31">
        <v>9216</v>
      </c>
      <c r="M83" s="31">
        <v>419894</v>
      </c>
      <c r="N83" s="31">
        <v>377676</v>
      </c>
      <c r="O83" s="31">
        <v>1162097</v>
      </c>
      <c r="P83" s="31">
        <v>807226</v>
      </c>
      <c r="Q83" s="31">
        <v>2100216</v>
      </c>
      <c r="R83" s="31">
        <v>53278</v>
      </c>
      <c r="S83" s="31">
        <v>51248</v>
      </c>
      <c r="T83" s="31">
        <v>35541</v>
      </c>
      <c r="U83" s="31">
        <v>69390</v>
      </c>
      <c r="V83" s="31">
        <v>31976</v>
      </c>
      <c r="W83" s="31">
        <v>114642</v>
      </c>
      <c r="X83" s="31">
        <v>243944</v>
      </c>
      <c r="Y83" s="31">
        <v>312434</v>
      </c>
      <c r="Z83" s="31">
        <v>32424</v>
      </c>
      <c r="AA83" s="31">
        <v>50021</v>
      </c>
      <c r="AB83" s="31">
        <v>0</v>
      </c>
      <c r="AC83" s="27"/>
      <c r="AD83" s="32">
        <v>0</v>
      </c>
    </row>
    <row r="84" spans="3:30">
      <c r="C84" s="29" t="s">
        <v>611</v>
      </c>
      <c r="D84" s="31">
        <v>9598311</v>
      </c>
      <c r="E84" s="31">
        <v>0</v>
      </c>
      <c r="F84" s="31">
        <v>0</v>
      </c>
      <c r="G84" s="31">
        <v>0</v>
      </c>
      <c r="H84" s="31">
        <v>9598311</v>
      </c>
      <c r="I84" s="31">
        <v>6729102</v>
      </c>
      <c r="J84" s="31">
        <v>2869209</v>
      </c>
      <c r="K84" s="31">
        <v>772993</v>
      </c>
      <c r="L84" s="31">
        <v>3980</v>
      </c>
      <c r="M84" s="31">
        <v>2092236</v>
      </c>
      <c r="N84" s="31">
        <v>0</v>
      </c>
      <c r="O84" s="31">
        <v>0</v>
      </c>
      <c r="P84" s="31">
        <v>0</v>
      </c>
      <c r="Q84" s="31">
        <v>0</v>
      </c>
      <c r="R84" s="31">
        <v>0</v>
      </c>
      <c r="S84" s="31">
        <v>0</v>
      </c>
      <c r="T84" s="31">
        <v>0</v>
      </c>
      <c r="U84" s="31">
        <v>0</v>
      </c>
      <c r="V84" s="31">
        <v>0</v>
      </c>
      <c r="W84" s="31">
        <v>0</v>
      </c>
      <c r="X84" s="31">
        <v>0</v>
      </c>
      <c r="Y84" s="31">
        <v>0</v>
      </c>
      <c r="Z84" s="31">
        <v>0</v>
      </c>
      <c r="AA84" s="31">
        <v>0</v>
      </c>
      <c r="AB84" s="31">
        <v>0</v>
      </c>
      <c r="AC84" s="27"/>
      <c r="AD84" s="28"/>
    </row>
    <row r="85" spans="3:30">
      <c r="C85" s="29" t="s">
        <v>612</v>
      </c>
      <c r="D85" s="31">
        <v>158302143</v>
      </c>
      <c r="E85" s="31">
        <v>35310838</v>
      </c>
      <c r="F85" s="31">
        <v>0</v>
      </c>
      <c r="G85" s="31">
        <v>5285794</v>
      </c>
      <c r="H85" s="31">
        <v>117705511</v>
      </c>
      <c r="I85" s="31">
        <v>35537399</v>
      </c>
      <c r="J85" s="31">
        <v>82168113</v>
      </c>
      <c r="K85" s="31">
        <v>6722425</v>
      </c>
      <c r="L85" s="31">
        <v>356509</v>
      </c>
      <c r="M85" s="31">
        <v>30639587</v>
      </c>
      <c r="N85" s="31">
        <v>5391050</v>
      </c>
      <c r="O85" s="31">
        <v>1481538</v>
      </c>
      <c r="P85" s="31">
        <v>11994529</v>
      </c>
      <c r="Q85" s="31">
        <v>3400794</v>
      </c>
      <c r="R85" s="31">
        <v>3066421</v>
      </c>
      <c r="S85" s="31">
        <v>2668063</v>
      </c>
      <c r="T85" s="31">
        <v>757277</v>
      </c>
      <c r="U85" s="31">
        <v>507406</v>
      </c>
      <c r="V85" s="31">
        <v>29394</v>
      </c>
      <c r="W85" s="31">
        <v>1676008</v>
      </c>
      <c r="X85" s="31">
        <v>648896</v>
      </c>
      <c r="Y85" s="31">
        <v>10315460</v>
      </c>
      <c r="Z85" s="31">
        <v>2014052</v>
      </c>
      <c r="AA85" s="31">
        <v>498702</v>
      </c>
      <c r="AB85" s="31">
        <v>0</v>
      </c>
      <c r="AC85" s="27"/>
      <c r="AD85" s="28">
        <f>150/10^6*277.78*1000</f>
        <v>41.666999999999994</v>
      </c>
    </row>
    <row r="86" spans="3:30">
      <c r="C86" s="29" t="s">
        <v>613</v>
      </c>
      <c r="D86" s="31">
        <v>131868903</v>
      </c>
      <c r="E86" s="31">
        <v>0</v>
      </c>
      <c r="F86" s="31">
        <v>0</v>
      </c>
      <c r="G86" s="31">
        <v>26373781</v>
      </c>
      <c r="H86" s="31">
        <v>105495122</v>
      </c>
      <c r="I86" s="31">
        <v>68404463</v>
      </c>
      <c r="J86" s="31">
        <v>37090659</v>
      </c>
      <c r="K86" s="31">
        <v>1547625</v>
      </c>
      <c r="L86" s="31">
        <v>11252</v>
      </c>
      <c r="M86" s="31">
        <v>3910050</v>
      </c>
      <c r="N86" s="31">
        <v>939884</v>
      </c>
      <c r="O86" s="31">
        <v>0</v>
      </c>
      <c r="P86" s="31">
        <v>7754794</v>
      </c>
      <c r="Q86" s="31">
        <v>710740</v>
      </c>
      <c r="R86" s="31">
        <v>3128506</v>
      </c>
      <c r="S86" s="31">
        <v>1602465</v>
      </c>
      <c r="T86" s="31">
        <v>763805</v>
      </c>
      <c r="U86" s="31">
        <v>313273</v>
      </c>
      <c r="V86" s="31">
        <v>329591</v>
      </c>
      <c r="W86" s="31">
        <v>2150266</v>
      </c>
      <c r="X86" s="31">
        <v>1603532</v>
      </c>
      <c r="Y86" s="31">
        <v>9610531</v>
      </c>
      <c r="Z86" s="31">
        <v>2292667</v>
      </c>
      <c r="AA86" s="31">
        <v>421679</v>
      </c>
      <c r="AB86" s="31">
        <v>0</v>
      </c>
      <c r="AC86" s="27"/>
      <c r="AD86" s="28">
        <f>24/1000*1000</f>
        <v>24</v>
      </c>
    </row>
    <row r="87" spans="3:30">
      <c r="C87" s="29" t="s">
        <v>614</v>
      </c>
      <c r="D87" s="31">
        <v>613836</v>
      </c>
      <c r="E87" s="31">
        <v>0</v>
      </c>
      <c r="F87" s="31">
        <v>0</v>
      </c>
      <c r="G87" s="31">
        <v>24553</v>
      </c>
      <c r="H87" s="31">
        <v>589283</v>
      </c>
      <c r="I87" s="31">
        <v>352687</v>
      </c>
      <c r="J87" s="31">
        <v>236596</v>
      </c>
      <c r="K87" s="31">
        <v>0</v>
      </c>
      <c r="L87" s="31">
        <v>0</v>
      </c>
      <c r="M87" s="31">
        <v>205928</v>
      </c>
      <c r="N87" s="31">
        <v>0</v>
      </c>
      <c r="O87" s="31">
        <v>0</v>
      </c>
      <c r="P87" s="31">
        <v>0</v>
      </c>
      <c r="Q87" s="31">
        <v>0</v>
      </c>
      <c r="R87" s="31">
        <v>12076</v>
      </c>
      <c r="S87" s="31">
        <v>0</v>
      </c>
      <c r="T87" s="31">
        <v>0</v>
      </c>
      <c r="U87" s="31">
        <v>0</v>
      </c>
      <c r="V87" s="31">
        <v>0</v>
      </c>
      <c r="W87" s="31">
        <v>0</v>
      </c>
      <c r="X87" s="31">
        <v>0</v>
      </c>
      <c r="Y87" s="31">
        <v>18593</v>
      </c>
      <c r="Z87" s="31">
        <v>0</v>
      </c>
      <c r="AA87" s="31">
        <v>0</v>
      </c>
      <c r="AB87" s="31">
        <v>0</v>
      </c>
      <c r="AC87" s="27"/>
      <c r="AD87" s="28">
        <f>142/10^6*277.78*1000</f>
        <v>39.444759999999995</v>
      </c>
    </row>
    <row r="88" spans="3:30">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3:30">
      <c r="C89" s="30" t="s">
        <v>615</v>
      </c>
      <c r="D89" s="33" cm="1">
        <f t="array" ref="D89">SUMPRODUCT(D42:D87/1000,$AD$42:$AD$87)</f>
        <v>72202281.557020366</v>
      </c>
      <c r="E89" s="33" cm="1">
        <f t="array" ref="E89">SUMPRODUCT(E42:E87/1000,$AD$42:$AD$87)</f>
        <v>24093422.934246004</v>
      </c>
      <c r="F89" s="33" cm="1">
        <f t="array" ref="F89">SUMPRODUCT(F42:F87/1000,$AD$42:$AD$87)</f>
        <v>-1737125.46692</v>
      </c>
      <c r="G89" s="33" cm="1">
        <f t="array" ref="G89">SUMPRODUCT(G42:G87/1000,$AD$42:$AD$87)</f>
        <v>1053753.0612902797</v>
      </c>
      <c r="H89" s="33" cm="1">
        <f t="array" ref="H89">SUMPRODUCT(H42:H87/1000,$AD$42:$AD$87)</f>
        <v>48792230.88230408</v>
      </c>
      <c r="I89" s="33" cm="1">
        <f t="array" ref="I89">SUMPRODUCT(I42:I87/1000,$AD$42:$AD$87)</f>
        <v>11126257.843563119</v>
      </c>
      <c r="J89" s="33" cm="1">
        <f t="array" ref="J89">SUMPRODUCT(J42:J87/1000,$AD$42:$AD$87)</f>
        <v>37665973.080407955</v>
      </c>
      <c r="K89" s="33" cm="1">
        <f t="array" ref="K89">SUMPRODUCT(K42:K87/1000,$AD$42:$AD$87)</f>
        <v>2146164.8102549999</v>
      </c>
      <c r="L89" s="33" cm="1">
        <f t="array" ref="L89">SUMPRODUCT(L42:L87/1000,$AD$42:$AD$87)</f>
        <v>1214520.2423230002</v>
      </c>
      <c r="M89" s="33" cm="1">
        <f t="array" ref="M89">SUMPRODUCT(M42:M87/1000,$AD$42:$AD$87)</f>
        <v>4702831.0083662793</v>
      </c>
      <c r="N89" s="33" cm="1">
        <f t="array" ref="N89">SUMPRODUCT(N42:N87/1000,$AD$42:$AD$87)</f>
        <v>18618538.324609999</v>
      </c>
      <c r="O89" s="33" cm="1">
        <f t="array" ref="O89">SUMPRODUCT(O42:O87/1000,$AD$42:$AD$87)</f>
        <v>1709540.8003859997</v>
      </c>
      <c r="P89" s="33" cm="1">
        <f t="array" ref="P89">SUMPRODUCT(P42:P87/1000,$AD$42:$AD$87)</f>
        <v>1681906.6627230002</v>
      </c>
      <c r="Q89" s="33" cm="1">
        <f t="array" ref="Q89">SUMPRODUCT(Q42:Q87/1000,$AD$42:$AD$87)</f>
        <v>4434001.8781979987</v>
      </c>
      <c r="R89" s="33" cm="1">
        <f t="array" ref="R89">SUMPRODUCT(R42:R87/1000,$AD$42:$AD$87)</f>
        <v>307314.11612876004</v>
      </c>
      <c r="S89" s="33" cm="1">
        <f t="array" ref="S89">SUMPRODUCT(S42:S87/1000,$AD$42:$AD$87)</f>
        <v>235062.49952099999</v>
      </c>
      <c r="T89" s="33" cm="1">
        <f t="array" ref="T89">SUMPRODUCT(T42:T87/1000,$AD$42:$AD$87)</f>
        <v>104461.06083899998</v>
      </c>
      <c r="U89" s="33" cm="1">
        <f t="array" ref="U89">SUMPRODUCT(U42:U87/1000,$AD$42:$AD$87)</f>
        <v>109237.045902</v>
      </c>
      <c r="V89" s="33" cm="1">
        <f t="array" ref="V89">SUMPRODUCT(V42:V87/1000,$AD$42:$AD$87)</f>
        <v>47049.919238000002</v>
      </c>
      <c r="W89" s="33" cm="1">
        <f t="array" ref="W89">SUMPRODUCT(W42:W87/1000,$AD$42:$AD$87)</f>
        <v>280662.61201600003</v>
      </c>
      <c r="X89" s="33" cm="1">
        <f t="array" ref="X89">SUMPRODUCT(X42:X87/1000,$AD$42:$AD$87)</f>
        <v>345552.54507199995</v>
      </c>
      <c r="Y89" s="33" cm="1">
        <f t="array" ref="Y89">SUMPRODUCT(Y42:Y87/1000,$AD$42:$AD$87)</f>
        <v>1415023.4384426796</v>
      </c>
      <c r="Z89" s="33" cm="1">
        <f t="array" ref="Z89">SUMPRODUCT(Z42:Z87/1000,$AD$42:$AD$87)</f>
        <v>221866.448244</v>
      </c>
      <c r="AA89" s="33" cm="1">
        <f t="array" ref="AA89">SUMPRODUCT(AA42:AA87/1000,$AD$42:$AD$87)</f>
        <v>92239.566533999998</v>
      </c>
      <c r="AB89" s="33" cm="1">
        <f t="array" ref="AB89">SUMPRODUCT(AB42:AB87/1000,$AD$42:$AD$87)</f>
        <v>0</v>
      </c>
      <c r="AC89" s="28"/>
      <c r="AD89" s="28"/>
    </row>
    <row r="90" spans="3:30">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8"/>
    </row>
    <row r="91" spans="3:30">
      <c r="C91" s="29" t="s">
        <v>616</v>
      </c>
      <c r="D91" s="27"/>
      <c r="E91" s="27"/>
      <c r="F91" s="27"/>
      <c r="G91" s="27"/>
      <c r="H91" s="27"/>
      <c r="I91" s="34" cm="1">
        <f t="array" ref="I91">SUMPRODUCT(I42:I60/1000,$AD$42:$AD$60)</f>
        <v>6589255.5781800002</v>
      </c>
      <c r="J91" s="27"/>
      <c r="K91" s="27"/>
      <c r="L91" s="27"/>
      <c r="M91" s="27"/>
      <c r="N91" s="27"/>
      <c r="O91" s="27"/>
      <c r="P91" s="27"/>
      <c r="Q91" s="27"/>
      <c r="R91" s="27"/>
      <c r="S91" s="27"/>
      <c r="T91" s="27"/>
      <c r="U91" s="27"/>
      <c r="V91" s="27"/>
      <c r="W91" s="27"/>
      <c r="X91" s="27"/>
      <c r="Y91" s="27"/>
      <c r="Z91" s="27"/>
      <c r="AA91" s="27"/>
      <c r="AB91" s="27"/>
      <c r="AC91" s="27"/>
      <c r="AD91" s="28"/>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opLeftCell="A8" workbookViewId="0">
      <selection activeCell="G22" sqref="G22"/>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138.19219778691618</v>
      </c>
      <c r="D7">
        <v>159.88907315385111</v>
      </c>
      <c r="E7">
        <v>154.70429833849397</v>
      </c>
      <c r="F7">
        <v>197.07179507354746</v>
      </c>
      <c r="G7">
        <v>238.80075842346957</v>
      </c>
      <c r="H7">
        <v>261.98142124280747</v>
      </c>
      <c r="I7">
        <v>280.04926803750044</v>
      </c>
      <c r="J7">
        <v>292.15320690208489</v>
      </c>
      <c r="K7">
        <v>337.62524003230322</v>
      </c>
      <c r="L7">
        <v>397.80110185065746</v>
      </c>
      <c r="M7">
        <v>234.87155856261379</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7.6164974326968103E-4</v>
      </c>
      <c r="D10">
        <f t="shared" si="0"/>
        <v>7.7238518270969568E-4</v>
      </c>
      <c r="E10">
        <f t="shared" si="0"/>
        <v>7.388119237711746E-4</v>
      </c>
      <c r="F10">
        <f t="shared" si="0"/>
        <v>7.6314780918806014E-4</v>
      </c>
      <c r="G10">
        <f t="shared" si="0"/>
        <v>7.7063957893053973E-4</v>
      </c>
      <c r="H10">
        <f t="shared" si="0"/>
        <v>7.7147127774428029E-4</v>
      </c>
      <c r="I10">
        <f t="shared" si="0"/>
        <v>7.7247464481641336E-4</v>
      </c>
      <c r="J10">
        <f t="shared" si="0"/>
        <v>7.6076703527014561E-4</v>
      </c>
      <c r="K10">
        <f t="shared" si="0"/>
        <v>7.7742796099325895E-4</v>
      </c>
      <c r="L10">
        <f t="shared" si="0"/>
        <v>7.3465203030410658E-4</v>
      </c>
      <c r="M10">
        <f t="shared" si="0"/>
        <v>7.3428224851574753E-4</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628</v>
      </c>
      <c r="C14" s="43">
        <v>134879.70000000001</v>
      </c>
      <c r="D14" s="43">
        <v>205394.2</v>
      </c>
      <c r="E14" s="43">
        <v>224642</v>
      </c>
      <c r="F14" s="43">
        <v>284338.7</v>
      </c>
      <c r="G14" s="43">
        <v>352153.8</v>
      </c>
      <c r="H14" s="43">
        <v>399167.9</v>
      </c>
      <c r="I14" s="43">
        <v>448211.6</v>
      </c>
      <c r="J14" s="43">
        <v>508761.4</v>
      </c>
      <c r="K14" s="43">
        <v>601053.9</v>
      </c>
      <c r="L14" s="43">
        <v>928150.2</v>
      </c>
      <c r="M14" s="43">
        <v>380105.7</v>
      </c>
    </row>
    <row r="15" spans="2:13">
      <c r="B15" t="s">
        <v>477</v>
      </c>
      <c r="C15">
        <f t="shared" ref="C15:L15" si="1">C14-C7-C8</f>
        <v>132600.03734486163</v>
      </c>
      <c r="D15">
        <f t="shared" si="1"/>
        <v>202824.55755220162</v>
      </c>
      <c r="E15">
        <f t="shared" si="1"/>
        <v>221818.32045455661</v>
      </c>
      <c r="F15">
        <f t="shared" si="1"/>
        <v>280955.72613248054</v>
      </c>
      <c r="G15">
        <f t="shared" si="1"/>
        <v>347964.81438015256</v>
      </c>
      <c r="H15">
        <f t="shared" si="1"/>
        <v>394218.29915749154</v>
      </c>
      <c r="I15">
        <f t="shared" si="1"/>
        <v>443155.03741367185</v>
      </c>
      <c r="J15">
        <f t="shared" si="1"/>
        <v>502994.01490264543</v>
      </c>
      <c r="K15">
        <f t="shared" si="1"/>
        <v>594535.98749501898</v>
      </c>
      <c r="L15">
        <f t="shared" si="1"/>
        <v>920078.99917978141</v>
      </c>
    </row>
    <row r="18" spans="1:12">
      <c r="B18" t="s">
        <v>485</v>
      </c>
      <c r="C18" s="20">
        <f t="shared" ref="C18:L18" si="2">C7/C$14</f>
        <v>1.0245589053572641E-3</v>
      </c>
      <c r="D18" s="20">
        <f t="shared" si="2"/>
        <v>7.7844979631290034E-4</v>
      </c>
      <c r="E18" s="20">
        <f t="shared" si="2"/>
        <v>6.8867041042411468E-4</v>
      </c>
      <c r="F18" s="20">
        <f t="shared" si="2"/>
        <v>6.9308819050501195E-4</v>
      </c>
      <c r="G18" s="20">
        <f t="shared" si="2"/>
        <v>6.7811495552076847E-4</v>
      </c>
      <c r="H18" s="20">
        <f t="shared" si="2"/>
        <v>6.5631886041639983E-4</v>
      </c>
      <c r="I18" s="20">
        <f t="shared" si="2"/>
        <v>6.2481485985079474E-4</v>
      </c>
      <c r="J18" s="20">
        <f t="shared" si="2"/>
        <v>5.7424405016199122E-4</v>
      </c>
      <c r="K18" s="20">
        <f t="shared" si="2"/>
        <v>5.6172206857372229E-4</v>
      </c>
      <c r="L18" s="20">
        <f t="shared" si="2"/>
        <v>4.2859561076500063E-4</v>
      </c>
    </row>
    <row r="19" spans="1:12">
      <c r="B19" t="s">
        <v>484</v>
      </c>
      <c r="C19" s="20">
        <f t="shared" ref="C19:L19" si="3">C8/C$14</f>
        <v>1.5876892203582012E-2</v>
      </c>
      <c r="D19" s="20">
        <f t="shared" si="3"/>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495</v>
      </c>
      <c r="C21">
        <f>AVERAGE(C14:D14)</f>
        <v>170136.95</v>
      </c>
      <c r="D21">
        <f>AVERAGE(E14:F14)</f>
        <v>254490.35</v>
      </c>
      <c r="E21">
        <f>AVERAGE(G14:H14)</f>
        <v>375660.85</v>
      </c>
      <c r="F21">
        <f>AVERAGE(I14:J14)</f>
        <v>478486.5</v>
      </c>
      <c r="G21">
        <f>AVERAGE(K14:L14)</f>
        <v>764602.05</v>
      </c>
    </row>
    <row r="22" spans="1:12">
      <c r="A22" t="s">
        <v>496</v>
      </c>
      <c r="C22">
        <f>'C_i 5 kvintiler'!B2</f>
        <v>201601.05000000002</v>
      </c>
      <c r="D22">
        <f>'C_i 5 kvintiler'!C2</f>
        <v>242698.5</v>
      </c>
      <c r="E22">
        <f>'C_i 5 kvintiler'!D2</f>
        <v>337066.75000000012</v>
      </c>
      <c r="F22">
        <f>'C_i 5 kvintiler'!E2</f>
        <v>387460.95</v>
      </c>
      <c r="G22">
        <f>'C_i 5 kvintiler'!F2</f>
        <v>506418.55000000005</v>
      </c>
    </row>
    <row r="24" spans="1:12">
      <c r="A24" s="3" t="s">
        <v>516</v>
      </c>
    </row>
    <row r="25" spans="1:12">
      <c r="A25" t="s">
        <v>493</v>
      </c>
      <c r="B25" t="s">
        <v>492</v>
      </c>
      <c r="C25">
        <f t="array" ref="C25:G25">MMULT(MMULT(MMULT(T!A3:DM3,MINVERSE('I - A'!A1:DM117)),'C'!B2:AR118),'C_i 5 kvintiler'!B3:G45)</f>
        <v>149.04063547038371</v>
      </c>
      <c r="D25">
        <v>175.88804670602079</v>
      </c>
      <c r="E25">
        <v>250.39108983313847</v>
      </c>
      <c r="F25">
        <v>286.10123746979269</v>
      </c>
      <c r="G25">
        <v>367.7131709414802</v>
      </c>
    </row>
    <row r="26" spans="1:12">
      <c r="A26" t="s">
        <v>520</v>
      </c>
      <c r="B26" t="s">
        <v>494</v>
      </c>
      <c r="C26" s="20">
        <f>C25/C21</f>
        <v>8.7600392196041891E-4</v>
      </c>
      <c r="D26" s="20">
        <f>D25/D21</f>
        <v>6.9113837403273165E-4</v>
      </c>
      <c r="E26" s="20">
        <f>E25/E21</f>
        <v>6.6653496054523242E-4</v>
      </c>
      <c r="F26" s="20">
        <f>F25/F21</f>
        <v>5.9792959147184446E-4</v>
      </c>
      <c r="G26" s="20">
        <f>G25/G21</f>
        <v>4.8092098489858898E-4</v>
      </c>
    </row>
    <row r="27" spans="1:12">
      <c r="A27" t="s">
        <v>451</v>
      </c>
      <c r="B27" t="s">
        <v>494</v>
      </c>
      <c r="C27" s="20">
        <f>C25/C22</f>
        <v>7.3928501597776252E-4</v>
      </c>
      <c r="D27" s="20">
        <f>D25/D22</f>
        <v>7.2471830977950333E-4</v>
      </c>
      <c r="E27" s="20">
        <f>E25/E22</f>
        <v>7.4285312874419794E-4</v>
      </c>
      <c r="F27" s="20">
        <f>F25/F22</f>
        <v>7.3840018579883384E-4</v>
      </c>
      <c r="G27" s="20">
        <f>G25/G22</f>
        <v>7.2610525609988056E-4</v>
      </c>
    </row>
    <row r="28" spans="1:12">
      <c r="A28" s="3" t="s">
        <v>517</v>
      </c>
    </row>
    <row r="29" spans="1:12">
      <c r="A29" t="s">
        <v>493</v>
      </c>
      <c r="B29" t="s">
        <v>472</v>
      </c>
      <c r="C29">
        <f>direkte_skat_kvintiler!$G$13</f>
        <v>404.23042575308216</v>
      </c>
      <c r="D29">
        <f>direkte_skat_kvintiler!$G$14</f>
        <v>520.01827178341432</v>
      </c>
      <c r="E29">
        <f>direkte_skat_kvintiler!$G$15</f>
        <v>767.19217328234504</v>
      </c>
      <c r="F29">
        <f>direkte_skat_kvintiler!$G$16</f>
        <v>910.53911726088313</v>
      </c>
      <c r="G29">
        <f>direkte_skat_kvintiler!$G$17</f>
        <v>1230.4562452293173</v>
      </c>
    </row>
    <row r="30" spans="1:12">
      <c r="A30" t="s">
        <v>519</v>
      </c>
      <c r="B30" t="s">
        <v>494</v>
      </c>
      <c r="C30">
        <f>C29/C21</f>
        <v>2.3759120270645624E-3</v>
      </c>
      <c r="D30">
        <f>D29/D21</f>
        <v>2.0433712782563832E-3</v>
      </c>
      <c r="E30">
        <f>E29/E21</f>
        <v>2.0422468119378027E-3</v>
      </c>
      <c r="F30">
        <f>F29/F21</f>
        <v>1.90295675481102E-3</v>
      </c>
      <c r="G30">
        <f>G29/G21</f>
        <v>1.6092766756632647E-3</v>
      </c>
    </row>
    <row r="31" spans="1:12">
      <c r="A31" t="s">
        <v>451</v>
      </c>
      <c r="B31" t="s">
        <v>494</v>
      </c>
      <c r="C31">
        <f>C29/C22</f>
        <v>2.0051007956212634E-3</v>
      </c>
      <c r="D31">
        <f>D29/D22</f>
        <v>2.142651362836665E-3</v>
      </c>
      <c r="E31">
        <f>E29/E22</f>
        <v>2.2760838121302228E-3</v>
      </c>
      <c r="F31">
        <f>F29/F22</f>
        <v>2.350015188010258E-3</v>
      </c>
      <c r="G31">
        <f>G29/G22</f>
        <v>2.4297219073616421E-3</v>
      </c>
    </row>
    <row r="34" spans="1:16">
      <c r="B34" s="3" t="s">
        <v>625</v>
      </c>
    </row>
    <row r="35" spans="1:16">
      <c r="B35" t="s">
        <v>623</v>
      </c>
      <c r="C35" s="20">
        <f>C26</f>
        <v>8.7600392196041891E-4</v>
      </c>
      <c r="D35" s="20">
        <f>D26</f>
        <v>6.9113837403273165E-4</v>
      </c>
      <c r="E35" s="20">
        <f>E26</f>
        <v>6.6653496054523242E-4</v>
      </c>
      <c r="F35" s="20">
        <f>F26</f>
        <v>5.9792959147184446E-4</v>
      </c>
      <c r="G35" s="20">
        <f>G26</f>
        <v>4.8092098489858898E-4</v>
      </c>
    </row>
    <row r="36" spans="1:16">
      <c r="B36" t="s">
        <v>622</v>
      </c>
      <c r="C36" s="20">
        <f>C30</f>
        <v>2.3759120270645624E-3</v>
      </c>
      <c r="D36" s="20">
        <f>D30</f>
        <v>2.0433712782563832E-3</v>
      </c>
      <c r="E36" s="20">
        <f>E30</f>
        <v>2.0422468119378027E-3</v>
      </c>
      <c r="F36" s="20">
        <f>F30</f>
        <v>1.90295675481102E-3</v>
      </c>
      <c r="G36" s="20">
        <f>G30</f>
        <v>1.6092766756632647E-3</v>
      </c>
    </row>
    <row r="37" spans="1:16">
      <c r="B37" t="s">
        <v>621</v>
      </c>
      <c r="C37" s="38">
        <f>C25+C29</f>
        <v>553.27106122346584</v>
      </c>
      <c r="D37" s="38">
        <f t="shared" ref="D37:G37" si="4">D25+D29</f>
        <v>695.90631848943508</v>
      </c>
      <c r="E37" s="38">
        <f t="shared" si="4"/>
        <v>1017.5832631154835</v>
      </c>
      <c r="F37" s="38">
        <f t="shared" si="4"/>
        <v>1196.6403547306759</v>
      </c>
      <c r="G37" s="38">
        <f t="shared" si="4"/>
        <v>1598.1694161707976</v>
      </c>
    </row>
    <row r="38" spans="1:16">
      <c r="A38" t="s">
        <v>524</v>
      </c>
      <c r="C38" s="20"/>
      <c r="D38" s="20"/>
      <c r="E38" s="20"/>
      <c r="F38" s="20"/>
      <c r="G38" s="20"/>
    </row>
    <row r="39" spans="1:16">
      <c r="A39" t="s">
        <v>521</v>
      </c>
      <c r="B39" t="s">
        <v>522</v>
      </c>
      <c r="C39" s="20">
        <f>C27</f>
        <v>7.3928501597776252E-4</v>
      </c>
      <c r="D39" s="20">
        <f>D27</f>
        <v>7.2471830977950333E-4</v>
      </c>
      <c r="E39" s="20">
        <f>E27</f>
        <v>7.4285312874419794E-4</v>
      </c>
      <c r="F39" s="20">
        <f>F27</f>
        <v>7.3840018579883384E-4</v>
      </c>
      <c r="G39" s="20">
        <f>G27</f>
        <v>7.2610525609988056E-4</v>
      </c>
    </row>
    <row r="40" spans="1:16">
      <c r="B40" t="s">
        <v>523</v>
      </c>
      <c r="C40" s="20">
        <f>C31</f>
        <v>2.0051007956212634E-3</v>
      </c>
      <c r="D40" s="20">
        <f>D31</f>
        <v>2.142651362836665E-3</v>
      </c>
      <c r="E40" s="20">
        <f>E31</f>
        <v>2.2760838121302228E-3</v>
      </c>
      <c r="F40" s="20">
        <f>F31</f>
        <v>2.350015188010258E-3</v>
      </c>
      <c r="G40" s="20">
        <f>G31</f>
        <v>2.4297219073616421E-3</v>
      </c>
    </row>
    <row r="42" spans="1:16">
      <c r="B42" t="s">
        <v>624</v>
      </c>
    </row>
    <row r="43" spans="1:16">
      <c r="B43" t="s">
        <v>626</v>
      </c>
      <c r="C43" s="18">
        <f>SUM(C35:C36)</f>
        <v>3.2519159490249812E-3</v>
      </c>
      <c r="D43" s="18">
        <f t="shared" ref="D43:G43" si="5">SUM(D35:D36)</f>
        <v>2.7345096522891146E-3</v>
      </c>
      <c r="E43" s="18">
        <f t="shared" si="5"/>
        <v>2.7087817724830354E-3</v>
      </c>
      <c r="F43" s="18">
        <f t="shared" si="5"/>
        <v>2.5008863462828643E-3</v>
      </c>
      <c r="G43" s="18">
        <f t="shared" si="5"/>
        <v>2.0901976605618537E-3</v>
      </c>
    </row>
    <row r="44" spans="1:16">
      <c r="B44" t="s">
        <v>627</v>
      </c>
      <c r="C44" s="39">
        <f>SUM(C39:C40)</f>
        <v>2.7443858115990261E-3</v>
      </c>
      <c r="D44" s="39">
        <f t="shared" ref="D44:G44" si="6">SUM(D39:D40)</f>
        <v>2.8673696726161683E-3</v>
      </c>
      <c r="E44" s="39">
        <f t="shared" si="6"/>
        <v>3.0189369408744208E-3</v>
      </c>
      <c r="F44" s="39">
        <f t="shared" si="6"/>
        <v>3.0884153738090919E-3</v>
      </c>
      <c r="G44" s="39">
        <f t="shared" si="6"/>
        <v>3.1558271634615229E-3</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37"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219.88331067281925</v>
      </c>
      <c r="D6">
        <v>103.4180566559983</v>
      </c>
      <c r="E6">
        <v>161.21179980393495</v>
      </c>
      <c r="F6">
        <v>219.73504757658458</v>
      </c>
      <c r="G6">
        <v>285.40990210703706</v>
      </c>
      <c r="H6">
        <v>391.97074011711538</v>
      </c>
    </row>
    <row r="7" spans="2:13">
      <c r="B7" t="s">
        <v>451</v>
      </c>
      <c r="C7">
        <f>C6/c_i!B2</f>
        <v>7.3511049449985705E-4</v>
      </c>
      <c r="D7">
        <f>D6/c_i!C2</f>
        <v>6.8542342132261167E-4</v>
      </c>
      <c r="E7">
        <f>E6/c_i!D2</f>
        <v>7.2038697769705271E-4</v>
      </c>
      <c r="F7">
        <f>F6/c_i!E2</f>
        <v>7.4132130352074681E-4</v>
      </c>
      <c r="G7">
        <f>G6/c_i!F2</f>
        <v>7.6155406634692752E-4</v>
      </c>
      <c r="H7">
        <f>H6/c_i!G2</f>
        <v>7.4073863980617539E-4</v>
      </c>
    </row>
    <row r="8" spans="2:13">
      <c r="B8" t="s">
        <v>450</v>
      </c>
      <c r="D8">
        <f>D6/D10</f>
        <v>5.1709028327999148E-4</v>
      </c>
      <c r="E8">
        <f t="shared" ref="E8:H8" si="0">E6/E10</f>
        <v>4.6060514229695699E-4</v>
      </c>
      <c r="F8">
        <f t="shared" si="0"/>
        <v>3.8214790882884275E-4</v>
      </c>
      <c r="G8">
        <f t="shared" si="0"/>
        <v>3.3577635542004358E-4</v>
      </c>
      <c r="H8">
        <f t="shared" si="0"/>
        <v>3.2664228343092948E-4</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138.19219778691618</v>
      </c>
      <c r="D13">
        <v>159.88907315385111</v>
      </c>
      <c r="E13">
        <v>154.70429833849397</v>
      </c>
      <c r="F13">
        <v>197.07179507354746</v>
      </c>
      <c r="G13">
        <v>238.80075842346957</v>
      </c>
      <c r="H13">
        <v>261.98142124280747</v>
      </c>
      <c r="I13">
        <v>280.04926803750044</v>
      </c>
      <c r="J13">
        <v>292.15320690208489</v>
      </c>
      <c r="K13">
        <v>337.62524003230322</v>
      </c>
      <c r="L13">
        <v>397.80110185065746</v>
      </c>
      <c r="M13">
        <v>234.87155856261379</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7.3377336266601068E-4</v>
      </c>
      <c r="D16">
        <f t="shared" si="1"/>
        <v>7.4411588502252093E-4</v>
      </c>
      <c r="E16">
        <f t="shared" si="1"/>
        <v>7.1177140736114963E-4</v>
      </c>
      <c r="F16">
        <f t="shared" si="1"/>
        <v>7.3521659937177684E-4</v>
      </c>
      <c r="G16">
        <f t="shared" si="1"/>
        <v>7.4243417034168232E-4</v>
      </c>
      <c r="H16">
        <f t="shared" si="1"/>
        <v>7.4323542897883983E-4</v>
      </c>
      <c r="I16">
        <f t="shared" si="1"/>
        <v>7.442020728161328E-4</v>
      </c>
      <c r="J16">
        <f t="shared" si="1"/>
        <v>7.3292296177925802E-4</v>
      </c>
      <c r="K16">
        <f t="shared" si="1"/>
        <v>7.4897409762090552E-4</v>
      </c>
      <c r="L16">
        <f t="shared" si="1"/>
        <v>7.0776376599497625E-4</v>
      </c>
      <c r="M16">
        <f t="shared" si="1"/>
        <v>7.3428224851574753E-4</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73573.337344861604</v>
      </c>
      <c r="D21">
        <f t="shared" ref="D21:L21" si="2">D20-D13-D14</f>
        <v>141930.3575522016</v>
      </c>
      <c r="E21">
        <f t="shared" si="2"/>
        <v>168468.32045455661</v>
      </c>
      <c r="F21">
        <f t="shared" si="2"/>
        <v>192260.02613248059</v>
      </c>
      <c r="G21">
        <f t="shared" si="2"/>
        <v>217248.01438015257</v>
      </c>
      <c r="H21">
        <f t="shared" si="2"/>
        <v>243176.39915749148</v>
      </c>
      <c r="I21">
        <f t="shared" si="2"/>
        <v>272718.43741367187</v>
      </c>
      <c r="J21">
        <f t="shared" si="2"/>
        <v>308439.61490264541</v>
      </c>
      <c r="K21">
        <f t="shared" si="2"/>
        <v>361554.0874950189</v>
      </c>
      <c r="L21">
        <f t="shared" si="2"/>
        <v>607482.79917978146</v>
      </c>
    </row>
    <row r="23" spans="2:13">
      <c r="B23" t="s">
        <v>473</v>
      </c>
      <c r="C23" cm="1">
        <f t="array" ref="C23">AVERAGE(ABS(C20:L20-TRANSPOSE(C20:L20)))/AVERAGE(C20:L20)/2</f>
        <v>0.28148483983986072</v>
      </c>
    </row>
    <row r="24" spans="2:13">
      <c r="B24" t="s">
        <v>475</v>
      </c>
      <c r="C24" cm="1">
        <f t="array" ref="C24">AVERAGE(ABS(C21:L21-TRANSPOSE(C21:L21)))/AVERAGE(C21:L21)/2</f>
        <v>0.28257175398220863</v>
      </c>
    </row>
    <row r="26" spans="2:13">
      <c r="B26" t="s">
        <v>486</v>
      </c>
      <c r="C26" cm="1">
        <f t="array" ref="C26">AVERAGE(ABS(C15:L15-TRANSPOSE(C15:L15)))/AVERAGE(C15:L15)/2</f>
        <v>0.18734063980342466</v>
      </c>
    </row>
    <row r="28" spans="2:13">
      <c r="B28" t="s">
        <v>485</v>
      </c>
      <c r="C28">
        <f>C13/C$20</f>
        <v>1.8218422183290863E-3</v>
      </c>
      <c r="D28">
        <f t="shared" ref="D28:L29" si="3">D13/D$20</f>
        <v>1.1064987761512188E-3</v>
      </c>
      <c r="E28">
        <f t="shared" si="3"/>
        <v>9.0316125877737418E-4</v>
      </c>
      <c r="F28">
        <f t="shared" si="3"/>
        <v>1.0073030728088787E-3</v>
      </c>
      <c r="G28">
        <f t="shared" si="3"/>
        <v>1.0784139887348074E-3</v>
      </c>
      <c r="H28">
        <f t="shared" si="3"/>
        <v>1.0558402635870785E-3</v>
      </c>
      <c r="I28">
        <f t="shared" si="3"/>
        <v>1.0081874468094696E-3</v>
      </c>
      <c r="J28">
        <f t="shared" si="3"/>
        <v>9.2981126105428865E-4</v>
      </c>
      <c r="K28">
        <f t="shared" si="3"/>
        <v>9.1728042348318594E-4</v>
      </c>
      <c r="L28">
        <f t="shared" si="3"/>
        <v>6.4624891049470468E-4</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518</v>
      </c>
    </row>
    <row r="33" spans="2:12">
      <c r="B33" t="s">
        <v>450</v>
      </c>
      <c r="C33">
        <f>SUM(C28:C29)</f>
        <v>3.0053691418116583E-2</v>
      </c>
      <c r="D33">
        <f t="shared" ref="D33:K33" si="4">SUM(D28:D29)</f>
        <v>1.7782992718328068E-2</v>
      </c>
      <c r="E33">
        <f t="shared" si="4"/>
        <v>1.6484596743825585E-2</v>
      </c>
      <c r="F33">
        <f t="shared" si="4"/>
        <v>1.7291566105198889E-2</v>
      </c>
      <c r="G33">
        <f t="shared" si="4"/>
        <v>1.8917279496414061E-2</v>
      </c>
      <c r="H33">
        <f t="shared" si="4"/>
        <v>1.9947933076374522E-2</v>
      </c>
      <c r="I33">
        <f t="shared" si="4"/>
        <v>1.8203807348854819E-2</v>
      </c>
      <c r="J33">
        <f t="shared" si="4"/>
        <v>1.8355367949646532E-2</v>
      </c>
      <c r="K33">
        <f t="shared" si="4"/>
        <v>1.7708254105123635E-2</v>
      </c>
      <c r="L33">
        <f>SUM(L28:L29)</f>
        <v>1.3112092229468998E-2</v>
      </c>
    </row>
    <row r="34" spans="2:12">
      <c r="B34" t="s">
        <v>451</v>
      </c>
      <c r="C34">
        <f>SUM(C16:C17)</f>
        <v>1.210455987380931E-2</v>
      </c>
      <c r="D34">
        <f t="shared" ref="D34:L34" si="5">SUM(D16:D17)</f>
        <v>1.195898960772037E-2</v>
      </c>
      <c r="E34">
        <f t="shared" si="5"/>
        <v>1.2991328525336984E-2</v>
      </c>
      <c r="F34">
        <f t="shared" si="5"/>
        <v>1.2620875258750178E-2</v>
      </c>
      <c r="G34">
        <f t="shared" si="5"/>
        <v>1.3023602118254471E-2</v>
      </c>
      <c r="H34">
        <f t="shared" si="5"/>
        <v>1.4041906819210496E-2</v>
      </c>
      <c r="I34">
        <f t="shared" si="5"/>
        <v>1.3437294032012997E-2</v>
      </c>
      <c r="J34">
        <f t="shared" si="5"/>
        <v>1.4468603689472333E-2</v>
      </c>
      <c r="K34">
        <f t="shared" si="5"/>
        <v>1.4459071947118454E-2</v>
      </c>
      <c r="L34">
        <f t="shared" si="5"/>
        <v>1.4360200266021932E-2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2020-04-17T14:18:28Z</cp:lastPrinted>
  <dcterms:created xsi:type="dcterms:W3CDTF">2020-02-20T13:17:09Z</dcterms:created>
  <dcterms:modified xsi:type="dcterms:W3CDTF">2020-04-23T08:45:24Z</dcterms:modified>
</cp:coreProperties>
</file>