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ximintegrated.sharepoint.com/sites/radiodevelopment/Shared Documents/A2-NFC/P-ME13/Document/"/>
    </mc:Choice>
  </mc:AlternateContent>
  <xr:revisionPtr revIDLastSave="1" documentId="11_6614D6166C380C8E7C630F66B24ACF101EE36753" xr6:coauthVersionLast="45" xr6:coauthVersionMax="45" xr10:uidLastSave="{A43EC751-A38D-4210-AEDB-B9CFF7E8802D}"/>
  <bookViews>
    <workbookView xWindow="10380" yWindow="-26028" windowWidth="19416" windowHeight="104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8" i="1" l="1"/>
  <c r="C18" i="1"/>
  <c r="C22" i="1" l="1"/>
  <c r="R42" i="1" s="1"/>
  <c r="R43" i="1" s="1"/>
  <c r="N45" i="1"/>
  <c r="O45" i="1" s="1"/>
  <c r="L45" i="1"/>
  <c r="M45" i="1" l="1"/>
  <c r="R40" i="1" s="1"/>
  <c r="C27" i="1" s="1"/>
  <c r="R41" i="1" l="1"/>
  <c r="C26" i="1" s="1"/>
</calcChain>
</file>

<file path=xl/sharedStrings.xml><?xml version="1.0" encoding="utf-8"?>
<sst xmlns="http://schemas.openxmlformats.org/spreadsheetml/2006/main" count="76" uniqueCount="45">
  <si>
    <t>f</t>
  </si>
  <si>
    <t>MHz</t>
  </si>
  <si>
    <t>omega</t>
  </si>
  <si>
    <t>1/s</t>
  </si>
  <si>
    <t>La</t>
  </si>
  <si>
    <t>nH</t>
  </si>
  <si>
    <t>Ca</t>
  </si>
  <si>
    <t>pF</t>
  </si>
  <si>
    <t>Ra</t>
  </si>
  <si>
    <t>Ohm</t>
  </si>
  <si>
    <t>Q</t>
  </si>
  <si>
    <t>Rq</t>
  </si>
  <si>
    <t>Le</t>
  </si>
  <si>
    <t>Cs</t>
  </si>
  <si>
    <t>Cp</t>
  </si>
  <si>
    <t>Step1. Define targets of the matching network</t>
  </si>
  <si>
    <t>Rmatch</t>
  </si>
  <si>
    <t>Fcutoff</t>
  </si>
  <si>
    <t>Step2. Measure the antenna impedance</t>
  </si>
  <si>
    <t>Define</t>
  </si>
  <si>
    <t>Measure</t>
  </si>
  <si>
    <t>Estimate</t>
  </si>
  <si>
    <t>Step3. EMC filter design</t>
  </si>
  <si>
    <t>Select</t>
  </si>
  <si>
    <t>Calculate</t>
  </si>
  <si>
    <t xml:space="preserve">Ce </t>
  </si>
  <si>
    <t>Step4. Q-tuning resistor</t>
  </si>
  <si>
    <t>R2,R5</t>
  </si>
  <si>
    <t>Step5.Impedance matching design</t>
  </si>
  <si>
    <t>Step6. Resistive divider resistor for receiver</t>
  </si>
  <si>
    <t>Rr</t>
  </si>
  <si>
    <t>kOhm</t>
  </si>
  <si>
    <t>Initial</t>
  </si>
  <si>
    <t>R1,R2</t>
  </si>
  <si>
    <t>Finalize</t>
  </si>
  <si>
    <t>L8,L9</t>
  </si>
  <si>
    <t>C72,C74</t>
  </si>
  <si>
    <t>C73,C75</t>
  </si>
  <si>
    <t>C1,C10</t>
  </si>
  <si>
    <t>C2,C9</t>
  </si>
  <si>
    <t>C5</t>
  </si>
  <si>
    <t>C6</t>
  </si>
  <si>
    <t>Finalized matching circuit schematic:</t>
  </si>
  <si>
    <t>Frequency of operation:</t>
  </si>
  <si>
    <t xml:space="preserve">MAX32570 Antenna Matching Network 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</si>
</sst>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48"/>
      <color theme="1"/>
      <name val="Times New Roman"/>
      <family val="1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Protection="1">
      <protection locked="0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857250</xdr:colOff>
      <xdr:row>2</xdr:row>
      <xdr:rowOff>142875</xdr:rowOff>
    </xdr:from>
    <xdr:to>
      <xdr:col>12</xdr:col>
      <xdr:colOff>114300</xdr:colOff>
      <xdr:row>12</xdr:row>
      <xdr:rowOff>9525</xdr:rowOff>
    </xdr:to>
    <xdr:pic>
      <xdr:nvPicPr>
        <xdr:cNvPr id="17" name="Graphic 678">
          <a:extLst>
            <a:ext uri="{FF2B5EF4-FFF2-40B4-BE49-F238E27FC236}">
              <a16:creationId xmlns:a16="http://schemas.microsoft.com/office/drawing/2014/main" id="{1032EB62-CB5F-4BBA-9168-4CC0B066BBA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00" y="333375"/>
          <a:ext cx="5419725" cy="1771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66674</xdr:colOff>
      <xdr:row>34</xdr:row>
      <xdr:rowOff>133349</xdr:rowOff>
    </xdr:from>
    <xdr:to>
      <xdr:col>19</xdr:col>
      <xdr:colOff>238125</xdr:colOff>
      <xdr:row>52</xdr:row>
      <xdr:rowOff>9524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B09D20E-D064-466B-876A-5AD7A4FB48F4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14899" y="6419849"/>
          <a:ext cx="8705851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95250</xdr:rowOff>
    </xdr:from>
    <xdr:to>
      <xdr:col>5</xdr:col>
      <xdr:colOff>167474</xdr:colOff>
      <xdr:row>50</xdr:row>
      <xdr:rowOff>161925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2034B10-EC92-4305-B1F4-5B3B26AFC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2750"/>
          <a:ext cx="5015699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6"/>
  <sheetViews>
    <sheetView tabSelected="1" zoomScale="70" zoomScaleNormal="70" workbookViewId="0">
      <selection activeCell="N14" sqref="N14"/>
    </sheetView>
  </sheetViews>
  <sheetFormatPr defaultRowHeight="14.4" x14ac:dyDescent="0.3"/>
  <cols>
    <col min="2" max="2" width="21" customWidth="1"/>
    <col min="3" max="3" width="14.109375" customWidth="1"/>
    <col min="4" max="4" width="14.5546875" customWidth="1"/>
    <col min="5" max="5" width="13.88671875" customWidth="1"/>
  </cols>
  <sheetData>
    <row r="1" spans="1:37" ht="61.8" x14ac:dyDescent="1.1000000000000001">
      <c r="A1" s="9" t="s">
        <v>44</v>
      </c>
      <c r="B1" s="10"/>
      <c r="C1" s="10"/>
    </row>
    <row r="2" spans="1:37" ht="12.75" customHeight="1" x14ac:dyDescent="1.1000000000000001">
      <c r="A2" s="9"/>
      <c r="B2" s="10"/>
      <c r="C2" s="10"/>
    </row>
    <row r="5" spans="1:37" x14ac:dyDescent="0.3">
      <c r="A5" s="1" t="s">
        <v>15</v>
      </c>
      <c r="B5" s="3"/>
      <c r="C5" s="3"/>
      <c r="D5" s="3"/>
      <c r="E5" s="3"/>
      <c r="F5" s="3"/>
      <c r="G5" s="3"/>
      <c r="H5" s="3"/>
    </row>
    <row r="6" spans="1:37" x14ac:dyDescent="0.3">
      <c r="A6" s="3" t="s">
        <v>19</v>
      </c>
      <c r="B6" s="3" t="s">
        <v>16</v>
      </c>
      <c r="C6" s="3">
        <v>7</v>
      </c>
      <c r="D6" s="3" t="s">
        <v>9</v>
      </c>
      <c r="E6" s="3"/>
      <c r="F6" s="3"/>
      <c r="G6" s="3"/>
      <c r="H6" s="3"/>
    </row>
    <row r="7" spans="1:37" x14ac:dyDescent="0.3">
      <c r="A7" s="3" t="s">
        <v>19</v>
      </c>
      <c r="B7" s="3" t="s">
        <v>10</v>
      </c>
      <c r="C7" s="3">
        <v>20</v>
      </c>
      <c r="D7" s="3"/>
      <c r="E7" s="3"/>
      <c r="F7" s="3"/>
      <c r="G7" s="3"/>
      <c r="H7" s="3"/>
      <c r="X7" s="8"/>
      <c r="Y7" s="8"/>
      <c r="AK7" s="8"/>
    </row>
    <row r="8" spans="1:37" x14ac:dyDescent="0.3">
      <c r="A8" s="3" t="s">
        <v>19</v>
      </c>
      <c r="B8" s="3" t="s">
        <v>17</v>
      </c>
      <c r="C8" s="3">
        <v>21</v>
      </c>
      <c r="D8" s="3" t="s">
        <v>1</v>
      </c>
      <c r="E8" s="3"/>
      <c r="F8" s="3"/>
      <c r="G8" s="3"/>
      <c r="H8" s="3"/>
      <c r="X8" s="8"/>
      <c r="Y8" s="8"/>
      <c r="AK8" s="8"/>
    </row>
    <row r="9" spans="1:37" x14ac:dyDescent="0.3">
      <c r="A9" s="3"/>
      <c r="B9" s="3"/>
      <c r="C9" s="3"/>
      <c r="D9" s="3"/>
      <c r="E9" s="3"/>
      <c r="F9" s="3"/>
      <c r="G9" s="3"/>
      <c r="H9" s="3"/>
      <c r="X9" s="8"/>
      <c r="Y9" s="8"/>
      <c r="AK9" s="8"/>
    </row>
    <row r="10" spans="1:37" x14ac:dyDescent="0.3">
      <c r="A10" s="3"/>
      <c r="B10" s="3"/>
      <c r="C10" s="3"/>
      <c r="D10" s="3"/>
      <c r="E10" s="3"/>
      <c r="F10" s="3"/>
      <c r="G10" s="3"/>
      <c r="H10" s="3"/>
      <c r="X10" s="8"/>
      <c r="Y10" s="8"/>
      <c r="AK10" s="8"/>
    </row>
    <row r="11" spans="1:37" x14ac:dyDescent="0.3">
      <c r="A11" s="1" t="s">
        <v>18</v>
      </c>
      <c r="B11" s="3"/>
      <c r="C11" s="3"/>
      <c r="D11" s="3"/>
      <c r="E11" s="3"/>
      <c r="F11" s="3"/>
      <c r="G11" s="3"/>
      <c r="H11" s="3"/>
      <c r="X11" s="8"/>
      <c r="Y11" s="8"/>
      <c r="AK11" s="8"/>
    </row>
    <row r="12" spans="1:37" x14ac:dyDescent="0.3">
      <c r="A12" s="3" t="s">
        <v>20</v>
      </c>
      <c r="B12" s="3" t="s">
        <v>4</v>
      </c>
      <c r="C12" s="3">
        <v>1265</v>
      </c>
      <c r="D12" s="3" t="s">
        <v>5</v>
      </c>
      <c r="E12" s="3"/>
      <c r="F12" s="3"/>
      <c r="G12" s="3"/>
      <c r="H12" s="3"/>
      <c r="X12" s="8"/>
      <c r="Y12" s="8"/>
      <c r="AK12" s="8"/>
    </row>
    <row r="13" spans="1:37" x14ac:dyDescent="0.3">
      <c r="A13" s="3" t="s">
        <v>20</v>
      </c>
      <c r="B13" s="3" t="s">
        <v>8</v>
      </c>
      <c r="C13" s="3">
        <v>1.3</v>
      </c>
      <c r="D13" s="3" t="s">
        <v>9</v>
      </c>
      <c r="E13" s="3"/>
      <c r="F13" s="3"/>
      <c r="G13" s="3"/>
      <c r="H13" s="3"/>
      <c r="J13" s="3" t="s">
        <v>43</v>
      </c>
      <c r="K13" s="3"/>
      <c r="L13" s="3"/>
      <c r="X13" s="8"/>
      <c r="Y13" s="8"/>
      <c r="AK13" s="8"/>
    </row>
    <row r="14" spans="1:37" x14ac:dyDescent="0.3">
      <c r="A14" s="3" t="s">
        <v>21</v>
      </c>
      <c r="B14" s="3" t="s">
        <v>6</v>
      </c>
      <c r="C14" s="3">
        <v>0.1</v>
      </c>
      <c r="D14" s="3" t="s">
        <v>7</v>
      </c>
      <c r="E14" s="3"/>
      <c r="F14" s="3"/>
      <c r="G14" s="3"/>
      <c r="H14" s="3"/>
      <c r="J14" s="3">
        <v>13.56</v>
      </c>
      <c r="K14" s="3" t="s">
        <v>1</v>
      </c>
      <c r="L14" s="3"/>
      <c r="X14" s="8"/>
      <c r="Y14" s="8"/>
      <c r="AK14" s="8"/>
    </row>
    <row r="15" spans="1:37" x14ac:dyDescent="0.3">
      <c r="B15" s="3"/>
      <c r="C15" s="3"/>
      <c r="D15" s="3"/>
      <c r="E15" s="3"/>
      <c r="F15" s="3"/>
      <c r="G15" s="3"/>
      <c r="H15" s="3"/>
      <c r="X15" s="8"/>
      <c r="Y15" s="8"/>
      <c r="AK15" s="8"/>
    </row>
    <row r="16" spans="1:37" x14ac:dyDescent="0.3">
      <c r="A16" s="1" t="s">
        <v>22</v>
      </c>
      <c r="B16" s="3"/>
      <c r="C16" s="3"/>
      <c r="D16" s="3"/>
      <c r="E16" s="3"/>
      <c r="F16" s="3"/>
      <c r="G16" s="3"/>
      <c r="H16" s="3"/>
      <c r="X16" s="8"/>
      <c r="Y16" s="8"/>
      <c r="AK16" s="8"/>
    </row>
    <row r="17" spans="1:37" x14ac:dyDescent="0.3">
      <c r="A17" s="3" t="s">
        <v>23</v>
      </c>
      <c r="B17" s="3" t="s">
        <v>12</v>
      </c>
      <c r="C17" s="3">
        <v>470</v>
      </c>
      <c r="D17" s="3" t="s">
        <v>5</v>
      </c>
      <c r="E17" s="3" t="s">
        <v>34</v>
      </c>
      <c r="F17" s="3" t="s">
        <v>35</v>
      </c>
      <c r="G17" s="3">
        <v>470</v>
      </c>
      <c r="H17" s="3" t="s">
        <v>5</v>
      </c>
      <c r="X17" s="8"/>
      <c r="Y17" s="8"/>
      <c r="AK17" s="8"/>
    </row>
    <row r="18" spans="1:37" x14ac:dyDescent="0.3">
      <c r="A18" s="3" t="s">
        <v>24</v>
      </c>
      <c r="B18" s="3" t="s">
        <v>25</v>
      </c>
      <c r="C18" s="3">
        <f>1000000000000/(POWER((2*PI()*C8*1000000),2)*C17*0.000000001)</f>
        <v>122.20917600513553</v>
      </c>
      <c r="D18" s="3" t="s">
        <v>7</v>
      </c>
      <c r="E18" s="3" t="s">
        <v>34</v>
      </c>
      <c r="F18" s="3" t="s">
        <v>36</v>
      </c>
      <c r="G18" s="3">
        <v>68</v>
      </c>
      <c r="H18" s="3" t="s">
        <v>7</v>
      </c>
      <c r="X18" s="8"/>
      <c r="Y18" s="8"/>
      <c r="AK18" s="8"/>
    </row>
    <row r="19" spans="1:37" x14ac:dyDescent="0.3">
      <c r="A19" s="3"/>
      <c r="B19" s="3"/>
      <c r="C19" s="3"/>
      <c r="D19" s="3"/>
      <c r="E19" s="3" t="s">
        <v>34</v>
      </c>
      <c r="F19" s="3" t="s">
        <v>37</v>
      </c>
      <c r="G19" s="3">
        <v>56</v>
      </c>
      <c r="H19" s="3" t="s">
        <v>7</v>
      </c>
      <c r="X19" s="8"/>
      <c r="Y19" s="8"/>
      <c r="AK19" s="8"/>
    </row>
    <row r="20" spans="1:37" x14ac:dyDescent="0.3">
      <c r="A20" s="3"/>
      <c r="B20" s="3"/>
      <c r="C20" s="3"/>
      <c r="D20" s="3"/>
      <c r="E20" s="3"/>
      <c r="F20" s="3"/>
      <c r="G20" s="3"/>
      <c r="H20" s="3"/>
      <c r="X20" s="8"/>
      <c r="Y20" s="8"/>
      <c r="AK20" s="8"/>
    </row>
    <row r="21" spans="1:37" x14ac:dyDescent="0.3">
      <c r="A21" s="1" t="s">
        <v>26</v>
      </c>
      <c r="B21" s="3"/>
      <c r="C21" s="3"/>
      <c r="D21" s="3"/>
      <c r="E21" s="3"/>
      <c r="F21" s="3"/>
      <c r="G21" s="3"/>
      <c r="H21" s="3"/>
      <c r="X21" s="8"/>
      <c r="Y21" s="8"/>
      <c r="AK21" s="8"/>
    </row>
    <row r="22" spans="1:37" x14ac:dyDescent="0.3">
      <c r="A22" s="3" t="s">
        <v>24</v>
      </c>
      <c r="B22" s="3" t="s">
        <v>11</v>
      </c>
      <c r="C22" s="3">
        <f>0.5*(M48*C12*0.000000001/C7-C13)</f>
        <v>2.0444497712043579</v>
      </c>
      <c r="D22" s="3" t="s">
        <v>9</v>
      </c>
      <c r="E22" s="3" t="s">
        <v>34</v>
      </c>
      <c r="F22" s="3" t="s">
        <v>27</v>
      </c>
      <c r="G22" s="3">
        <v>1.5</v>
      </c>
      <c r="H22" s="3" t="s">
        <v>9</v>
      </c>
      <c r="J22" s="2"/>
      <c r="X22" s="8"/>
      <c r="Y22" s="8"/>
      <c r="AK22" s="8"/>
    </row>
    <row r="23" spans="1:37" x14ac:dyDescent="0.3">
      <c r="A23" s="3"/>
      <c r="B23" s="3"/>
      <c r="C23" s="3"/>
      <c r="D23" s="3"/>
      <c r="E23" s="3"/>
      <c r="F23" s="3"/>
      <c r="G23" s="3"/>
      <c r="H23" s="3"/>
      <c r="X23" s="8"/>
      <c r="Y23" s="8"/>
      <c r="AK23" s="8"/>
    </row>
    <row r="24" spans="1:37" x14ac:dyDescent="0.3">
      <c r="A24" s="3"/>
      <c r="B24" s="3"/>
      <c r="C24" s="3"/>
      <c r="D24" s="3"/>
      <c r="E24" s="3"/>
      <c r="F24" s="3"/>
      <c r="G24" s="3"/>
      <c r="H24" s="3"/>
      <c r="X24" s="8"/>
      <c r="Y24" s="8"/>
      <c r="AK24" s="8"/>
    </row>
    <row r="25" spans="1:37" x14ac:dyDescent="0.3">
      <c r="A25" s="1" t="s">
        <v>28</v>
      </c>
      <c r="B25" s="3"/>
      <c r="C25" s="3"/>
      <c r="D25" s="3"/>
      <c r="E25" s="3"/>
      <c r="F25" s="3"/>
      <c r="G25" s="3"/>
      <c r="H25" s="3"/>
      <c r="X25" s="8"/>
      <c r="Y25" s="8"/>
      <c r="AK25" s="8"/>
    </row>
    <row r="26" spans="1:37" x14ac:dyDescent="0.3">
      <c r="A26" s="3" t="s">
        <v>24</v>
      </c>
      <c r="B26" s="3" t="s">
        <v>13</v>
      </c>
      <c r="C26" s="3">
        <f>1/(M48*(SQRT(R40*R43/4)+R41/2))*1000000000000</f>
        <v>67.079422094308995</v>
      </c>
      <c r="D26" s="3" t="s">
        <v>7</v>
      </c>
      <c r="E26" s="3" t="s">
        <v>34</v>
      </c>
      <c r="F26" s="3" t="s">
        <v>38</v>
      </c>
      <c r="G26" s="3">
        <v>24</v>
      </c>
      <c r="H26" s="3" t="s">
        <v>7</v>
      </c>
      <c r="X26" s="8"/>
      <c r="Y26" s="8"/>
      <c r="AK26" s="8"/>
    </row>
    <row r="27" spans="1:37" x14ac:dyDescent="0.3">
      <c r="A27" s="3" t="s">
        <v>24</v>
      </c>
      <c r="B27" s="3" t="s">
        <v>14</v>
      </c>
      <c r="C27" s="3">
        <f>((1/(M48*M48*C12*0.000000001/2))-(1/(M48*SQRT(R40*R43/4)))-2*C14*0.000000000001)*1000000000000</f>
        <v>107.12100838258941</v>
      </c>
      <c r="D27" s="3" t="s">
        <v>7</v>
      </c>
      <c r="E27" s="3" t="s">
        <v>34</v>
      </c>
      <c r="F27" s="3" t="s">
        <v>39</v>
      </c>
      <c r="G27" s="3">
        <v>43</v>
      </c>
      <c r="H27" s="3" t="s">
        <v>7</v>
      </c>
      <c r="X27" s="8"/>
      <c r="Y27" s="8"/>
      <c r="AK27" s="8"/>
    </row>
    <row r="28" spans="1:37" x14ac:dyDescent="0.3">
      <c r="A28" s="3"/>
      <c r="B28" s="3"/>
      <c r="C28" s="3"/>
      <c r="D28" s="3"/>
      <c r="E28" s="3" t="s">
        <v>34</v>
      </c>
      <c r="F28" s="3" t="s">
        <v>40</v>
      </c>
      <c r="G28" s="3">
        <v>43</v>
      </c>
      <c r="H28" s="3" t="s">
        <v>7</v>
      </c>
      <c r="X28" s="8"/>
      <c r="Y28" s="8"/>
      <c r="AK28" s="8"/>
    </row>
    <row r="29" spans="1:37" x14ac:dyDescent="0.3">
      <c r="E29" s="3" t="s">
        <v>34</v>
      </c>
      <c r="F29" s="3" t="s">
        <v>41</v>
      </c>
      <c r="G29" s="3">
        <v>3</v>
      </c>
      <c r="H29" s="3" t="s">
        <v>7</v>
      </c>
    </row>
    <row r="32" spans="1:37" x14ac:dyDescent="0.3">
      <c r="A32" s="1" t="s">
        <v>29</v>
      </c>
      <c r="B32" s="3"/>
      <c r="C32" s="3"/>
      <c r="D32" s="3"/>
      <c r="E32" s="3"/>
      <c r="F32" s="3"/>
      <c r="G32" s="3"/>
      <c r="H32" s="3"/>
    </row>
    <row r="33" spans="1:20" x14ac:dyDescent="0.3">
      <c r="A33" s="3" t="s">
        <v>32</v>
      </c>
      <c r="B33" s="3" t="s">
        <v>30</v>
      </c>
      <c r="C33" s="3">
        <v>10</v>
      </c>
      <c r="D33" s="3" t="s">
        <v>31</v>
      </c>
      <c r="E33" s="3" t="s">
        <v>34</v>
      </c>
      <c r="F33" s="3" t="s">
        <v>33</v>
      </c>
      <c r="G33" s="3">
        <v>8.1999999999999993</v>
      </c>
      <c r="H33" s="3" t="s">
        <v>31</v>
      </c>
    </row>
    <row r="35" spans="1:20" x14ac:dyDescent="0.3"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3">
      <c r="A36" s="1" t="s">
        <v>42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"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"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3"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">
      <c r="J40" s="8"/>
      <c r="K40" s="4"/>
      <c r="L40" s="4"/>
      <c r="M40" s="4"/>
      <c r="N40" s="4"/>
      <c r="O40" s="4"/>
      <c r="P40" s="4"/>
      <c r="Q40" s="4"/>
      <c r="R40" s="5">
        <f>C6/(M45+O45)</f>
        <v>20.943613716794076</v>
      </c>
      <c r="S40" s="4"/>
      <c r="T40" s="8"/>
    </row>
    <row r="41" spans="1:20" x14ac:dyDescent="0.3">
      <c r="J41" s="8"/>
      <c r="K41" s="4"/>
      <c r="L41" s="4"/>
      <c r="M41" s="4"/>
      <c r="N41" s="4"/>
      <c r="O41" s="4"/>
      <c r="P41" s="4"/>
      <c r="Q41" s="4"/>
      <c r="R41" s="5">
        <f>2*M48*((C17*0.000000001*L45-C6*C6/4*(G18+G19)*0.000000000001)/(M45+O45))</f>
        <v>137.47204683438059</v>
      </c>
      <c r="S41" s="4"/>
      <c r="T41" s="8"/>
    </row>
    <row r="42" spans="1:20" x14ac:dyDescent="0.3">
      <c r="J42" s="8"/>
      <c r="K42" s="4"/>
      <c r="L42" s="4"/>
      <c r="M42" s="4"/>
      <c r="N42" s="4"/>
      <c r="O42" s="4"/>
      <c r="P42" s="4"/>
      <c r="Q42" s="4"/>
      <c r="R42" s="5">
        <f>(M48*C12*0.000000001)*(M48*C12*0.000000001)/(C13+2*C22)</f>
        <v>2155.5598169634864</v>
      </c>
      <c r="S42" s="4"/>
      <c r="T42" s="8"/>
    </row>
    <row r="43" spans="1:20" x14ac:dyDescent="0.3">
      <c r="J43" s="8"/>
      <c r="K43" s="4"/>
      <c r="L43" s="4"/>
      <c r="M43" s="4"/>
      <c r="N43" s="4"/>
      <c r="O43" s="4"/>
      <c r="P43" s="4"/>
      <c r="Q43" s="4"/>
      <c r="R43" s="6">
        <f>R42</f>
        <v>2155.5598169634864</v>
      </c>
      <c r="S43" s="4"/>
      <c r="T43" s="8"/>
    </row>
    <row r="44" spans="1:20" x14ac:dyDescent="0.3">
      <c r="J44" s="8"/>
      <c r="K44" s="4"/>
      <c r="L44" s="7"/>
      <c r="M44" s="7"/>
      <c r="N44" s="7"/>
      <c r="O44" s="7"/>
      <c r="P44" s="4"/>
      <c r="Q44" s="4"/>
      <c r="R44" s="4"/>
      <c r="S44" s="4"/>
      <c r="T44" s="8"/>
    </row>
    <row r="45" spans="1:20" x14ac:dyDescent="0.3">
      <c r="J45" s="8"/>
      <c r="K45" s="4"/>
      <c r="L45" s="4">
        <f>1-M48*M48*C17*0.000000001*(G18+G19)*0.000000000001</f>
        <v>0.57694322064661807</v>
      </c>
      <c r="M45" s="4">
        <f>L45*L45</f>
        <v>0.33286347985009224</v>
      </c>
      <c r="N45" s="4">
        <f>M48*C6/2*(G18+G19)*0.000000000001</f>
        <v>3.6976796860164148E-2</v>
      </c>
      <c r="O45" s="4">
        <f>N45*N45</f>
        <v>1.3672835060378453E-3</v>
      </c>
      <c r="P45" s="4"/>
      <c r="Q45" s="4"/>
      <c r="R45" s="4"/>
      <c r="S45" s="4"/>
      <c r="T45" s="8"/>
    </row>
    <row r="46" spans="1:20" x14ac:dyDescent="0.3">
      <c r="J46" s="8"/>
      <c r="K46" s="4"/>
      <c r="L46" s="4"/>
      <c r="M46" s="4"/>
      <c r="N46" s="4"/>
      <c r="O46" s="4"/>
      <c r="P46" s="4"/>
      <c r="Q46" s="4"/>
      <c r="R46" s="4"/>
      <c r="S46" s="4"/>
      <c r="T46" s="8"/>
    </row>
    <row r="47" spans="1:20" x14ac:dyDescent="0.3">
      <c r="J47" s="8"/>
      <c r="K47" s="4"/>
      <c r="L47" s="4" t="s">
        <v>0</v>
      </c>
      <c r="M47" s="4">
        <v>13.56</v>
      </c>
      <c r="N47" s="4" t="s">
        <v>1</v>
      </c>
      <c r="O47" s="4"/>
      <c r="P47" s="4"/>
      <c r="Q47" s="4"/>
      <c r="R47" s="4"/>
      <c r="S47" s="4"/>
      <c r="T47" s="8"/>
    </row>
    <row r="48" spans="1:20" x14ac:dyDescent="0.3">
      <c r="J48" s="8"/>
      <c r="K48" s="4"/>
      <c r="L48" s="4" t="s">
        <v>2</v>
      </c>
      <c r="M48" s="4">
        <f>2*PI()*M47*1000000</f>
        <v>85199992.765355185</v>
      </c>
      <c r="N48" s="4" t="s">
        <v>3</v>
      </c>
      <c r="O48" s="4"/>
      <c r="P48" s="4"/>
      <c r="Q48" s="4"/>
      <c r="R48" s="4"/>
      <c r="S48" s="4"/>
      <c r="T48" s="8"/>
    </row>
    <row r="49" spans="10:20" x14ac:dyDescent="0.3">
      <c r="J49" s="8"/>
      <c r="K49" s="4"/>
      <c r="L49" s="4"/>
      <c r="M49" s="4"/>
      <c r="N49" s="4"/>
      <c r="O49" s="4"/>
      <c r="P49" s="4"/>
      <c r="Q49" s="4"/>
      <c r="R49" s="4"/>
      <c r="S49" s="4"/>
      <c r="T49" s="8"/>
    </row>
    <row r="50" spans="10:20" x14ac:dyDescent="0.3">
      <c r="J50" s="8"/>
      <c r="K50" s="5"/>
      <c r="L50" s="4"/>
      <c r="M50" s="4"/>
      <c r="N50" s="4"/>
      <c r="O50" s="4"/>
      <c r="P50" s="4"/>
      <c r="Q50" s="4"/>
      <c r="R50" s="4"/>
      <c r="S50" s="4"/>
      <c r="T50" s="8"/>
    </row>
    <row r="51" spans="10:20" x14ac:dyDescent="0.3"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0:20" x14ac:dyDescent="0.3"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0:20" x14ac:dyDescent="0.3"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0:20" x14ac:dyDescent="0.3"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0:20" x14ac:dyDescent="0.3"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0:20" x14ac:dyDescent="0.3"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3A972C83D4B44594E3BC9FCED93D29" ma:contentTypeVersion="17" ma:contentTypeDescription="Create a new document." ma:contentTypeScope="" ma:versionID="392b12c2cfb712ad6877078da5a05172">
  <xsd:schema xmlns:xsd="http://www.w3.org/2001/XMLSchema" xmlns:xs="http://www.w3.org/2001/XMLSchema" xmlns:p="http://schemas.microsoft.com/office/2006/metadata/properties" xmlns:ns1="http://schemas.microsoft.com/sharepoint/v3" xmlns:ns2="858d0dc5-610b-45da-8f8a-7cb6e0f4352b" xmlns:ns3="40a76b53-7ef5-457a-b4c4-fa0e077114c5" targetNamespace="http://schemas.microsoft.com/office/2006/metadata/properties" ma:root="true" ma:fieldsID="003b589269d29ca15a6e74530ec048ca" ns1:_="" ns2:_="" ns3:_="">
    <xsd:import namespace="http://schemas.microsoft.com/sharepoint/v3"/>
    <xsd:import namespace="858d0dc5-610b-45da-8f8a-7cb6e0f4352b"/>
    <xsd:import namespace="40a76b53-7ef5-457a-b4c4-fa0e077114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d0dc5-610b-45da-8f8a-7cb6e0f435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76b53-7ef5-457a-b4c4-fa0e077114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26A3504-91C5-49CA-93F4-6F0F1AC631C1}"/>
</file>

<file path=customXml/itemProps2.xml><?xml version="1.0" encoding="utf-8"?>
<ds:datastoreItem xmlns:ds="http://schemas.openxmlformats.org/officeDocument/2006/customXml" ds:itemID="{F88297DE-17F6-4932-B184-D8BDB2A4B4B1}"/>
</file>

<file path=customXml/itemProps3.xml><?xml version="1.0" encoding="utf-8"?>
<ds:datastoreItem xmlns:ds="http://schemas.openxmlformats.org/officeDocument/2006/customXml" ds:itemID="{F9108C97-BBBF-4FF8-85EC-90626AC676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User</dc:creator>
  <cp:lastModifiedBy>Harry Huang</cp:lastModifiedBy>
  <dcterms:created xsi:type="dcterms:W3CDTF">2017-07-25T17:51:36Z</dcterms:created>
  <dcterms:modified xsi:type="dcterms:W3CDTF">2020-05-11T22:31:54Z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0x0101005F3A972C83D4B44594E3BC9FCED93D29</vt:lpwstr>
  </property>
</Properties>
</file>