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mocho\Documents\PortfolioProjects\"/>
    </mc:Choice>
  </mc:AlternateContent>
  <xr:revisionPtr revIDLastSave="0" documentId="13_ncr:1_{CD5FEF1E-4803-48B2-90A3-52DED08571B4}" xr6:coauthVersionLast="47" xr6:coauthVersionMax="47" xr10:uidLastSave="{00000000-0000-0000-0000-000000000000}"/>
  <bookViews>
    <workbookView xWindow="-120" yWindow="-120" windowWidth="20730" windowHeight="11760" firstSheet="1" activeTab="4" xr2:uid="{D8C90D14-C829-4254-BCEF-D76484A8C868}"/>
  </bookViews>
  <sheets>
    <sheet name="Chart of Accounts" sheetId="1" r:id="rId1"/>
    <sheet name="General Entries" sheetId="2" r:id="rId2"/>
    <sheet name="Ledger" sheetId="3" r:id="rId3"/>
    <sheet name="Trial Balance" sheetId="4" r:id="rId4"/>
    <sheet name="Income Statement" sheetId="5" r:id="rId5"/>
    <sheet name=" Balance Sheet" sheetId="6" r:id="rId6"/>
  </sheets>
  <definedNames>
    <definedName name="Slicer_Account">#N/A</definedName>
  </definedNames>
  <calcPr calcId="191029"/>
  <pivotCaches>
    <pivotCache cacheId="17"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4" i="6" l="1"/>
  <c r="J18" i="6"/>
  <c r="J17" i="6"/>
  <c r="J16" i="6"/>
  <c r="K9" i="6"/>
  <c r="E18" i="6"/>
  <c r="E17" i="6"/>
  <c r="E16" i="6"/>
  <c r="E15" i="6"/>
  <c r="E11" i="6"/>
  <c r="F12" i="6" s="1"/>
  <c r="G17" i="4"/>
  <c r="F17" i="4"/>
  <c r="F15" i="4"/>
  <c r="G15" i="4" s="1"/>
  <c r="F16" i="4"/>
  <c r="G16" i="4" s="1"/>
  <c r="F5" i="4"/>
  <c r="G5" i="4" s="1"/>
  <c r="F6" i="4"/>
  <c r="G6" i="4" s="1"/>
  <c r="F7" i="4"/>
  <c r="F8" i="4"/>
  <c r="G8" i="4" s="1"/>
  <c r="F9" i="4"/>
  <c r="G9" i="4" s="1"/>
  <c r="F10" i="4"/>
  <c r="G10" i="4" s="1"/>
  <c r="F11" i="4"/>
  <c r="F12" i="4"/>
  <c r="G12" i="4" s="1"/>
  <c r="F13" i="4"/>
  <c r="F14" i="4"/>
  <c r="G14" i="4" s="1"/>
  <c r="E13" i="5"/>
  <c r="E12" i="5"/>
  <c r="F14" i="5" s="1"/>
  <c r="F7" i="5"/>
  <c r="F6" i="5"/>
  <c r="G7" i="4"/>
  <c r="G11" i="4"/>
  <c r="G13" i="4"/>
  <c r="F4" i="4"/>
  <c r="G4" i="4" s="1"/>
  <c r="A2" i="3"/>
  <c r="C2" i="3" s="1"/>
  <c r="F8" i="5" l="1"/>
  <c r="F15" i="5" s="1"/>
  <c r="F16" i="5" s="1"/>
  <c r="F17" i="5" s="1"/>
  <c r="J25" i="6" s="1"/>
  <c r="K26" i="6" s="1"/>
  <c r="K19" i="6"/>
  <c r="K21" i="6"/>
  <c r="F19" i="6"/>
  <c r="F29" i="6" s="1"/>
  <c r="K29" i="6" l="1"/>
</calcChain>
</file>

<file path=xl/sharedStrings.xml><?xml version="1.0" encoding="utf-8"?>
<sst xmlns="http://schemas.openxmlformats.org/spreadsheetml/2006/main" count="259" uniqueCount="85">
  <si>
    <t>Date</t>
  </si>
  <si>
    <t>Description</t>
  </si>
  <si>
    <t>Debit</t>
  </si>
  <si>
    <t>Credit</t>
  </si>
  <si>
    <t>Comments</t>
  </si>
  <si>
    <t>Account</t>
  </si>
  <si>
    <t>Assets</t>
  </si>
  <si>
    <t>Liabilities</t>
  </si>
  <si>
    <t>Equity</t>
  </si>
  <si>
    <t>Expenses</t>
  </si>
  <si>
    <t>Revenue</t>
  </si>
  <si>
    <t>Contra Revenue</t>
  </si>
  <si>
    <t>Fixed Assets</t>
  </si>
  <si>
    <t>Fixed Liabilities</t>
  </si>
  <si>
    <t>Current Liabilities</t>
  </si>
  <si>
    <t>Sub Accounts</t>
  </si>
  <si>
    <t>Accounts</t>
  </si>
  <si>
    <t>Individual accounts</t>
  </si>
  <si>
    <t>* Establish a business by Komollo, investing KES 1 Million in cash on 1st July 2023</t>
  </si>
  <si>
    <t>Establishing a business</t>
  </si>
  <si>
    <t>cash</t>
  </si>
  <si>
    <t>Equity-Komollo</t>
  </si>
  <si>
    <t>Bank</t>
  </si>
  <si>
    <t>*Deposit KES 500000 into bank on 2nd July 2023</t>
  </si>
  <si>
    <t>Deposit into bank</t>
  </si>
  <si>
    <t>Mr. Jamo went inot the bank to deposit</t>
  </si>
  <si>
    <t>*Purchase inventory of KES 600000 from Ms. Nyauma</t>
  </si>
  <si>
    <t>Inventory</t>
  </si>
  <si>
    <t>Ms. Nyauma</t>
  </si>
  <si>
    <t>Purchased Inventory</t>
  </si>
  <si>
    <t>*purchased inventory of KES 200000 by paying through check to Mr. Eugene</t>
  </si>
  <si>
    <t>*Sold inventory for KES 400000 on cash on 10th July 2023</t>
  </si>
  <si>
    <t>Sales</t>
  </si>
  <si>
    <t>Sold inventory for cash</t>
  </si>
  <si>
    <t>COGS</t>
  </si>
  <si>
    <t>Adjust Inventory against COGS</t>
  </si>
  <si>
    <t>*Sold inventory for KES 300000 on credit on 15th July 2023 to Mr. Titus</t>
  </si>
  <si>
    <t>Titus</t>
  </si>
  <si>
    <t>Sold Inventory on credit</t>
  </si>
  <si>
    <t>Electricity</t>
  </si>
  <si>
    <t>*Paid electricity bill KES 15,000 to KPLC through bank</t>
  </si>
  <si>
    <t>Paid Electricity</t>
  </si>
  <si>
    <t>Salaries</t>
  </si>
  <si>
    <t>Paid Salaries</t>
  </si>
  <si>
    <t xml:space="preserve">Eugene </t>
  </si>
  <si>
    <t>Paid to Mr. Eugene</t>
  </si>
  <si>
    <t>*Paid 50% of the amount owed to Mr. Eugene in cash</t>
  </si>
  <si>
    <t>*Received 50% of Mr. Titus's debt</t>
  </si>
  <si>
    <t>Received cash from Mr. Titus</t>
  </si>
  <si>
    <t>Grand Total</t>
  </si>
  <si>
    <t>Sum of Debit</t>
  </si>
  <si>
    <t>Sum of Credit</t>
  </si>
  <si>
    <t>Sum of Balance</t>
  </si>
  <si>
    <t>TRIAL BALANCE</t>
  </si>
  <si>
    <t>GESASIRO LTD</t>
  </si>
  <si>
    <t>INCOME STATEMENT</t>
  </si>
  <si>
    <t>for the period 1st July to 31st Sept 2023</t>
  </si>
  <si>
    <t>Financial statements</t>
  </si>
  <si>
    <t>Balance Sheet</t>
  </si>
  <si>
    <t>Income Statement</t>
  </si>
  <si>
    <t>Current Assets</t>
  </si>
  <si>
    <t>Current Liabilitiies</t>
  </si>
  <si>
    <t>Gross Profit</t>
  </si>
  <si>
    <t>OPERATING EXPENSES</t>
  </si>
  <si>
    <t>Total Of Operating Expenses</t>
  </si>
  <si>
    <t>Operating Profit</t>
  </si>
  <si>
    <t>Tax(30%)</t>
  </si>
  <si>
    <t>Net Profit</t>
  </si>
  <si>
    <t>Taxes</t>
  </si>
  <si>
    <t>Govt</t>
  </si>
  <si>
    <t>Payable to Govt</t>
  </si>
  <si>
    <t>Balance sheet</t>
  </si>
  <si>
    <t>as on 30 sept 2023</t>
  </si>
  <si>
    <t>Liabilities &amp; Equities</t>
  </si>
  <si>
    <t>Shop</t>
  </si>
  <si>
    <t>Purchased a shop</t>
  </si>
  <si>
    <t>(blank)</t>
  </si>
  <si>
    <t>Total of Fixed Assets</t>
  </si>
  <si>
    <t>TOTAL ASSETS</t>
  </si>
  <si>
    <t>Total of Current Liabilities</t>
  </si>
  <si>
    <t>Total Liabilities</t>
  </si>
  <si>
    <t>Retained Earnings</t>
  </si>
  <si>
    <t>Total Equity</t>
  </si>
  <si>
    <t>TOTAL LIABILITIES + EQUITY</t>
  </si>
  <si>
    <t>Total Current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</si>
</sst>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6" formatCode="_(* #,##0_);_(* \(#,##0\);_(* &quot;-&quot;??_);_(@_)"/>
    <numFmt numFmtId="167" formatCode="_(* #,##0.0_);_(* \(#,##0.0\);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36"/>
      <color theme="1"/>
      <name val="Calibri"/>
      <family val="2"/>
      <scheme val="minor"/>
    </font>
    <font>
      <b/>
      <sz val="22"/>
      <color theme="1"/>
      <name val="Calibri"/>
      <family val="2"/>
      <scheme val="minor"/>
    </font>
    <font>
      <b/>
      <i/>
      <sz val="11"/>
      <color theme="1"/>
      <name val="Calibri"/>
      <family val="2"/>
      <scheme val="minor"/>
    </font>
    <font>
      <b/>
      <sz val="12"/>
      <color theme="1"/>
      <name val="Calibri"/>
      <family val="2"/>
      <scheme val="minor"/>
    </font>
    <font>
      <b/>
      <i/>
      <sz val="14"/>
      <color theme="1"/>
      <name val="Calibri"/>
      <family val="2"/>
      <scheme val="minor"/>
    </font>
    <font>
      <b/>
      <sz val="20"/>
      <color theme="1"/>
      <name val="Calibri"/>
      <family val="2"/>
      <scheme val="minor"/>
    </font>
    <font>
      <b/>
      <i/>
      <u/>
      <sz val="11"/>
      <color theme="1"/>
      <name val="Calibri"/>
      <family val="2"/>
      <scheme val="minor"/>
    </font>
    <font>
      <b/>
      <i/>
      <sz val="12"/>
      <color theme="1"/>
      <name val="Calibri"/>
      <family val="2"/>
      <scheme val="minor"/>
    </font>
    <font>
      <b/>
      <i/>
      <u/>
      <sz val="14"/>
      <color theme="1"/>
      <name val="Calibri"/>
      <family val="2"/>
      <scheme val="minor"/>
    </font>
    <font>
      <b/>
      <i/>
      <u/>
      <sz val="16"/>
      <color theme="1"/>
      <name val="Calibri"/>
      <family val="2"/>
      <scheme val="minor"/>
    </font>
    <font>
      <b/>
      <i/>
      <sz val="18"/>
      <color theme="1"/>
      <name val="Calibri"/>
      <family val="2"/>
      <scheme val="minor"/>
    </font>
    <font>
      <b/>
      <i/>
      <sz val="36"/>
      <color theme="1"/>
      <name val="Calibri"/>
      <family val="2"/>
      <scheme val="minor"/>
    </font>
    <font>
      <b/>
      <i/>
      <sz val="24"/>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5">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0">
    <xf numFmtId="0" fontId="0" fillId="0" borderId="0" xfId="0"/>
    <xf numFmtId="15" fontId="0" fillId="0" borderId="0" xfId="0" applyNumberFormat="1"/>
    <xf numFmtId="3" fontId="0" fillId="0" borderId="0" xfId="0" applyNumberFormat="1"/>
    <xf numFmtId="0" fontId="0" fillId="0" borderId="0" xfId="0" pivotButton="1"/>
    <xf numFmtId="41" fontId="0" fillId="0" borderId="0" xfId="0" applyNumberFormat="1"/>
    <xf numFmtId="0" fontId="4" fillId="0" borderId="0" xfId="0" applyFont="1"/>
    <xf numFmtId="166" fontId="7" fillId="0" borderId="1" xfId="1" applyNumberFormat="1" applyFont="1" applyBorder="1"/>
    <xf numFmtId="166" fontId="3" fillId="0" borderId="2" xfId="1" applyNumberFormat="1" applyFont="1" applyBorder="1"/>
    <xf numFmtId="166" fontId="7" fillId="0" borderId="0" xfId="1" applyNumberFormat="1" applyFont="1" applyBorder="1"/>
    <xf numFmtId="166" fontId="11" fillId="0" borderId="0" xfId="1" applyNumberFormat="1" applyFont="1" applyBorder="1"/>
    <xf numFmtId="166" fontId="11" fillId="0" borderId="2" xfId="1" applyNumberFormat="1" applyFont="1" applyBorder="1"/>
    <xf numFmtId="0" fontId="0" fillId="0" borderId="4" xfId="0" applyBorder="1"/>
    <xf numFmtId="0" fontId="0" fillId="0" borderId="1" xfId="0" applyBorder="1"/>
    <xf numFmtId="0" fontId="0" fillId="0" borderId="5" xfId="0" applyBorder="1"/>
    <xf numFmtId="0" fontId="0" fillId="0" borderId="6" xfId="0" applyBorder="1"/>
    <xf numFmtId="0" fontId="0" fillId="0" borderId="0" xfId="0" applyBorder="1"/>
    <xf numFmtId="0" fontId="0" fillId="0" borderId="7" xfId="0" applyBorder="1"/>
    <xf numFmtId="0" fontId="10" fillId="0" borderId="0" xfId="0" applyFont="1" applyBorder="1"/>
    <xf numFmtId="0" fontId="12" fillId="0" borderId="0" xfId="0" applyFont="1" applyBorder="1"/>
    <xf numFmtId="0" fontId="12" fillId="0" borderId="6" xfId="0" applyFont="1" applyBorder="1"/>
    <xf numFmtId="0" fontId="7" fillId="0" borderId="0" xfId="0" applyFont="1" applyBorder="1"/>
    <xf numFmtId="0" fontId="7" fillId="0" borderId="5" xfId="0" applyFont="1" applyBorder="1"/>
    <xf numFmtId="0" fontId="0" fillId="0" borderId="0" xfId="0" applyBorder="1" applyAlignment="1">
      <alignment horizontal="left" indent="1"/>
    </xf>
    <xf numFmtId="0" fontId="6" fillId="0" borderId="6" xfId="0" applyFont="1" applyBorder="1" applyAlignment="1">
      <alignment horizontal="left" indent="1"/>
    </xf>
    <xf numFmtId="0" fontId="7" fillId="0" borderId="0" xfId="0" applyFont="1" applyBorder="1" applyAlignment="1">
      <alignment horizontal="left" indent="1"/>
    </xf>
    <xf numFmtId="0" fontId="12" fillId="0" borderId="6" xfId="0" applyFont="1" applyBorder="1" applyAlignment="1">
      <alignment horizontal="left" indent="2"/>
    </xf>
    <xf numFmtId="0" fontId="0" fillId="0" borderId="6" xfId="0" applyBorder="1" applyAlignment="1">
      <alignment horizontal="left" indent="2"/>
    </xf>
    <xf numFmtId="0" fontId="7" fillId="0" borderId="8" xfId="0" applyFont="1" applyBorder="1"/>
    <xf numFmtId="0" fontId="6" fillId="0" borderId="4" xfId="0" applyFont="1" applyBorder="1" applyAlignment="1">
      <alignment horizontal="left" indent="2"/>
    </xf>
    <xf numFmtId="0" fontId="9" fillId="0" borderId="10" xfId="0" applyFont="1" applyBorder="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12" fillId="0" borderId="12" xfId="0" applyFont="1" applyBorder="1"/>
    <xf numFmtId="0" fontId="13" fillId="0" borderId="12" xfId="0" applyFont="1" applyBorder="1"/>
    <xf numFmtId="0" fontId="12" fillId="0" borderId="12" xfId="0" applyFont="1" applyBorder="1" applyAlignment="1">
      <alignment horizontal="left" indent="1"/>
    </xf>
    <xf numFmtId="0" fontId="2" fillId="0" borderId="16" xfId="0" applyFont="1" applyBorder="1"/>
    <xf numFmtId="0" fontId="0" fillId="0" borderId="12" xfId="0" applyBorder="1" applyAlignment="1">
      <alignment horizontal="left" indent="1"/>
    </xf>
    <xf numFmtId="0" fontId="11" fillId="0" borderId="14" xfId="0" applyFont="1" applyBorder="1" applyAlignment="1">
      <alignment horizontal="left" indent="1"/>
    </xf>
    <xf numFmtId="0" fontId="12" fillId="0" borderId="12" xfId="0" applyFont="1" applyBorder="1" applyAlignment="1">
      <alignment horizontal="left" indent="2"/>
    </xf>
    <xf numFmtId="0" fontId="0" fillId="0" borderId="12" xfId="0" applyBorder="1" applyAlignment="1">
      <alignment horizontal="left" indent="2"/>
    </xf>
    <xf numFmtId="0" fontId="6" fillId="0" borderId="14" xfId="0" applyFont="1" applyBorder="1" applyAlignment="1">
      <alignment horizontal="left" indent="1"/>
    </xf>
    <xf numFmtId="0" fontId="7" fillId="0" borderId="15" xfId="0" applyFont="1" applyBorder="1"/>
    <xf numFmtId="0" fontId="7" fillId="0" borderId="17" xfId="0" applyFont="1" applyBorder="1"/>
    <xf numFmtId="0" fontId="6" fillId="0" borderId="12" xfId="0" applyFont="1" applyBorder="1" applyAlignment="1">
      <alignment horizontal="left" indent="1"/>
    </xf>
    <xf numFmtId="0" fontId="7" fillId="0" borderId="18"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9" fillId="0" borderId="9" xfId="0" applyFont="1" applyBorder="1" applyAlignment="1">
      <alignment horizontal="center"/>
    </xf>
    <xf numFmtId="0" fontId="9" fillId="0" borderId="11" xfId="0" applyFont="1" applyBorder="1" applyAlignment="1">
      <alignment horizontal="center"/>
    </xf>
    <xf numFmtId="0" fontId="11" fillId="0" borderId="2" xfId="0" applyFont="1" applyBorder="1" applyAlignment="1">
      <alignment horizontal="center"/>
    </xf>
    <xf numFmtId="0" fontId="11" fillId="0" borderId="24" xfId="0" applyFont="1" applyBorder="1" applyAlignment="1">
      <alignment horizontal="center"/>
    </xf>
    <xf numFmtId="0" fontId="11" fillId="0" borderId="16" xfId="0" applyFont="1" applyBorder="1" applyAlignment="1">
      <alignment horizontal="center"/>
    </xf>
    <xf numFmtId="0" fontId="14" fillId="0" borderId="12" xfId="0" applyFont="1" applyBorder="1" applyAlignment="1">
      <alignment horizontal="center"/>
    </xf>
    <xf numFmtId="0" fontId="14" fillId="0" borderId="0" xfId="0" applyFont="1" applyBorder="1" applyAlignment="1">
      <alignment horizontal="center"/>
    </xf>
    <xf numFmtId="0" fontId="14" fillId="0" borderId="13"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8" fillId="0" borderId="12" xfId="0" applyFont="1" applyBorder="1" applyAlignment="1">
      <alignment horizontal="center"/>
    </xf>
    <xf numFmtId="0" fontId="8" fillId="0" borderId="0" xfId="0" applyFont="1" applyBorder="1" applyAlignment="1">
      <alignment horizontal="center"/>
    </xf>
    <xf numFmtId="0" fontId="8" fillId="0" borderId="13" xfId="0" applyFont="1" applyBorder="1" applyAlignment="1">
      <alignment horizontal="center"/>
    </xf>
    <xf numFmtId="0" fontId="6" fillId="0" borderId="12" xfId="0" applyFont="1" applyBorder="1" applyAlignment="1">
      <alignment horizontal="center"/>
    </xf>
    <xf numFmtId="0" fontId="6" fillId="0" borderId="0" xfId="0" applyFont="1" applyBorder="1" applyAlignment="1">
      <alignment horizontal="center"/>
    </xf>
    <xf numFmtId="0" fontId="6" fillId="0" borderId="13" xfId="0" applyFont="1" applyBorder="1" applyAlignment="1">
      <alignment horizontal="center"/>
    </xf>
    <xf numFmtId="166" fontId="3" fillId="0" borderId="0" xfId="1" applyNumberFormat="1" applyFont="1" applyBorder="1"/>
    <xf numFmtId="0" fontId="6" fillId="0" borderId="0" xfId="0" applyFont="1" applyBorder="1"/>
    <xf numFmtId="167" fontId="0" fillId="0" borderId="0" xfId="0" applyNumberFormat="1" applyBorder="1"/>
    <xf numFmtId="0" fontId="6" fillId="0" borderId="20" xfId="0" applyFont="1" applyBorder="1"/>
    <xf numFmtId="166" fontId="11" fillId="0" borderId="20" xfId="1" applyNumberFormat="1" applyFont="1" applyBorder="1"/>
    <xf numFmtId="0" fontId="15" fillId="0" borderId="0" xfId="0" applyFont="1" applyAlignment="1">
      <alignment horizontal="center"/>
    </xf>
    <xf numFmtId="0" fontId="16" fillId="0" borderId="0" xfId="0" applyFont="1"/>
    <xf numFmtId="0" fontId="0" fillId="0" borderId="3" xfId="0" applyBorder="1"/>
    <xf numFmtId="0" fontId="0" fillId="2" borderId="3" xfId="0" applyFont="1" applyFill="1" applyBorder="1"/>
    <xf numFmtId="0" fontId="0" fillId="0" borderId="3" xfId="0" applyFont="1" applyBorder="1"/>
    <xf numFmtId="0" fontId="0" fillId="0" borderId="3" xfId="0"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7</xdr:col>
      <xdr:colOff>561975</xdr:colOff>
      <xdr:row>1</xdr:row>
      <xdr:rowOff>9525</xdr:rowOff>
    </xdr:from>
    <xdr:to>
      <xdr:col>10</xdr:col>
      <xdr:colOff>561975</xdr:colOff>
      <xdr:row>12</xdr:row>
      <xdr:rowOff>38100</xdr:rowOff>
    </xdr:to>
    <mc:AlternateContent xmlns:mc="http://schemas.openxmlformats.org/markup-compatibility/2006">
      <mc:Choice xmlns:a14="http://schemas.microsoft.com/office/drawing/2010/main" Requires="a14">
        <xdr:graphicFrame macro="">
          <xdr:nvGraphicFramePr>
            <xdr:cNvPr id="2" name="Account">
              <a:extLst>
                <a:ext uri="{FF2B5EF4-FFF2-40B4-BE49-F238E27FC236}">
                  <a16:creationId xmlns:a16="http://schemas.microsoft.com/office/drawing/2014/main" id="{07B933B1-E279-9EFC-9541-8BE4055B4475}"/>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dr:sp macro="" textlink="">
          <xdr:nvSpPr>
            <xdr:cNvPr id="0" name=""/>
            <xdr:cNvSpPr>
              <a:spLocks noTextEdit="1"/>
            </xdr:cNvSpPr>
          </xdr:nvSpPr>
          <xdr:spPr>
            <a:xfrm>
              <a:off x="8629650" y="200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choge" refreshedDate="45106.659598032405" createdVersion="8" refreshedVersion="8" minRefreshableVersion="3" recordCount="28" xr:uid="{E109E6FE-7298-4613-8AED-7EA6509AFB92}">
  <cacheSource type="worksheet">
    <worksheetSource name="Journal_Table"/>
  </cacheSource>
  <cacheFields count="7">
    <cacheField name="Date" numFmtId="15">
      <sharedItems containsSemiMixedTypes="0" containsNonDate="0" containsDate="1" containsString="0" minDate="2023-07-01T00:00:00" maxDate="2023-10-01T00:00:00" count="12">
        <d v="2023-07-01T00:00:00"/>
        <d v="2023-07-02T00:00:00"/>
        <d v="2023-07-03T00:00:00"/>
        <d v="2023-07-04T00:00:00"/>
        <d v="2023-07-10T00:00:00"/>
        <d v="2023-07-15T00:00:00"/>
        <d v="2023-07-18T00:00:00"/>
        <d v="2023-07-31T00:00:00"/>
        <d v="2023-08-02T00:00:00"/>
        <d v="2023-08-05T00:00:00"/>
        <d v="2023-08-10T00:00:00"/>
        <d v="2023-09-30T00:00:00"/>
      </sharedItems>
    </cacheField>
    <cacheField name="Description" numFmtId="0">
      <sharedItems containsBlank="1" count="13">
        <s v="Establishing a business"/>
        <s v="Deposit into bank"/>
        <s v="Purchased Inventory"/>
        <s v="Sold inventory for cash"/>
        <s v="Adjust Inventory against COGS"/>
        <s v="Sold Inventory on credit"/>
        <s v="Paid Electricity"/>
        <s v="Paid Salaries"/>
        <s v="Paid to Mr. Eugene"/>
        <s v="Received cash from Mr. Titus"/>
        <s v="Purchased a shop"/>
        <m/>
        <s v="Payable to Govt"/>
      </sharedItems>
    </cacheField>
    <cacheField name="Account" numFmtId="0">
      <sharedItems count="14">
        <s v="cash"/>
        <s v="Equity-Komollo"/>
        <s v="Bank"/>
        <s v="Inventory"/>
        <s v="Ms. Nyauma"/>
        <s v="Eugene "/>
        <s v="Sales"/>
        <s v="COGS"/>
        <s v="Titus"/>
        <s v="Electricity"/>
        <s v="Salaries"/>
        <s v="Shop"/>
        <s v="Taxes"/>
        <s v="Govt"/>
      </sharedItems>
    </cacheField>
    <cacheField name="Debit" numFmtId="0">
      <sharedItems containsString="0" containsBlank="1" containsNumber="1" containsInteger="1" minValue="15000" maxValue="1000000"/>
    </cacheField>
    <cacheField name="Credit" numFmtId="0">
      <sharedItems containsString="0" containsBlank="1" containsNumber="1" containsInteger="1" minValue="15000" maxValue="1000000"/>
    </cacheField>
    <cacheField name="Comments" numFmtId="0">
      <sharedItems containsBlank="1"/>
    </cacheField>
    <cacheField name="Balance" numFmtId="0" formula="Debit -Credit" databaseField="0"/>
  </cacheFields>
  <extLst>
    <ext xmlns:x14="http://schemas.microsoft.com/office/spreadsheetml/2009/9/main" uri="{725AE2AE-9491-48be-B2B4-4EB974FC3084}">
      <x14:pivotCacheDefinition pivotCacheId="5316643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n v="1000000"/>
    <m/>
    <m/>
  </r>
  <r>
    <x v="0"/>
    <x v="0"/>
    <x v="1"/>
    <m/>
    <n v="1000000"/>
    <m/>
  </r>
  <r>
    <x v="1"/>
    <x v="1"/>
    <x v="2"/>
    <n v="500000"/>
    <m/>
    <s v="Mr. Jamo went inot the bank to deposit"/>
  </r>
  <r>
    <x v="1"/>
    <x v="1"/>
    <x v="0"/>
    <m/>
    <n v="500000"/>
    <s v="Mr. Jamo went inot the bank to deposit"/>
  </r>
  <r>
    <x v="2"/>
    <x v="2"/>
    <x v="3"/>
    <n v="600000"/>
    <m/>
    <m/>
  </r>
  <r>
    <x v="2"/>
    <x v="2"/>
    <x v="4"/>
    <m/>
    <n v="600000"/>
    <m/>
  </r>
  <r>
    <x v="3"/>
    <x v="2"/>
    <x v="3"/>
    <n v="200000"/>
    <m/>
    <m/>
  </r>
  <r>
    <x v="3"/>
    <x v="2"/>
    <x v="5"/>
    <m/>
    <n v="200000"/>
    <m/>
  </r>
  <r>
    <x v="4"/>
    <x v="3"/>
    <x v="0"/>
    <n v="400000"/>
    <m/>
    <m/>
  </r>
  <r>
    <x v="4"/>
    <x v="3"/>
    <x v="6"/>
    <m/>
    <n v="400000"/>
    <m/>
  </r>
  <r>
    <x v="4"/>
    <x v="4"/>
    <x v="7"/>
    <n v="300000"/>
    <m/>
    <m/>
  </r>
  <r>
    <x v="4"/>
    <x v="4"/>
    <x v="3"/>
    <m/>
    <n v="300000"/>
    <m/>
  </r>
  <r>
    <x v="5"/>
    <x v="5"/>
    <x v="8"/>
    <n v="300000"/>
    <m/>
    <m/>
  </r>
  <r>
    <x v="5"/>
    <x v="5"/>
    <x v="6"/>
    <m/>
    <n v="300000"/>
    <m/>
  </r>
  <r>
    <x v="5"/>
    <x v="4"/>
    <x v="7"/>
    <n v="150000"/>
    <m/>
    <m/>
  </r>
  <r>
    <x v="5"/>
    <x v="4"/>
    <x v="3"/>
    <m/>
    <n v="150000"/>
    <m/>
  </r>
  <r>
    <x v="6"/>
    <x v="6"/>
    <x v="9"/>
    <n v="15000"/>
    <m/>
    <m/>
  </r>
  <r>
    <x v="6"/>
    <x v="6"/>
    <x v="2"/>
    <m/>
    <n v="15000"/>
    <m/>
  </r>
  <r>
    <x v="7"/>
    <x v="7"/>
    <x v="10"/>
    <n v="100000"/>
    <m/>
    <m/>
  </r>
  <r>
    <x v="7"/>
    <x v="7"/>
    <x v="0"/>
    <m/>
    <n v="100000"/>
    <m/>
  </r>
  <r>
    <x v="8"/>
    <x v="8"/>
    <x v="5"/>
    <n v="100000"/>
    <m/>
    <m/>
  </r>
  <r>
    <x v="8"/>
    <x v="8"/>
    <x v="0"/>
    <m/>
    <n v="100000"/>
    <m/>
  </r>
  <r>
    <x v="9"/>
    <x v="9"/>
    <x v="2"/>
    <n v="150000"/>
    <m/>
    <m/>
  </r>
  <r>
    <x v="9"/>
    <x v="9"/>
    <x v="8"/>
    <m/>
    <n v="150000"/>
    <m/>
  </r>
  <r>
    <x v="10"/>
    <x v="10"/>
    <x v="11"/>
    <n v="100000"/>
    <m/>
    <m/>
  </r>
  <r>
    <x v="10"/>
    <x v="11"/>
    <x v="0"/>
    <m/>
    <n v="100000"/>
    <m/>
  </r>
  <r>
    <x v="11"/>
    <x v="12"/>
    <x v="12"/>
    <n v="40500"/>
    <m/>
    <m/>
  </r>
  <r>
    <x v="11"/>
    <x v="12"/>
    <x v="13"/>
    <m/>
    <n v="405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69DF5C-2FB4-4D56-A02F-0039E15333F2}" name="PivotTable1" cacheId="17"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3:F32" firstHeaderRow="0" firstDataRow="1" firstDataCol="3"/>
  <pivotFields count="7">
    <pivotField axis="axisRow" compact="0" numFmtId="15" outline="0" showAll="0" defaultSubtotal="0">
      <items count="12">
        <item x="0"/>
        <item x="1"/>
        <item x="2"/>
        <item x="3"/>
        <item x="4"/>
        <item x="5"/>
        <item x="6"/>
        <item x="7"/>
        <item x="8"/>
        <item x="9"/>
        <item x="11"/>
        <item x="10"/>
      </items>
      <extLst>
        <ext xmlns:x14="http://schemas.microsoft.com/office/spreadsheetml/2009/9/main" uri="{2946ED86-A175-432a-8AC1-64E0C546D7DE}">
          <x14:pivotField fillDownLabels="1"/>
        </ext>
      </extLst>
    </pivotField>
    <pivotField axis="axisRow" compact="0" outline="0" showAll="0" defaultSubtotal="0">
      <items count="13">
        <item x="4"/>
        <item x="1"/>
        <item x="0"/>
        <item x="6"/>
        <item x="7"/>
        <item x="8"/>
        <item x="2"/>
        <item x="9"/>
        <item x="3"/>
        <item x="5"/>
        <item x="12"/>
        <item x="10"/>
        <item x="11"/>
      </items>
      <extLst>
        <ext xmlns:x14="http://schemas.microsoft.com/office/spreadsheetml/2009/9/main" uri="{2946ED86-A175-432a-8AC1-64E0C546D7DE}">
          <x14:pivotField fillDownLabels="1"/>
        </ext>
      </extLst>
    </pivotField>
    <pivotField axis="axisRow" compact="0" outline="0" showAll="0" defaultSubtotal="0">
      <items count="14">
        <item x="2"/>
        <item x="0"/>
        <item x="7"/>
        <item x="9"/>
        <item x="1"/>
        <item x="5"/>
        <item x="3"/>
        <item x="4"/>
        <item x="10"/>
        <item x="6"/>
        <item x="8"/>
        <item x="12"/>
        <item x="13"/>
        <item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29">
    <i>
      <x/>
      <x v="1"/>
      <x v="2"/>
    </i>
    <i r="1">
      <x v="4"/>
      <x v="2"/>
    </i>
    <i>
      <x v="1"/>
      <x/>
      <x v="1"/>
    </i>
    <i r="1">
      <x v="1"/>
      <x v="1"/>
    </i>
    <i>
      <x v="2"/>
      <x v="6"/>
      <x v="6"/>
    </i>
    <i r="1">
      <x v="7"/>
      <x v="6"/>
    </i>
    <i>
      <x v="3"/>
      <x v="5"/>
      <x v="6"/>
    </i>
    <i r="1">
      <x v="6"/>
      <x v="6"/>
    </i>
    <i>
      <x v="4"/>
      <x v="1"/>
      <x v="8"/>
    </i>
    <i r="1">
      <x v="2"/>
      <x/>
    </i>
    <i r="1">
      <x v="6"/>
      <x/>
    </i>
    <i r="1">
      <x v="9"/>
      <x v="8"/>
    </i>
    <i>
      <x v="5"/>
      <x v="2"/>
      <x/>
    </i>
    <i r="1">
      <x v="6"/>
      <x/>
    </i>
    <i r="1">
      <x v="9"/>
      <x v="9"/>
    </i>
    <i r="1">
      <x v="10"/>
      <x v="9"/>
    </i>
    <i>
      <x v="6"/>
      <x/>
      <x v="3"/>
    </i>
    <i r="1">
      <x v="3"/>
      <x v="3"/>
    </i>
    <i>
      <x v="7"/>
      <x v="1"/>
      <x v="4"/>
    </i>
    <i r="1">
      <x v="8"/>
      <x v="4"/>
    </i>
    <i>
      <x v="8"/>
      <x v="1"/>
      <x v="5"/>
    </i>
    <i r="1">
      <x v="5"/>
      <x v="5"/>
    </i>
    <i>
      <x v="9"/>
      <x/>
      <x v="7"/>
    </i>
    <i r="1">
      <x v="10"/>
      <x v="7"/>
    </i>
    <i>
      <x v="10"/>
      <x v="11"/>
      <x v="10"/>
    </i>
    <i r="1">
      <x v="12"/>
      <x v="10"/>
    </i>
    <i>
      <x v="11"/>
      <x v="1"/>
      <x v="12"/>
    </i>
    <i r="1">
      <x v="13"/>
      <x v="11"/>
    </i>
    <i t="grand">
      <x/>
    </i>
  </rowItems>
  <colFields count="1">
    <field x="-2"/>
  </colFields>
  <colItems count="3">
    <i>
      <x/>
    </i>
    <i i="1">
      <x v="1"/>
    </i>
    <i i="2">
      <x v="2"/>
    </i>
  </colItems>
  <dataFields count="3">
    <dataField name="Sum of Debit" fld="3" baseField="2" baseItem="1" numFmtId="3"/>
    <dataField name="Sum of Credit" fld="4" baseField="2" baseItem="1" numFmtId="3"/>
    <dataField name="Sum of Balance" fld="6" baseField="2" baseItem="5" numFmtId="41"/>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BEC94A-A2E9-4A9E-BDEF-899D3CC79233}" name="PivotTable1" cacheId="17"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3:D18" firstHeaderRow="0" firstDataRow="1" firstDataCol="1"/>
  <pivotFields count="7">
    <pivotField compact="0" numFmtId="1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4">
        <item x="2"/>
        <item x="0"/>
        <item x="7"/>
        <item x="9"/>
        <item x="1"/>
        <item x="5"/>
        <item x="3"/>
        <item x="4"/>
        <item x="10"/>
        <item x="6"/>
        <item x="8"/>
        <item x="12"/>
        <item x="13"/>
        <item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x v="1"/>
    </i>
    <i>
      <x v="2"/>
    </i>
    <i>
      <x v="3"/>
    </i>
    <i>
      <x v="4"/>
    </i>
    <i>
      <x v="5"/>
    </i>
    <i>
      <x v="6"/>
    </i>
    <i>
      <x v="7"/>
    </i>
    <i>
      <x v="8"/>
    </i>
    <i>
      <x v="9"/>
    </i>
    <i>
      <x v="10"/>
    </i>
    <i>
      <x v="11"/>
    </i>
    <i>
      <x v="12"/>
    </i>
    <i>
      <x v="13"/>
    </i>
    <i t="grand">
      <x/>
    </i>
  </rowItems>
  <colFields count="1">
    <field x="-2"/>
  </colFields>
  <colItems count="3">
    <i>
      <x/>
    </i>
    <i i="1">
      <x v="1"/>
    </i>
    <i i="2">
      <x v="2"/>
    </i>
  </colItems>
  <dataFields count="3">
    <dataField name="Sum of Debit" fld="3" baseField="2" baseItem="1" numFmtId="3"/>
    <dataField name="Sum of Credit" fld="4" baseField="2" baseItem="1" numFmtId="3"/>
    <dataField name="Sum of Balance" fld="6" baseField="2" baseItem="5" numFmtId="41"/>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5F6DFE84-B701-4DBC-9F9B-5167553E4BCC}" sourceName="Account">
  <pivotTables>
    <pivotTable tabId="3" name="PivotTable1"/>
  </pivotTables>
  <data>
    <tabular pivotCacheId="531664396">
      <items count="14">
        <i x="2" s="1"/>
        <i x="0" s="1"/>
        <i x="7" s="1"/>
        <i x="9" s="1"/>
        <i x="1" s="1"/>
        <i x="5" s="1"/>
        <i x="13" s="1"/>
        <i x="3" s="1"/>
        <i x="4" s="1"/>
        <i x="10" s="1"/>
        <i x="6" s="1"/>
        <i x="11" s="1"/>
        <i x="12"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xr10:uid="{613A7992-9AB3-4210-BB61-E079007883F3}" cache="Slicer_Account" caption="Accou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6608E2-B697-4F8E-AF5C-C60694857DE3}" name="Journal_Table" displayName="Journal_Table" ref="A1:F29" totalsRowShown="0">
  <autoFilter ref="A1:F29" xr:uid="{E16608E2-B697-4F8E-AF5C-C60694857DE3}"/>
  <tableColumns count="6">
    <tableColumn id="1" xr3:uid="{A1566F5B-EDE7-4FCC-B59D-D67A09906EBF}" name="Date"/>
    <tableColumn id="2" xr3:uid="{F7EB3706-017D-4CFE-986B-BABF5BFDE6A5}" name="Description"/>
    <tableColumn id="3" xr3:uid="{1F28A4D1-E71E-42E2-96FD-E053FD34B422}" name="Account"/>
    <tableColumn id="4" xr3:uid="{557A52A3-3EAF-4942-BD28-0FB4089F86AC}" name="Debit"/>
    <tableColumn id="5" xr3:uid="{4EB934CE-CCB2-4B17-AE2E-66C1076F4E57}" name="Credit"/>
    <tableColumn id="6" xr3:uid="{205A4BDF-3833-4941-8B3D-1ECB78CBA317}" name="Comment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382B-80D9-48F5-BAF1-4F68672937E0}">
  <dimension ref="A1:H15"/>
  <sheetViews>
    <sheetView workbookViewId="0">
      <selection activeCell="P18" sqref="P18"/>
    </sheetView>
  </sheetViews>
  <sheetFormatPr defaultRowHeight="15" x14ac:dyDescent="0.25"/>
  <cols>
    <col min="3" max="3" width="16.85546875" bestFit="1" customWidth="1"/>
    <col min="4" max="4" width="9.5703125" bestFit="1" customWidth="1"/>
    <col min="5" max="5" width="16.85546875" customWidth="1"/>
    <col min="7" max="7" width="18.28515625" bestFit="1" customWidth="1"/>
    <col min="8" max="8" width="17.5703125" bestFit="1" customWidth="1"/>
  </cols>
  <sheetData>
    <row r="1" spans="1:8" x14ac:dyDescent="0.25">
      <c r="A1" s="76" t="s">
        <v>16</v>
      </c>
      <c r="C1" s="76" t="s">
        <v>15</v>
      </c>
      <c r="D1" s="76" t="s">
        <v>16</v>
      </c>
      <c r="E1" s="76" t="s">
        <v>57</v>
      </c>
      <c r="G1" s="76" t="s">
        <v>17</v>
      </c>
      <c r="H1" s="76" t="s">
        <v>15</v>
      </c>
    </row>
    <row r="2" spans="1:8" x14ac:dyDescent="0.25">
      <c r="A2" s="76" t="s">
        <v>6</v>
      </c>
      <c r="C2" s="76" t="s">
        <v>60</v>
      </c>
      <c r="D2" s="76" t="s">
        <v>6</v>
      </c>
      <c r="E2" s="76" t="s">
        <v>58</v>
      </c>
      <c r="G2" s="77" t="s">
        <v>20</v>
      </c>
      <c r="H2" s="76" t="s">
        <v>60</v>
      </c>
    </row>
    <row r="3" spans="1:8" x14ac:dyDescent="0.25">
      <c r="A3" s="76"/>
      <c r="C3" s="76" t="s">
        <v>12</v>
      </c>
      <c r="D3" s="76" t="s">
        <v>6</v>
      </c>
      <c r="E3" s="76" t="s">
        <v>58</v>
      </c>
      <c r="G3" s="78" t="s">
        <v>21</v>
      </c>
      <c r="H3" s="79" t="s">
        <v>8</v>
      </c>
    </row>
    <row r="4" spans="1:8" x14ac:dyDescent="0.25">
      <c r="A4" s="76" t="s">
        <v>7</v>
      </c>
      <c r="C4" s="76" t="s">
        <v>61</v>
      </c>
      <c r="D4" s="76" t="s">
        <v>7</v>
      </c>
      <c r="E4" s="76" t="s">
        <v>58</v>
      </c>
      <c r="G4" s="76" t="s">
        <v>22</v>
      </c>
      <c r="H4" s="76" t="s">
        <v>60</v>
      </c>
    </row>
    <row r="5" spans="1:8" x14ac:dyDescent="0.25">
      <c r="A5" s="76"/>
      <c r="C5" s="76" t="s">
        <v>13</v>
      </c>
      <c r="D5" s="76" t="s">
        <v>7</v>
      </c>
      <c r="E5" s="76" t="s">
        <v>58</v>
      </c>
      <c r="G5" s="76" t="s">
        <v>27</v>
      </c>
      <c r="H5" s="76" t="s">
        <v>60</v>
      </c>
    </row>
    <row r="6" spans="1:8" x14ac:dyDescent="0.25">
      <c r="A6" s="76" t="s">
        <v>8</v>
      </c>
      <c r="C6" s="76" t="s">
        <v>8</v>
      </c>
      <c r="D6" s="76" t="s">
        <v>8</v>
      </c>
      <c r="E6" s="76" t="s">
        <v>58</v>
      </c>
      <c r="G6" s="76" t="s">
        <v>28</v>
      </c>
      <c r="H6" s="76" t="s">
        <v>61</v>
      </c>
    </row>
    <row r="7" spans="1:8" x14ac:dyDescent="0.25">
      <c r="A7" s="76" t="s">
        <v>9</v>
      </c>
      <c r="C7" s="76" t="s">
        <v>9</v>
      </c>
      <c r="D7" s="76" t="s">
        <v>9</v>
      </c>
      <c r="E7" s="76" t="s">
        <v>59</v>
      </c>
      <c r="G7" s="76" t="s">
        <v>32</v>
      </c>
      <c r="H7" s="76" t="s">
        <v>10</v>
      </c>
    </row>
    <row r="8" spans="1:8" x14ac:dyDescent="0.25">
      <c r="A8" s="76" t="s">
        <v>10</v>
      </c>
      <c r="C8" s="76" t="s">
        <v>10</v>
      </c>
      <c r="D8" s="76" t="s">
        <v>10</v>
      </c>
      <c r="E8" s="76" t="s">
        <v>59</v>
      </c>
      <c r="G8" s="76" t="s">
        <v>34</v>
      </c>
      <c r="H8" s="76" t="s">
        <v>9</v>
      </c>
    </row>
    <row r="9" spans="1:8" x14ac:dyDescent="0.25">
      <c r="C9" s="76" t="s">
        <v>11</v>
      </c>
      <c r="D9" s="76" t="s">
        <v>10</v>
      </c>
      <c r="E9" s="76" t="s">
        <v>59</v>
      </c>
      <c r="G9" s="76" t="s">
        <v>37</v>
      </c>
      <c r="H9" s="76" t="s">
        <v>60</v>
      </c>
    </row>
    <row r="10" spans="1:8" x14ac:dyDescent="0.25">
      <c r="G10" s="76" t="s">
        <v>39</v>
      </c>
      <c r="H10" s="76" t="s">
        <v>9</v>
      </c>
    </row>
    <row r="11" spans="1:8" x14ac:dyDescent="0.25">
      <c r="G11" s="76" t="s">
        <v>42</v>
      </c>
      <c r="H11" s="76" t="s">
        <v>9</v>
      </c>
    </row>
    <row r="12" spans="1:8" x14ac:dyDescent="0.25">
      <c r="G12" s="76" t="s">
        <v>44</v>
      </c>
      <c r="H12" s="76" t="s">
        <v>61</v>
      </c>
    </row>
    <row r="13" spans="1:8" x14ac:dyDescent="0.25">
      <c r="G13" s="76" t="s">
        <v>68</v>
      </c>
      <c r="H13" s="76" t="s">
        <v>9</v>
      </c>
    </row>
    <row r="14" spans="1:8" x14ac:dyDescent="0.25">
      <c r="G14" s="76" t="s">
        <v>69</v>
      </c>
      <c r="H14" s="76" t="s">
        <v>61</v>
      </c>
    </row>
    <row r="15" spans="1:8" x14ac:dyDescent="0.25">
      <c r="G15" s="76" t="s">
        <v>74</v>
      </c>
      <c r="H15" s="7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0434-C8A5-4D11-B99B-14E00F6FE491}">
  <dimension ref="A1:I29"/>
  <sheetViews>
    <sheetView workbookViewId="0">
      <selection activeCell="F3" sqref="F3"/>
    </sheetView>
  </sheetViews>
  <sheetFormatPr defaultRowHeight="15" x14ac:dyDescent="0.25"/>
  <cols>
    <col min="1" max="1" width="16.85546875" customWidth="1"/>
    <col min="2" max="2" width="19.28515625" customWidth="1"/>
    <col min="3" max="3" width="12.85546875" customWidth="1"/>
    <col min="4" max="4" width="10.5703125" customWidth="1"/>
    <col min="5" max="5" width="9.5703125" customWidth="1"/>
    <col min="6" max="6" width="36.42578125" bestFit="1" customWidth="1"/>
  </cols>
  <sheetData>
    <row r="1" spans="1:9" x14ac:dyDescent="0.25">
      <c r="A1" t="s">
        <v>0</v>
      </c>
      <c r="B1" t="s">
        <v>1</v>
      </c>
      <c r="C1" t="s">
        <v>5</v>
      </c>
      <c r="D1" t="s">
        <v>2</v>
      </c>
      <c r="E1" t="s">
        <v>3</v>
      </c>
      <c r="F1" t="s">
        <v>4</v>
      </c>
      <c r="I1" t="s">
        <v>18</v>
      </c>
    </row>
    <row r="2" spans="1:9" x14ac:dyDescent="0.25">
      <c r="A2" s="1">
        <v>45108</v>
      </c>
      <c r="B2" t="s">
        <v>19</v>
      </c>
      <c r="C2" t="s">
        <v>20</v>
      </c>
      <c r="D2">
        <v>1000000</v>
      </c>
    </row>
    <row r="3" spans="1:9" x14ac:dyDescent="0.25">
      <c r="A3" s="1">
        <v>45108</v>
      </c>
      <c r="B3" t="s">
        <v>19</v>
      </c>
      <c r="C3" t="s">
        <v>21</v>
      </c>
      <c r="E3">
        <v>1000000</v>
      </c>
      <c r="I3" t="s">
        <v>23</v>
      </c>
    </row>
    <row r="4" spans="1:9" x14ac:dyDescent="0.25">
      <c r="A4" s="1">
        <v>45109</v>
      </c>
      <c r="B4" t="s">
        <v>24</v>
      </c>
      <c r="C4" t="s">
        <v>22</v>
      </c>
      <c r="D4">
        <v>500000</v>
      </c>
      <c r="F4" t="s">
        <v>25</v>
      </c>
    </row>
    <row r="5" spans="1:9" x14ac:dyDescent="0.25">
      <c r="A5" s="1">
        <v>45109</v>
      </c>
      <c r="B5" t="s">
        <v>24</v>
      </c>
      <c r="C5" t="s">
        <v>20</v>
      </c>
      <c r="E5">
        <v>500000</v>
      </c>
      <c r="F5" t="s">
        <v>25</v>
      </c>
      <c r="I5" t="s">
        <v>26</v>
      </c>
    </row>
    <row r="6" spans="1:9" x14ac:dyDescent="0.25">
      <c r="A6" s="1">
        <v>45110</v>
      </c>
      <c r="B6" t="s">
        <v>29</v>
      </c>
      <c r="C6" t="s">
        <v>27</v>
      </c>
      <c r="D6">
        <v>600000</v>
      </c>
    </row>
    <row r="7" spans="1:9" x14ac:dyDescent="0.25">
      <c r="A7" s="1">
        <v>45110</v>
      </c>
      <c r="B7" t="s">
        <v>29</v>
      </c>
      <c r="C7" t="s">
        <v>28</v>
      </c>
      <c r="E7">
        <v>600000</v>
      </c>
      <c r="I7" t="s">
        <v>30</v>
      </c>
    </row>
    <row r="8" spans="1:9" x14ac:dyDescent="0.25">
      <c r="A8" s="1">
        <v>45111</v>
      </c>
      <c r="B8" t="s">
        <v>29</v>
      </c>
      <c r="C8" t="s">
        <v>27</v>
      </c>
      <c r="D8">
        <v>200000</v>
      </c>
    </row>
    <row r="9" spans="1:9" x14ac:dyDescent="0.25">
      <c r="A9" s="1">
        <v>45111</v>
      </c>
      <c r="B9" t="s">
        <v>29</v>
      </c>
      <c r="C9" t="s">
        <v>44</v>
      </c>
      <c r="E9">
        <v>200000</v>
      </c>
      <c r="I9" t="s">
        <v>31</v>
      </c>
    </row>
    <row r="10" spans="1:9" x14ac:dyDescent="0.25">
      <c r="A10" s="1">
        <v>45117</v>
      </c>
      <c r="B10" t="s">
        <v>33</v>
      </c>
      <c r="C10" t="s">
        <v>20</v>
      </c>
      <c r="D10">
        <v>400000</v>
      </c>
    </row>
    <row r="11" spans="1:9" x14ac:dyDescent="0.25">
      <c r="A11" s="1">
        <v>45117</v>
      </c>
      <c r="B11" t="s">
        <v>33</v>
      </c>
      <c r="C11" t="s">
        <v>32</v>
      </c>
      <c r="E11">
        <v>400000</v>
      </c>
      <c r="I11" t="s">
        <v>36</v>
      </c>
    </row>
    <row r="12" spans="1:9" x14ac:dyDescent="0.25">
      <c r="A12" s="1">
        <v>45117</v>
      </c>
      <c r="B12" t="s">
        <v>35</v>
      </c>
      <c r="C12" t="s">
        <v>34</v>
      </c>
      <c r="D12">
        <v>300000</v>
      </c>
    </row>
    <row r="13" spans="1:9" x14ac:dyDescent="0.25">
      <c r="A13" s="1">
        <v>45117</v>
      </c>
      <c r="B13" t="s">
        <v>35</v>
      </c>
      <c r="C13" t="s">
        <v>27</v>
      </c>
      <c r="E13">
        <v>300000</v>
      </c>
      <c r="I13" t="s">
        <v>40</v>
      </c>
    </row>
    <row r="14" spans="1:9" x14ac:dyDescent="0.25">
      <c r="A14" s="1">
        <v>45122</v>
      </c>
      <c r="B14" t="s">
        <v>38</v>
      </c>
      <c r="C14" t="s">
        <v>37</v>
      </c>
      <c r="D14">
        <v>300000</v>
      </c>
    </row>
    <row r="15" spans="1:9" x14ac:dyDescent="0.25">
      <c r="A15" s="1">
        <v>45122</v>
      </c>
      <c r="B15" t="s">
        <v>38</v>
      </c>
      <c r="C15" t="s">
        <v>32</v>
      </c>
      <c r="E15">
        <v>300000</v>
      </c>
      <c r="I15" t="s">
        <v>46</v>
      </c>
    </row>
    <row r="16" spans="1:9" x14ac:dyDescent="0.25">
      <c r="A16" s="1">
        <v>45122</v>
      </c>
      <c r="B16" t="s">
        <v>35</v>
      </c>
      <c r="C16" t="s">
        <v>34</v>
      </c>
      <c r="D16">
        <v>150000</v>
      </c>
    </row>
    <row r="17" spans="1:9" x14ac:dyDescent="0.25">
      <c r="A17" s="1">
        <v>45122</v>
      </c>
      <c r="B17" t="s">
        <v>35</v>
      </c>
      <c r="C17" t="s">
        <v>27</v>
      </c>
      <c r="E17">
        <v>150000</v>
      </c>
      <c r="I17" t="s">
        <v>47</v>
      </c>
    </row>
    <row r="18" spans="1:9" x14ac:dyDescent="0.25">
      <c r="A18" s="1">
        <v>45125</v>
      </c>
      <c r="B18" t="s">
        <v>41</v>
      </c>
      <c r="C18" t="s">
        <v>39</v>
      </c>
      <c r="D18">
        <v>15000</v>
      </c>
    </row>
    <row r="19" spans="1:9" x14ac:dyDescent="0.25">
      <c r="A19" s="1">
        <v>45125</v>
      </c>
      <c r="B19" t="s">
        <v>41</v>
      </c>
      <c r="C19" t="s">
        <v>22</v>
      </c>
      <c r="E19">
        <v>15000</v>
      </c>
    </row>
    <row r="20" spans="1:9" x14ac:dyDescent="0.25">
      <c r="A20" s="1">
        <v>45138</v>
      </c>
      <c r="B20" t="s">
        <v>43</v>
      </c>
      <c r="C20" t="s">
        <v>42</v>
      </c>
      <c r="D20">
        <v>100000</v>
      </c>
    </row>
    <row r="21" spans="1:9" x14ac:dyDescent="0.25">
      <c r="A21" s="1">
        <v>45138</v>
      </c>
      <c r="B21" t="s">
        <v>43</v>
      </c>
      <c r="C21" t="s">
        <v>20</v>
      </c>
      <c r="E21">
        <v>100000</v>
      </c>
    </row>
    <row r="22" spans="1:9" x14ac:dyDescent="0.25">
      <c r="A22" s="1">
        <v>45140</v>
      </c>
      <c r="B22" t="s">
        <v>45</v>
      </c>
      <c r="C22" t="s">
        <v>44</v>
      </c>
      <c r="D22">
        <v>100000</v>
      </c>
    </row>
    <row r="23" spans="1:9" x14ac:dyDescent="0.25">
      <c r="A23" s="1">
        <v>45140</v>
      </c>
      <c r="B23" t="s">
        <v>45</v>
      </c>
      <c r="C23" t="s">
        <v>20</v>
      </c>
      <c r="E23">
        <v>100000</v>
      </c>
    </row>
    <row r="24" spans="1:9" x14ac:dyDescent="0.25">
      <c r="A24" s="1">
        <v>45143</v>
      </c>
      <c r="B24" t="s">
        <v>48</v>
      </c>
      <c r="C24" t="s">
        <v>22</v>
      </c>
      <c r="D24" s="2">
        <v>150000</v>
      </c>
    </row>
    <row r="25" spans="1:9" x14ac:dyDescent="0.25">
      <c r="A25" s="1">
        <v>45143</v>
      </c>
      <c r="B25" t="s">
        <v>48</v>
      </c>
      <c r="C25" t="s">
        <v>37</v>
      </c>
      <c r="E25">
        <v>150000</v>
      </c>
    </row>
    <row r="26" spans="1:9" x14ac:dyDescent="0.25">
      <c r="A26" s="1">
        <v>45148</v>
      </c>
      <c r="B26" t="s">
        <v>75</v>
      </c>
      <c r="C26" t="s">
        <v>74</v>
      </c>
      <c r="D26">
        <v>100000</v>
      </c>
    </row>
    <row r="27" spans="1:9" x14ac:dyDescent="0.25">
      <c r="A27" s="1">
        <v>45148</v>
      </c>
      <c r="C27" t="s">
        <v>20</v>
      </c>
      <c r="E27">
        <v>100000</v>
      </c>
    </row>
    <row r="28" spans="1:9" x14ac:dyDescent="0.25">
      <c r="A28" s="1">
        <v>45199</v>
      </c>
      <c r="B28" t="s">
        <v>70</v>
      </c>
      <c r="C28" t="s">
        <v>68</v>
      </c>
      <c r="D28">
        <v>40500</v>
      </c>
    </row>
    <row r="29" spans="1:9" x14ac:dyDescent="0.25">
      <c r="A29" s="1">
        <v>45199</v>
      </c>
      <c r="B29" t="s">
        <v>70</v>
      </c>
      <c r="C29" t="s">
        <v>69</v>
      </c>
      <c r="E29">
        <v>40500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BF44EB9-3A2B-4251-A511-E5556C66D331}">
          <x14:formula1>
            <xm:f>'Chart of Accounts'!$G$1:$G$62</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146D-ACC9-4176-8E0F-8BD36F583721}">
  <dimension ref="A2:F32"/>
  <sheetViews>
    <sheetView workbookViewId="0">
      <selection activeCell="M8" sqref="M8"/>
    </sheetView>
  </sheetViews>
  <sheetFormatPr defaultRowHeight="15" x14ac:dyDescent="0.25"/>
  <cols>
    <col min="1" max="1" width="18.140625" customWidth="1"/>
    <col min="2" max="2" width="23" customWidth="1"/>
    <col min="3" max="3" width="28.28515625" bestFit="1" customWidth="1"/>
    <col min="4" max="4" width="13.28515625" customWidth="1"/>
    <col min="5" max="6" width="14.5703125" bestFit="1" customWidth="1"/>
  </cols>
  <sheetData>
    <row r="2" spans="1:6" ht="46.5" x14ac:dyDescent="0.7">
      <c r="A2" s="5" t="str">
        <f>B4</f>
        <v>cash</v>
      </c>
      <c r="C2" s="75" t="str">
        <f>VLOOKUP(A2,'Chart of Accounts'!G:H,2,0)</f>
        <v>Current Assets</v>
      </c>
    </row>
    <row r="3" spans="1:6" x14ac:dyDescent="0.25">
      <c r="A3" s="3" t="s">
        <v>0</v>
      </c>
      <c r="B3" s="3" t="s">
        <v>5</v>
      </c>
      <c r="C3" s="3" t="s">
        <v>1</v>
      </c>
      <c r="D3" t="s">
        <v>50</v>
      </c>
      <c r="E3" t="s">
        <v>51</v>
      </c>
      <c r="F3" t="s">
        <v>52</v>
      </c>
    </row>
    <row r="4" spans="1:6" x14ac:dyDescent="0.25">
      <c r="A4" s="1">
        <v>45108</v>
      </c>
      <c r="B4" t="s">
        <v>20</v>
      </c>
      <c r="C4" t="s">
        <v>19</v>
      </c>
      <c r="D4" s="2">
        <v>1000000</v>
      </c>
      <c r="E4" s="2"/>
      <c r="F4" s="4">
        <v>1000000</v>
      </c>
    </row>
    <row r="5" spans="1:6" x14ac:dyDescent="0.25">
      <c r="A5" s="1">
        <v>45108</v>
      </c>
      <c r="B5" t="s">
        <v>21</v>
      </c>
      <c r="C5" t="s">
        <v>19</v>
      </c>
      <c r="D5" s="2"/>
      <c r="E5" s="2">
        <v>1000000</v>
      </c>
      <c r="F5" s="4">
        <v>-1000000</v>
      </c>
    </row>
    <row r="6" spans="1:6" x14ac:dyDescent="0.25">
      <c r="A6" s="1">
        <v>45109</v>
      </c>
      <c r="B6" t="s">
        <v>22</v>
      </c>
      <c r="C6" t="s">
        <v>24</v>
      </c>
      <c r="D6" s="2">
        <v>500000</v>
      </c>
      <c r="E6" s="2"/>
      <c r="F6" s="4">
        <v>500000</v>
      </c>
    </row>
    <row r="7" spans="1:6" x14ac:dyDescent="0.25">
      <c r="A7" s="1">
        <v>45109</v>
      </c>
      <c r="B7" t="s">
        <v>20</v>
      </c>
      <c r="C7" t="s">
        <v>24</v>
      </c>
      <c r="D7" s="2"/>
      <c r="E7" s="2">
        <v>500000</v>
      </c>
      <c r="F7" s="4">
        <v>-500000</v>
      </c>
    </row>
    <row r="8" spans="1:6" x14ac:dyDescent="0.25">
      <c r="A8" s="1">
        <v>45110</v>
      </c>
      <c r="B8" t="s">
        <v>27</v>
      </c>
      <c r="C8" t="s">
        <v>29</v>
      </c>
      <c r="D8" s="2">
        <v>600000</v>
      </c>
      <c r="E8" s="2"/>
      <c r="F8" s="4">
        <v>600000</v>
      </c>
    </row>
    <row r="9" spans="1:6" x14ac:dyDescent="0.25">
      <c r="A9" s="1">
        <v>45110</v>
      </c>
      <c r="B9" t="s">
        <v>28</v>
      </c>
      <c r="C9" t="s">
        <v>29</v>
      </c>
      <c r="D9" s="2"/>
      <c r="E9" s="2">
        <v>600000</v>
      </c>
      <c r="F9" s="4">
        <v>-600000</v>
      </c>
    </row>
    <row r="10" spans="1:6" x14ac:dyDescent="0.25">
      <c r="A10" s="1">
        <v>45111</v>
      </c>
      <c r="B10" t="s">
        <v>44</v>
      </c>
      <c r="C10" t="s">
        <v>29</v>
      </c>
      <c r="D10" s="2"/>
      <c r="E10" s="2">
        <v>200000</v>
      </c>
      <c r="F10" s="4">
        <v>-200000</v>
      </c>
    </row>
    <row r="11" spans="1:6" x14ac:dyDescent="0.25">
      <c r="A11" s="1">
        <v>45111</v>
      </c>
      <c r="B11" t="s">
        <v>27</v>
      </c>
      <c r="C11" t="s">
        <v>29</v>
      </c>
      <c r="D11" s="2">
        <v>200000</v>
      </c>
      <c r="E11" s="2"/>
      <c r="F11" s="4">
        <v>200000</v>
      </c>
    </row>
    <row r="12" spans="1:6" x14ac:dyDescent="0.25">
      <c r="A12" s="1">
        <v>45117</v>
      </c>
      <c r="B12" t="s">
        <v>20</v>
      </c>
      <c r="C12" t="s">
        <v>33</v>
      </c>
      <c r="D12" s="2">
        <v>400000</v>
      </c>
      <c r="E12" s="2"/>
      <c r="F12" s="4">
        <v>400000</v>
      </c>
    </row>
    <row r="13" spans="1:6" x14ac:dyDescent="0.25">
      <c r="A13" s="1">
        <v>45117</v>
      </c>
      <c r="B13" t="s">
        <v>34</v>
      </c>
      <c r="C13" t="s">
        <v>35</v>
      </c>
      <c r="D13" s="2">
        <v>300000</v>
      </c>
      <c r="E13" s="2"/>
      <c r="F13" s="4">
        <v>300000</v>
      </c>
    </row>
    <row r="14" spans="1:6" x14ac:dyDescent="0.25">
      <c r="A14" s="1">
        <v>45117</v>
      </c>
      <c r="B14" t="s">
        <v>27</v>
      </c>
      <c r="C14" t="s">
        <v>35</v>
      </c>
      <c r="D14" s="2"/>
      <c r="E14" s="2">
        <v>300000</v>
      </c>
      <c r="F14" s="4">
        <v>-300000</v>
      </c>
    </row>
    <row r="15" spans="1:6" x14ac:dyDescent="0.25">
      <c r="A15" s="1">
        <v>45117</v>
      </c>
      <c r="B15" t="s">
        <v>32</v>
      </c>
      <c r="C15" t="s">
        <v>33</v>
      </c>
      <c r="D15" s="2"/>
      <c r="E15" s="2">
        <v>400000</v>
      </c>
      <c r="F15" s="4">
        <v>-400000</v>
      </c>
    </row>
    <row r="16" spans="1:6" x14ac:dyDescent="0.25">
      <c r="A16" s="1">
        <v>45122</v>
      </c>
      <c r="B16" t="s">
        <v>34</v>
      </c>
      <c r="C16" t="s">
        <v>35</v>
      </c>
      <c r="D16" s="2">
        <v>150000</v>
      </c>
      <c r="E16" s="2"/>
      <c r="F16" s="4">
        <v>150000</v>
      </c>
    </row>
    <row r="17" spans="1:6" x14ac:dyDescent="0.25">
      <c r="A17" s="1">
        <v>45122</v>
      </c>
      <c r="B17" t="s">
        <v>27</v>
      </c>
      <c r="C17" t="s">
        <v>35</v>
      </c>
      <c r="D17" s="2"/>
      <c r="E17" s="2">
        <v>150000</v>
      </c>
      <c r="F17" s="4">
        <v>-150000</v>
      </c>
    </row>
    <row r="18" spans="1:6" x14ac:dyDescent="0.25">
      <c r="A18" s="1">
        <v>45122</v>
      </c>
      <c r="B18" t="s">
        <v>32</v>
      </c>
      <c r="C18" t="s">
        <v>38</v>
      </c>
      <c r="D18" s="2"/>
      <c r="E18" s="2">
        <v>300000</v>
      </c>
      <c r="F18" s="4">
        <v>-300000</v>
      </c>
    </row>
    <row r="19" spans="1:6" x14ac:dyDescent="0.25">
      <c r="A19" s="1">
        <v>45122</v>
      </c>
      <c r="B19" t="s">
        <v>37</v>
      </c>
      <c r="C19" t="s">
        <v>38</v>
      </c>
      <c r="D19" s="2">
        <v>300000</v>
      </c>
      <c r="E19" s="2"/>
      <c r="F19" s="4">
        <v>300000</v>
      </c>
    </row>
    <row r="20" spans="1:6" x14ac:dyDescent="0.25">
      <c r="A20" s="1">
        <v>45125</v>
      </c>
      <c r="B20" t="s">
        <v>22</v>
      </c>
      <c r="C20" t="s">
        <v>41</v>
      </c>
      <c r="D20" s="2"/>
      <c r="E20" s="2">
        <v>15000</v>
      </c>
      <c r="F20" s="4">
        <v>-15000</v>
      </c>
    </row>
    <row r="21" spans="1:6" x14ac:dyDescent="0.25">
      <c r="A21" s="1">
        <v>45125</v>
      </c>
      <c r="B21" t="s">
        <v>39</v>
      </c>
      <c r="C21" t="s">
        <v>41</v>
      </c>
      <c r="D21" s="2">
        <v>15000</v>
      </c>
      <c r="E21" s="2"/>
      <c r="F21" s="4">
        <v>15000</v>
      </c>
    </row>
    <row r="22" spans="1:6" x14ac:dyDescent="0.25">
      <c r="A22" s="1">
        <v>45138</v>
      </c>
      <c r="B22" t="s">
        <v>20</v>
      </c>
      <c r="C22" t="s">
        <v>43</v>
      </c>
      <c r="D22" s="2"/>
      <c r="E22" s="2">
        <v>100000</v>
      </c>
      <c r="F22" s="4">
        <v>-100000</v>
      </c>
    </row>
    <row r="23" spans="1:6" x14ac:dyDescent="0.25">
      <c r="A23" s="1">
        <v>45138</v>
      </c>
      <c r="B23" t="s">
        <v>42</v>
      </c>
      <c r="C23" t="s">
        <v>43</v>
      </c>
      <c r="D23" s="2">
        <v>100000</v>
      </c>
      <c r="E23" s="2"/>
      <c r="F23" s="4">
        <v>100000</v>
      </c>
    </row>
    <row r="24" spans="1:6" x14ac:dyDescent="0.25">
      <c r="A24" s="1">
        <v>45140</v>
      </c>
      <c r="B24" t="s">
        <v>20</v>
      </c>
      <c r="C24" t="s">
        <v>45</v>
      </c>
      <c r="D24" s="2"/>
      <c r="E24" s="2">
        <v>100000</v>
      </c>
      <c r="F24" s="4">
        <v>-100000</v>
      </c>
    </row>
    <row r="25" spans="1:6" x14ac:dyDescent="0.25">
      <c r="A25" s="1">
        <v>45140</v>
      </c>
      <c r="B25" t="s">
        <v>44</v>
      </c>
      <c r="C25" t="s">
        <v>45</v>
      </c>
      <c r="D25" s="2">
        <v>100000</v>
      </c>
      <c r="E25" s="2"/>
      <c r="F25" s="4">
        <v>100000</v>
      </c>
    </row>
    <row r="26" spans="1:6" x14ac:dyDescent="0.25">
      <c r="A26" s="1">
        <v>45143</v>
      </c>
      <c r="B26" t="s">
        <v>22</v>
      </c>
      <c r="C26" t="s">
        <v>48</v>
      </c>
      <c r="D26" s="2">
        <v>150000</v>
      </c>
      <c r="E26" s="2"/>
      <c r="F26" s="4">
        <v>150000</v>
      </c>
    </row>
    <row r="27" spans="1:6" x14ac:dyDescent="0.25">
      <c r="A27" s="1">
        <v>45143</v>
      </c>
      <c r="B27" t="s">
        <v>37</v>
      </c>
      <c r="C27" t="s">
        <v>48</v>
      </c>
      <c r="D27" s="2"/>
      <c r="E27" s="2">
        <v>150000</v>
      </c>
      <c r="F27" s="4">
        <v>-150000</v>
      </c>
    </row>
    <row r="28" spans="1:6" x14ac:dyDescent="0.25">
      <c r="A28" s="1">
        <v>45199</v>
      </c>
      <c r="B28" t="s">
        <v>68</v>
      </c>
      <c r="C28" t="s">
        <v>70</v>
      </c>
      <c r="D28" s="2">
        <v>40500</v>
      </c>
      <c r="E28" s="2"/>
      <c r="F28" s="4">
        <v>40500</v>
      </c>
    </row>
    <row r="29" spans="1:6" x14ac:dyDescent="0.25">
      <c r="A29" s="1">
        <v>45199</v>
      </c>
      <c r="B29" t="s">
        <v>69</v>
      </c>
      <c r="C29" t="s">
        <v>70</v>
      </c>
      <c r="D29" s="2"/>
      <c r="E29" s="2">
        <v>40500</v>
      </c>
      <c r="F29" s="4">
        <v>-40500</v>
      </c>
    </row>
    <row r="30" spans="1:6" x14ac:dyDescent="0.25">
      <c r="A30" s="1">
        <v>45148</v>
      </c>
      <c r="B30" t="s">
        <v>20</v>
      </c>
      <c r="C30" t="s">
        <v>76</v>
      </c>
      <c r="D30" s="2"/>
      <c r="E30" s="2">
        <v>100000</v>
      </c>
      <c r="F30" s="4">
        <v>-100000</v>
      </c>
    </row>
    <row r="31" spans="1:6" x14ac:dyDescent="0.25">
      <c r="A31" s="1">
        <v>45148</v>
      </c>
      <c r="B31" t="s">
        <v>74</v>
      </c>
      <c r="C31" t="s">
        <v>75</v>
      </c>
      <c r="D31" s="2">
        <v>100000</v>
      </c>
      <c r="E31" s="2"/>
      <c r="F31" s="4">
        <v>100000</v>
      </c>
    </row>
    <row r="32" spans="1:6" x14ac:dyDescent="0.25">
      <c r="A32" s="1" t="s">
        <v>49</v>
      </c>
      <c r="D32" s="2">
        <v>3955500</v>
      </c>
      <c r="E32" s="2">
        <v>3955500</v>
      </c>
      <c r="F32" s="4">
        <v>0</v>
      </c>
    </row>
  </sheetData>
  <pageMargins left="0.7" right="0.7" top="0.75" bottom="0.75" header="0.3" footer="0.3"/>
  <pageSetup orientation="portrait" horizontalDpi="360" verticalDpi="36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0BA5-636C-43C0-9501-88900E204427}">
  <dimension ref="A2:H18"/>
  <sheetViews>
    <sheetView workbookViewId="0">
      <selection activeCell="K7" sqref="K7"/>
    </sheetView>
  </sheetViews>
  <sheetFormatPr defaultRowHeight="15" x14ac:dyDescent="0.25"/>
  <cols>
    <col min="1" max="1" width="18.140625" customWidth="1"/>
    <col min="2" max="2" width="23" customWidth="1"/>
    <col min="3" max="3" width="21.5703125" bestFit="1" customWidth="1"/>
    <col min="4" max="4" width="13.28515625" customWidth="1"/>
    <col min="5" max="5" width="14.5703125" bestFit="1" customWidth="1"/>
    <col min="6" max="6" width="17.5703125" bestFit="1" customWidth="1"/>
  </cols>
  <sheetData>
    <row r="2" spans="1:8" ht="46.5" x14ac:dyDescent="0.7">
      <c r="A2" s="74" t="s">
        <v>53</v>
      </c>
      <c r="B2" s="74"/>
      <c r="C2" s="74"/>
      <c r="D2" s="74"/>
    </row>
    <row r="3" spans="1:8" x14ac:dyDescent="0.25">
      <c r="A3" s="3" t="s">
        <v>5</v>
      </c>
      <c r="B3" t="s">
        <v>50</v>
      </c>
      <c r="C3" t="s">
        <v>51</v>
      </c>
      <c r="D3" t="s">
        <v>52</v>
      </c>
    </row>
    <row r="4" spans="1:8" x14ac:dyDescent="0.25">
      <c r="A4" t="s">
        <v>22</v>
      </c>
      <c r="B4" s="2">
        <v>650000</v>
      </c>
      <c r="C4" s="2">
        <v>15000</v>
      </c>
      <c r="D4" s="4">
        <v>635000</v>
      </c>
      <c r="F4" s="76" t="str">
        <f>VLOOKUP(A4,'Chart of Accounts'!$G:$I,2,0)</f>
        <v>Current Assets</v>
      </c>
      <c r="G4" s="76" t="str">
        <f>VLOOKUP(F4,'Chart of Accounts'!$C:$E,3,FALSE)</f>
        <v>Balance Sheet</v>
      </c>
      <c r="H4" s="76"/>
    </row>
    <row r="5" spans="1:8" x14ac:dyDescent="0.25">
      <c r="A5" t="s">
        <v>20</v>
      </c>
      <c r="B5" s="2">
        <v>1400000</v>
      </c>
      <c r="C5" s="2">
        <v>800000</v>
      </c>
      <c r="D5" s="4">
        <v>600000</v>
      </c>
      <c r="F5" s="76" t="str">
        <f>VLOOKUP(A5,'Chart of Accounts'!$G:$I,2,0)</f>
        <v>Current Assets</v>
      </c>
      <c r="G5" s="76" t="str">
        <f>VLOOKUP(F5,'Chart of Accounts'!$C:$E,3,FALSE)</f>
        <v>Balance Sheet</v>
      </c>
      <c r="H5" s="76"/>
    </row>
    <row r="6" spans="1:8" x14ac:dyDescent="0.25">
      <c r="A6" t="s">
        <v>34</v>
      </c>
      <c r="B6" s="2">
        <v>450000</v>
      </c>
      <c r="C6" s="2"/>
      <c r="D6" s="4">
        <v>450000</v>
      </c>
      <c r="F6" s="76" t="str">
        <f>VLOOKUP(A6,'Chart of Accounts'!$G:$I,2,0)</f>
        <v>Expenses</v>
      </c>
      <c r="G6" s="76" t="str">
        <f>VLOOKUP(F6,'Chart of Accounts'!$C:$E,3,FALSE)</f>
        <v>Income Statement</v>
      </c>
      <c r="H6" s="76"/>
    </row>
    <row r="7" spans="1:8" x14ac:dyDescent="0.25">
      <c r="A7" t="s">
        <v>39</v>
      </c>
      <c r="B7" s="2">
        <v>15000</v>
      </c>
      <c r="C7" s="2"/>
      <c r="D7" s="4">
        <v>15000</v>
      </c>
      <c r="F7" s="76" t="str">
        <f>VLOOKUP(A7,'Chart of Accounts'!$G:$I,2,0)</f>
        <v>Expenses</v>
      </c>
      <c r="G7" s="76" t="str">
        <f>VLOOKUP(F7,'Chart of Accounts'!$C:$E,3,FALSE)</f>
        <v>Income Statement</v>
      </c>
      <c r="H7" s="76"/>
    </row>
    <row r="8" spans="1:8" x14ac:dyDescent="0.25">
      <c r="A8" t="s">
        <v>21</v>
      </c>
      <c r="B8" s="2"/>
      <c r="C8" s="2">
        <v>1000000</v>
      </c>
      <c r="D8" s="4">
        <v>-1000000</v>
      </c>
      <c r="F8" s="76" t="str">
        <f>VLOOKUP(A8,'Chart of Accounts'!$G:$I,2,0)</f>
        <v>Equity</v>
      </c>
      <c r="G8" s="76" t="str">
        <f>VLOOKUP(F8,'Chart of Accounts'!$C:$E,3,FALSE)</f>
        <v>Balance Sheet</v>
      </c>
      <c r="H8" s="76"/>
    </row>
    <row r="9" spans="1:8" x14ac:dyDescent="0.25">
      <c r="A9" t="s">
        <v>44</v>
      </c>
      <c r="B9" s="2">
        <v>100000</v>
      </c>
      <c r="C9" s="2">
        <v>200000</v>
      </c>
      <c r="D9" s="4">
        <v>-100000</v>
      </c>
      <c r="F9" s="76" t="str">
        <f>VLOOKUP(A9,'Chart of Accounts'!$G:$I,2,0)</f>
        <v>Current Liabilitiies</v>
      </c>
      <c r="G9" s="76" t="str">
        <f>VLOOKUP(F9,'Chart of Accounts'!$C:$E,3,FALSE)</f>
        <v>Balance Sheet</v>
      </c>
      <c r="H9" s="76"/>
    </row>
    <row r="10" spans="1:8" x14ac:dyDescent="0.25">
      <c r="A10" t="s">
        <v>27</v>
      </c>
      <c r="B10" s="2">
        <v>800000</v>
      </c>
      <c r="C10" s="2">
        <v>450000</v>
      </c>
      <c r="D10" s="4">
        <v>350000</v>
      </c>
      <c r="F10" s="76" t="str">
        <f>VLOOKUP(A10,'Chart of Accounts'!$G:$I,2,0)</f>
        <v>Current Assets</v>
      </c>
      <c r="G10" s="76" t="str">
        <f>VLOOKUP(F10,'Chart of Accounts'!$C:$E,3,FALSE)</f>
        <v>Balance Sheet</v>
      </c>
      <c r="H10" s="76"/>
    </row>
    <row r="11" spans="1:8" x14ac:dyDescent="0.25">
      <c r="A11" t="s">
        <v>28</v>
      </c>
      <c r="B11" s="2"/>
      <c r="C11" s="2">
        <v>600000</v>
      </c>
      <c r="D11" s="4">
        <v>-600000</v>
      </c>
      <c r="F11" s="76" t="str">
        <f>VLOOKUP(A11,'Chart of Accounts'!$G:$I,2,0)</f>
        <v>Current Liabilitiies</v>
      </c>
      <c r="G11" s="76" t="str">
        <f>VLOOKUP(F11,'Chart of Accounts'!$C:$E,3,FALSE)</f>
        <v>Balance Sheet</v>
      </c>
      <c r="H11" s="76"/>
    </row>
    <row r="12" spans="1:8" x14ac:dyDescent="0.25">
      <c r="A12" t="s">
        <v>42</v>
      </c>
      <c r="B12" s="2">
        <v>100000</v>
      </c>
      <c r="C12" s="2"/>
      <c r="D12" s="4">
        <v>100000</v>
      </c>
      <c r="F12" s="76" t="str">
        <f>VLOOKUP(A12,'Chart of Accounts'!$G:$I,2,0)</f>
        <v>Expenses</v>
      </c>
      <c r="G12" s="76" t="str">
        <f>VLOOKUP(F12,'Chart of Accounts'!$C:$E,3,FALSE)</f>
        <v>Income Statement</v>
      </c>
      <c r="H12" s="76"/>
    </row>
    <row r="13" spans="1:8" x14ac:dyDescent="0.25">
      <c r="A13" t="s">
        <v>32</v>
      </c>
      <c r="B13" s="2"/>
      <c r="C13" s="2">
        <v>700000</v>
      </c>
      <c r="D13" s="4">
        <v>-700000</v>
      </c>
      <c r="F13" s="76" t="str">
        <f>VLOOKUP(A13,'Chart of Accounts'!$G:$I,2,0)</f>
        <v>Revenue</v>
      </c>
      <c r="G13" s="76" t="str">
        <f>VLOOKUP(F13,'Chart of Accounts'!$C:$E,3,FALSE)</f>
        <v>Income Statement</v>
      </c>
      <c r="H13" s="76"/>
    </row>
    <row r="14" spans="1:8" x14ac:dyDescent="0.25">
      <c r="A14" t="s">
        <v>37</v>
      </c>
      <c r="B14" s="2">
        <v>300000</v>
      </c>
      <c r="C14" s="2">
        <v>150000</v>
      </c>
      <c r="D14" s="4">
        <v>150000</v>
      </c>
      <c r="F14" s="76" t="str">
        <f>VLOOKUP(A14,'Chart of Accounts'!$G:$I,2,0)</f>
        <v>Current Assets</v>
      </c>
      <c r="G14" s="76" t="str">
        <f>VLOOKUP(F14,'Chart of Accounts'!$C:$E,3,FALSE)</f>
        <v>Balance Sheet</v>
      </c>
      <c r="H14" s="76"/>
    </row>
    <row r="15" spans="1:8" x14ac:dyDescent="0.25">
      <c r="A15" t="s">
        <v>68</v>
      </c>
      <c r="B15" s="2">
        <v>40500</v>
      </c>
      <c r="C15" s="2"/>
      <c r="D15" s="4">
        <v>40500</v>
      </c>
      <c r="F15" s="76" t="str">
        <f>VLOOKUP(A15,'Chart of Accounts'!$G:$I,2,0)</f>
        <v>Expenses</v>
      </c>
      <c r="G15" s="76" t="str">
        <f>VLOOKUP(F15,'Chart of Accounts'!$C:$E,3,FALSE)</f>
        <v>Income Statement</v>
      </c>
      <c r="H15" s="76"/>
    </row>
    <row r="16" spans="1:8" x14ac:dyDescent="0.25">
      <c r="A16" t="s">
        <v>69</v>
      </c>
      <c r="B16" s="2"/>
      <c r="C16" s="2">
        <v>40500</v>
      </c>
      <c r="D16" s="4">
        <v>-40500</v>
      </c>
      <c r="F16" s="76" t="str">
        <f>VLOOKUP(A16,'Chart of Accounts'!$G:$I,2,0)</f>
        <v>Current Liabilitiies</v>
      </c>
      <c r="G16" s="76" t="str">
        <f>VLOOKUP(F16,'Chart of Accounts'!$C:$E,3,FALSE)</f>
        <v>Balance Sheet</v>
      </c>
      <c r="H16" s="76"/>
    </row>
    <row r="17" spans="1:8" x14ac:dyDescent="0.25">
      <c r="A17" t="s">
        <v>74</v>
      </c>
      <c r="B17" s="2">
        <v>100000</v>
      </c>
      <c r="C17" s="2"/>
      <c r="D17" s="4">
        <v>100000</v>
      </c>
      <c r="F17" s="76" t="str">
        <f>VLOOKUP(A17,'Chart of Accounts'!$G:$I,2,0)</f>
        <v>Fixed Assets</v>
      </c>
      <c r="G17" s="76" t="str">
        <f>VLOOKUP(F17,'Chart of Accounts'!$C:$E,3,FALSE)</f>
        <v>Balance Sheet</v>
      </c>
      <c r="H17" s="76"/>
    </row>
    <row r="18" spans="1:8" x14ac:dyDescent="0.25">
      <c r="A18" t="s">
        <v>49</v>
      </c>
      <c r="B18" s="2">
        <v>3955500</v>
      </c>
      <c r="C18" s="2">
        <v>3955500</v>
      </c>
      <c r="D18" s="4">
        <v>0</v>
      </c>
    </row>
  </sheetData>
  <mergeCells count="1">
    <mergeCell ref="A2:D2"/>
  </mergeCells>
  <pageMargins left="0.7" right="0.7" top="0.75" bottom="0.75" header="0.3" footer="0.3"/>
  <pageSetup orientation="portrait" horizontalDpi="360" verticalDpi="36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4F11-A779-4D22-B726-7FBF8B488496}">
  <dimension ref="B1:H24"/>
  <sheetViews>
    <sheetView showGridLines="0" tabSelected="1" workbookViewId="0">
      <selection activeCell="I7" sqref="I7"/>
    </sheetView>
  </sheetViews>
  <sheetFormatPr defaultRowHeight="15" x14ac:dyDescent="0.25"/>
  <cols>
    <col min="3" max="3" width="26.5703125" bestFit="1" customWidth="1"/>
    <col min="5" max="5" width="14" bestFit="1" customWidth="1"/>
    <col min="6" max="6" width="18.7109375" bestFit="1" customWidth="1"/>
  </cols>
  <sheetData>
    <row r="1" spans="2:8" ht="15.75" thickBot="1" x14ac:dyDescent="0.3"/>
    <row r="2" spans="2:8" ht="26.25" x14ac:dyDescent="0.4">
      <c r="B2" s="52" t="s">
        <v>54</v>
      </c>
      <c r="C2" s="29"/>
      <c r="D2" s="29"/>
      <c r="E2" s="29"/>
      <c r="F2" s="29"/>
      <c r="G2" s="29"/>
      <c r="H2" s="53"/>
    </row>
    <row r="3" spans="2:8" ht="18.75" x14ac:dyDescent="0.3">
      <c r="B3" s="63" t="s">
        <v>55</v>
      </c>
      <c r="C3" s="64"/>
      <c r="D3" s="64"/>
      <c r="E3" s="64"/>
      <c r="F3" s="64"/>
      <c r="G3" s="64"/>
      <c r="H3" s="65"/>
    </row>
    <row r="4" spans="2:8" x14ac:dyDescent="0.25">
      <c r="B4" s="66" t="s">
        <v>56</v>
      </c>
      <c r="C4" s="67"/>
      <c r="D4" s="67"/>
      <c r="E4" s="67"/>
      <c r="F4" s="67"/>
      <c r="G4" s="67"/>
      <c r="H4" s="68"/>
    </row>
    <row r="5" spans="2:8" ht="30" customHeight="1" x14ac:dyDescent="0.25">
      <c r="B5" s="30"/>
      <c r="C5" s="15"/>
      <c r="D5" s="15"/>
      <c r="E5" s="69"/>
      <c r="F5" s="69"/>
      <c r="G5" s="15"/>
      <c r="H5" s="31"/>
    </row>
    <row r="6" spans="2:8" ht="30" customHeight="1" x14ac:dyDescent="0.25">
      <c r="B6" s="30"/>
      <c r="C6" s="70" t="s">
        <v>32</v>
      </c>
      <c r="D6" s="15"/>
      <c r="E6" s="69"/>
      <c r="F6" s="69">
        <f>VLOOKUP(C6,'Trial Balance'!$A$4:$D$14,4,)*-1</f>
        <v>700000</v>
      </c>
      <c r="G6" s="15"/>
      <c r="H6" s="31"/>
    </row>
    <row r="7" spans="2:8" ht="30" customHeight="1" x14ac:dyDescent="0.25">
      <c r="B7" s="30"/>
      <c r="C7" s="70" t="s">
        <v>34</v>
      </c>
      <c r="D7" s="15"/>
      <c r="E7" s="69"/>
      <c r="F7" s="69">
        <f>VLOOKUP(C7,'Trial Balance'!$A$4:$D$14,4,)*-1</f>
        <v>-450000</v>
      </c>
      <c r="G7" s="15"/>
      <c r="H7" s="31"/>
    </row>
    <row r="8" spans="2:8" ht="30" customHeight="1" x14ac:dyDescent="0.25">
      <c r="B8" s="30"/>
      <c r="C8" s="70" t="s">
        <v>62</v>
      </c>
      <c r="D8" s="15"/>
      <c r="E8" s="69"/>
      <c r="F8" s="6">
        <f>SUM(F6:F7)</f>
        <v>250000</v>
      </c>
      <c r="G8" s="15"/>
      <c r="H8" s="31"/>
    </row>
    <row r="9" spans="2:8" ht="12.75" customHeight="1" x14ac:dyDescent="0.25">
      <c r="B9" s="30"/>
      <c r="C9" s="15"/>
      <c r="D9" s="15"/>
      <c r="E9" s="69"/>
      <c r="F9" s="69"/>
      <c r="G9" s="15"/>
      <c r="H9" s="31"/>
    </row>
    <row r="10" spans="2:8" ht="30" customHeight="1" x14ac:dyDescent="0.25">
      <c r="B10" s="30"/>
      <c r="C10" s="17" t="s">
        <v>63</v>
      </c>
      <c r="D10" s="15"/>
      <c r="E10" s="69"/>
      <c r="F10" s="69"/>
      <c r="G10" s="15"/>
      <c r="H10" s="31"/>
    </row>
    <row r="11" spans="2:8" ht="11.25" customHeight="1" x14ac:dyDescent="0.25">
      <c r="B11" s="30"/>
      <c r="C11" s="15"/>
      <c r="D11" s="15"/>
      <c r="E11" s="69"/>
      <c r="F11" s="69"/>
      <c r="G11" s="15"/>
      <c r="H11" s="31"/>
    </row>
    <row r="12" spans="2:8" ht="30" customHeight="1" x14ac:dyDescent="0.25">
      <c r="B12" s="30"/>
      <c r="C12" s="15" t="s">
        <v>42</v>
      </c>
      <c r="D12" s="15"/>
      <c r="E12" s="69">
        <f>VLOOKUP(C12,'Trial Balance'!$A$4:$D$14,4,)</f>
        <v>100000</v>
      </c>
      <c r="F12" s="69"/>
      <c r="G12" s="15"/>
      <c r="H12" s="31"/>
    </row>
    <row r="13" spans="2:8" ht="30" customHeight="1" x14ac:dyDescent="0.25">
      <c r="B13" s="30"/>
      <c r="C13" s="15" t="s">
        <v>39</v>
      </c>
      <c r="D13" s="15"/>
      <c r="E13" s="7">
        <f>VLOOKUP(C13,'Trial Balance'!$A$4:$D$14,4,)</f>
        <v>15000</v>
      </c>
      <c r="F13" s="69"/>
      <c r="G13" s="15"/>
      <c r="H13" s="31"/>
    </row>
    <row r="14" spans="2:8" ht="30" customHeight="1" x14ac:dyDescent="0.25">
      <c r="B14" s="30"/>
      <c r="C14" s="70" t="s">
        <v>64</v>
      </c>
      <c r="D14" s="15"/>
      <c r="E14" s="69"/>
      <c r="F14" s="8">
        <f>SUM(E12:E13)*-1</f>
        <v>-115000</v>
      </c>
      <c r="G14" s="15"/>
      <c r="H14" s="31"/>
    </row>
    <row r="15" spans="2:8" ht="30" customHeight="1" x14ac:dyDescent="0.25">
      <c r="B15" s="30"/>
      <c r="C15" s="70" t="s">
        <v>65</v>
      </c>
      <c r="D15" s="70"/>
      <c r="E15" s="9"/>
      <c r="F15" s="10">
        <f>F8+F14</f>
        <v>135000</v>
      </c>
      <c r="G15" s="15"/>
      <c r="H15" s="31"/>
    </row>
    <row r="16" spans="2:8" ht="30" customHeight="1" x14ac:dyDescent="0.25">
      <c r="B16" s="30"/>
      <c r="C16" s="15" t="s">
        <v>66</v>
      </c>
      <c r="D16" s="15"/>
      <c r="E16" s="15"/>
      <c r="F16" s="71">
        <f>(0.3*F15)*-1</f>
        <v>-40500</v>
      </c>
      <c r="G16" s="15"/>
      <c r="H16" s="31"/>
    </row>
    <row r="17" spans="2:8" ht="30" customHeight="1" thickBot="1" x14ac:dyDescent="0.3">
      <c r="B17" s="47"/>
      <c r="C17" s="72" t="s">
        <v>67</v>
      </c>
      <c r="D17" s="72"/>
      <c r="E17" s="73"/>
      <c r="F17" s="73">
        <f>F15+F16</f>
        <v>94500</v>
      </c>
      <c r="G17" s="48"/>
      <c r="H17" s="51"/>
    </row>
    <row r="18" spans="2:8" ht="30" customHeight="1" x14ac:dyDescent="0.25"/>
    <row r="19" spans="2:8" ht="30" customHeight="1" x14ac:dyDescent="0.25"/>
    <row r="20" spans="2:8" ht="30" customHeight="1" x14ac:dyDescent="0.25"/>
    <row r="21" spans="2:8" ht="30" customHeight="1" x14ac:dyDescent="0.25"/>
    <row r="22" spans="2:8" ht="30" customHeight="1" x14ac:dyDescent="0.25"/>
    <row r="23" spans="2:8" ht="30" customHeight="1" x14ac:dyDescent="0.25"/>
    <row r="24" spans="2:8" ht="30" customHeight="1" x14ac:dyDescent="0.25"/>
  </sheetData>
  <mergeCells count="3">
    <mergeCell ref="B2:H2"/>
    <mergeCell ref="B3:H3"/>
    <mergeCell ref="B4:H4"/>
  </mergeCells>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7D299-674C-48EF-A582-DD95921A37C6}">
  <dimension ref="B1:K30"/>
  <sheetViews>
    <sheetView showGridLines="0" topLeftCell="A24" workbookViewId="0">
      <selection activeCell="M3" sqref="M3"/>
    </sheetView>
  </sheetViews>
  <sheetFormatPr defaultRowHeight="15" x14ac:dyDescent="0.25"/>
  <cols>
    <col min="2" max="2" width="22.85546875" bestFit="1" customWidth="1"/>
    <col min="7" max="7" width="27" bestFit="1" customWidth="1"/>
  </cols>
  <sheetData>
    <row r="1" spans="2:11" ht="15.75" thickBot="1" x14ac:dyDescent="0.3"/>
    <row r="2" spans="2:11" ht="26.25" customHeight="1" x14ac:dyDescent="0.45">
      <c r="B2" s="60" t="s">
        <v>54</v>
      </c>
      <c r="C2" s="61"/>
      <c r="D2" s="61"/>
      <c r="E2" s="61"/>
      <c r="F2" s="61"/>
      <c r="G2" s="61"/>
      <c r="H2" s="61"/>
      <c r="I2" s="61"/>
      <c r="J2" s="61"/>
      <c r="K2" s="62"/>
    </row>
    <row r="3" spans="2:11" ht="21" customHeight="1" x14ac:dyDescent="0.35">
      <c r="B3" s="57" t="s">
        <v>71</v>
      </c>
      <c r="C3" s="58"/>
      <c r="D3" s="58"/>
      <c r="E3" s="58"/>
      <c r="F3" s="58"/>
      <c r="G3" s="58"/>
      <c r="H3" s="58"/>
      <c r="I3" s="58"/>
      <c r="J3" s="58"/>
      <c r="K3" s="59"/>
    </row>
    <row r="4" spans="2:11" ht="15.75" customHeight="1" x14ac:dyDescent="0.25">
      <c r="B4" s="55" t="s">
        <v>72</v>
      </c>
      <c r="C4" s="54"/>
      <c r="D4" s="54"/>
      <c r="E4" s="54"/>
      <c r="F4" s="54"/>
      <c r="G4" s="54"/>
      <c r="H4" s="54"/>
      <c r="I4" s="54"/>
      <c r="J4" s="54"/>
      <c r="K4" s="56"/>
    </row>
    <row r="5" spans="2:11" x14ac:dyDescent="0.25">
      <c r="B5" s="32"/>
      <c r="C5" s="12"/>
      <c r="D5" s="12"/>
      <c r="E5" s="12"/>
      <c r="F5" s="13"/>
      <c r="G5" s="11"/>
      <c r="H5" s="12"/>
      <c r="I5" s="12"/>
      <c r="J5" s="12"/>
      <c r="K5" s="33"/>
    </row>
    <row r="6" spans="2:11" ht="18.75" x14ac:dyDescent="0.3">
      <c r="B6" s="34" t="s">
        <v>6</v>
      </c>
      <c r="C6" s="15"/>
      <c r="D6" s="15"/>
      <c r="E6" s="15"/>
      <c r="F6" s="16"/>
      <c r="G6" s="19" t="s">
        <v>73</v>
      </c>
      <c r="H6" s="18"/>
      <c r="I6" s="15"/>
      <c r="J6" s="15"/>
      <c r="K6" s="31"/>
    </row>
    <row r="7" spans="2:11" ht="21" x14ac:dyDescent="0.35">
      <c r="B7" s="35"/>
      <c r="C7" s="15"/>
      <c r="D7" s="15"/>
      <c r="E7" s="15"/>
      <c r="F7" s="16"/>
      <c r="G7" s="19"/>
      <c r="H7" s="18"/>
      <c r="I7" s="15"/>
      <c r="J7" s="15"/>
      <c r="K7" s="31"/>
    </row>
    <row r="8" spans="2:11" ht="18.75" x14ac:dyDescent="0.3">
      <c r="B8" s="30"/>
      <c r="C8" s="15"/>
      <c r="D8" s="15"/>
      <c r="E8" s="15"/>
      <c r="F8" s="16"/>
      <c r="G8" s="19" t="s">
        <v>7</v>
      </c>
      <c r="H8" s="15"/>
      <c r="I8" s="15"/>
      <c r="J8" s="15"/>
      <c r="K8" s="31"/>
    </row>
    <row r="9" spans="2:11" ht="18.75" x14ac:dyDescent="0.3">
      <c r="B9" s="36" t="s">
        <v>12</v>
      </c>
      <c r="C9" s="22"/>
      <c r="D9" s="15"/>
      <c r="E9" s="15"/>
      <c r="F9" s="16"/>
      <c r="G9" s="25" t="s">
        <v>13</v>
      </c>
      <c r="H9" s="15"/>
      <c r="I9" s="15"/>
      <c r="J9" s="15"/>
      <c r="K9" s="37">
        <f>0</f>
        <v>0</v>
      </c>
    </row>
    <row r="10" spans="2:11" x14ac:dyDescent="0.25">
      <c r="B10" s="38"/>
      <c r="C10" s="22"/>
      <c r="D10" s="15"/>
      <c r="E10" s="15"/>
      <c r="F10" s="16"/>
      <c r="G10" s="14"/>
      <c r="H10" s="15"/>
      <c r="I10" s="15"/>
      <c r="J10" s="15"/>
      <c r="K10" s="31"/>
    </row>
    <row r="11" spans="2:11" x14ac:dyDescent="0.25">
      <c r="B11" s="38" t="s">
        <v>74</v>
      </c>
      <c r="C11" s="22"/>
      <c r="D11" s="15"/>
      <c r="E11" s="15">
        <f>VLOOKUP(B11,'Trial Balance'!$A$4:$D$17,4,)</f>
        <v>100000</v>
      </c>
      <c r="F11" s="16"/>
      <c r="G11" s="14"/>
      <c r="H11" s="15"/>
      <c r="I11" s="15"/>
      <c r="J11" s="15"/>
      <c r="K11" s="31"/>
    </row>
    <row r="12" spans="2:11" ht="15.75" x14ac:dyDescent="0.25">
      <c r="B12" s="39" t="s">
        <v>77</v>
      </c>
      <c r="C12" s="24"/>
      <c r="D12" s="20"/>
      <c r="E12" s="20"/>
      <c r="F12" s="21">
        <f>SUM(E11)</f>
        <v>100000</v>
      </c>
      <c r="G12" s="14"/>
      <c r="H12" s="15"/>
      <c r="I12" s="15"/>
      <c r="J12" s="15"/>
      <c r="K12" s="31"/>
    </row>
    <row r="13" spans="2:11" x14ac:dyDescent="0.25">
      <c r="B13" s="38"/>
      <c r="C13" s="22"/>
      <c r="D13" s="15"/>
      <c r="E13" s="15"/>
      <c r="F13" s="16"/>
      <c r="G13" s="14"/>
      <c r="H13" s="15"/>
      <c r="I13" s="15"/>
      <c r="J13" s="15"/>
      <c r="K13" s="31"/>
    </row>
    <row r="14" spans="2:11" ht="18.75" x14ac:dyDescent="0.3">
      <c r="B14" s="40" t="s">
        <v>60</v>
      </c>
      <c r="C14" s="22"/>
      <c r="D14" s="15"/>
      <c r="E14" s="15"/>
      <c r="F14" s="16"/>
      <c r="G14" s="25" t="s">
        <v>14</v>
      </c>
      <c r="H14" s="15"/>
      <c r="I14" s="15"/>
      <c r="J14" s="15"/>
      <c r="K14" s="31"/>
    </row>
    <row r="15" spans="2:11" x14ac:dyDescent="0.25">
      <c r="B15" s="41" t="s">
        <v>22</v>
      </c>
      <c r="C15" s="22"/>
      <c r="D15" s="15"/>
      <c r="E15" s="15">
        <f>VLOOKUP(B15,'Trial Balance'!$A$4:$D$17,4,)</f>
        <v>635000</v>
      </c>
      <c r="F15" s="16"/>
      <c r="G15" s="14"/>
      <c r="H15" s="15"/>
      <c r="I15" s="15"/>
      <c r="J15" s="15"/>
      <c r="K15" s="31"/>
    </row>
    <row r="16" spans="2:11" x14ac:dyDescent="0.25">
      <c r="B16" s="41" t="s">
        <v>20</v>
      </c>
      <c r="C16" s="22"/>
      <c r="D16" s="15"/>
      <c r="E16" s="15">
        <f>VLOOKUP(B16,'Trial Balance'!$A$4:$D$17,4,)</f>
        <v>600000</v>
      </c>
      <c r="F16" s="16"/>
      <c r="G16" s="26" t="s">
        <v>44</v>
      </c>
      <c r="H16" s="15"/>
      <c r="I16" s="15"/>
      <c r="J16" s="15">
        <f>VLOOKUP(G16,'Trial Balance'!$A$4:$D$17,4,)*-1</f>
        <v>100000</v>
      </c>
      <c r="K16" s="31"/>
    </row>
    <row r="17" spans="2:11" x14ac:dyDescent="0.25">
      <c r="B17" s="41" t="s">
        <v>27</v>
      </c>
      <c r="C17" s="22"/>
      <c r="D17" s="15"/>
      <c r="E17" s="15">
        <f>VLOOKUP(B17,'Trial Balance'!$A$4:$D$17,4,)</f>
        <v>350000</v>
      </c>
      <c r="F17" s="16"/>
      <c r="G17" s="26" t="s">
        <v>28</v>
      </c>
      <c r="H17" s="15"/>
      <c r="I17" s="15"/>
      <c r="J17" s="15">
        <f>VLOOKUP(G17,'Trial Balance'!$A$4:$D$17,4,)*-1</f>
        <v>600000</v>
      </c>
      <c r="K17" s="31"/>
    </row>
    <row r="18" spans="2:11" x14ac:dyDescent="0.25">
      <c r="B18" s="41" t="s">
        <v>37</v>
      </c>
      <c r="C18" s="22"/>
      <c r="D18" s="15"/>
      <c r="E18" s="15">
        <f>VLOOKUP(B18,'Trial Balance'!$A$4:$D$17,4,)</f>
        <v>150000</v>
      </c>
      <c r="F18" s="16"/>
      <c r="G18" s="26" t="s">
        <v>69</v>
      </c>
      <c r="H18" s="15"/>
      <c r="I18" s="15"/>
      <c r="J18" s="15">
        <f>VLOOKUP(G18,'Trial Balance'!$A$4:$D$17,4,)*-1</f>
        <v>40500</v>
      </c>
      <c r="K18" s="31"/>
    </row>
    <row r="19" spans="2:11" ht="15.75" x14ac:dyDescent="0.25">
      <c r="B19" s="42" t="s">
        <v>84</v>
      </c>
      <c r="C19" s="22"/>
      <c r="D19" s="15"/>
      <c r="E19" s="15"/>
      <c r="F19" s="21">
        <f>SUM(E15:E18)</f>
        <v>1735000</v>
      </c>
      <c r="G19" s="28" t="s">
        <v>79</v>
      </c>
      <c r="H19" s="15"/>
      <c r="I19" s="15"/>
      <c r="J19" s="15"/>
      <c r="K19" s="43">
        <f>SUM(J16:J18)</f>
        <v>740500</v>
      </c>
    </row>
    <row r="20" spans="2:11" x14ac:dyDescent="0.25">
      <c r="B20" s="38"/>
      <c r="C20" s="22"/>
      <c r="D20" s="15"/>
      <c r="E20" s="15"/>
      <c r="F20" s="16"/>
      <c r="G20" s="14"/>
      <c r="H20" s="15"/>
      <c r="I20" s="15"/>
      <c r="J20" s="15"/>
      <c r="K20" s="31"/>
    </row>
    <row r="21" spans="2:11" ht="18.75" x14ac:dyDescent="0.3">
      <c r="B21" s="38"/>
      <c r="C21" s="22"/>
      <c r="D21" s="15"/>
      <c r="E21" s="15"/>
      <c r="F21" s="16"/>
      <c r="G21" s="25" t="s">
        <v>80</v>
      </c>
      <c r="H21" s="15"/>
      <c r="I21" s="15"/>
      <c r="J21" s="15"/>
      <c r="K21" s="44">
        <f>K9+K19</f>
        <v>740500</v>
      </c>
    </row>
    <row r="22" spans="2:11" x14ac:dyDescent="0.25">
      <c r="B22" s="38"/>
      <c r="C22" s="22"/>
      <c r="D22" s="15"/>
      <c r="E22" s="15"/>
      <c r="F22" s="16"/>
      <c r="G22" s="14"/>
      <c r="H22" s="15"/>
      <c r="I22" s="15"/>
      <c r="J22" s="15"/>
      <c r="K22" s="31"/>
    </row>
    <row r="23" spans="2:11" ht="18.75" x14ac:dyDescent="0.3">
      <c r="B23" s="30"/>
      <c r="C23" s="15"/>
      <c r="D23" s="15"/>
      <c r="E23" s="15"/>
      <c r="F23" s="16"/>
      <c r="G23" s="25" t="s">
        <v>8</v>
      </c>
      <c r="H23" s="15"/>
      <c r="I23" s="15"/>
      <c r="J23" s="15"/>
      <c r="K23" s="31"/>
    </row>
    <row r="24" spans="2:11" x14ac:dyDescent="0.25">
      <c r="B24" s="30"/>
      <c r="C24" s="15"/>
      <c r="D24" s="15"/>
      <c r="E24" s="15"/>
      <c r="F24" s="16"/>
      <c r="G24" s="26" t="s">
        <v>21</v>
      </c>
      <c r="H24" s="15"/>
      <c r="I24" s="15"/>
      <c r="J24" s="15">
        <f>VLOOKUP(G24,'Trial Balance'!$A$4:$D$17,4,)*-1</f>
        <v>1000000</v>
      </c>
      <c r="K24" s="31"/>
    </row>
    <row r="25" spans="2:11" x14ac:dyDescent="0.25">
      <c r="B25" s="30"/>
      <c r="C25" s="15"/>
      <c r="D25" s="15"/>
      <c r="E25" s="15"/>
      <c r="F25" s="16"/>
      <c r="G25" s="26" t="s">
        <v>81</v>
      </c>
      <c r="H25" s="15"/>
      <c r="I25" s="15"/>
      <c r="J25" s="15">
        <f>'Income Statement'!$F$17</f>
        <v>94500</v>
      </c>
      <c r="K25" s="31"/>
    </row>
    <row r="26" spans="2:11" ht="15.75" x14ac:dyDescent="0.25">
      <c r="B26" s="30"/>
      <c r="C26" s="15"/>
      <c r="D26" s="15"/>
      <c r="E26" s="15"/>
      <c r="F26" s="16"/>
      <c r="G26" s="28" t="s">
        <v>82</v>
      </c>
      <c r="H26" s="15"/>
      <c r="I26" s="15"/>
      <c r="J26" s="15"/>
      <c r="K26" s="44">
        <f>SUM(J24:J25)</f>
        <v>1094500</v>
      </c>
    </row>
    <row r="27" spans="2:11" x14ac:dyDescent="0.25">
      <c r="B27" s="30"/>
      <c r="C27" s="15"/>
      <c r="D27" s="15"/>
      <c r="E27" s="15"/>
      <c r="F27" s="16"/>
      <c r="G27" s="14"/>
      <c r="H27" s="15"/>
      <c r="I27" s="15"/>
      <c r="J27" s="15"/>
      <c r="K27" s="31"/>
    </row>
    <row r="28" spans="2:11" x14ac:dyDescent="0.25">
      <c r="B28" s="30"/>
      <c r="C28" s="15"/>
      <c r="D28" s="15"/>
      <c r="E28" s="15"/>
      <c r="F28" s="16"/>
      <c r="G28" s="14"/>
      <c r="H28" s="15"/>
      <c r="I28" s="15"/>
      <c r="J28" s="15"/>
      <c r="K28" s="31"/>
    </row>
    <row r="29" spans="2:11" ht="16.5" thickBot="1" x14ac:dyDescent="0.3">
      <c r="B29" s="45" t="s">
        <v>78</v>
      </c>
      <c r="C29" s="22"/>
      <c r="D29" s="15"/>
      <c r="E29" s="15"/>
      <c r="F29" s="27">
        <f>SUM(F12,F19)</f>
        <v>1835000</v>
      </c>
      <c r="G29" s="23" t="s">
        <v>83</v>
      </c>
      <c r="H29" s="15"/>
      <c r="I29" s="15"/>
      <c r="J29" s="15"/>
      <c r="K29" s="46">
        <f>K21+K26</f>
        <v>1835000</v>
      </c>
    </row>
    <row r="30" spans="2:11" ht="16.5" thickTop="1" thickBot="1" x14ac:dyDescent="0.3">
      <c r="B30" s="47"/>
      <c r="C30" s="48"/>
      <c r="D30" s="48"/>
      <c r="E30" s="48"/>
      <c r="F30" s="49"/>
      <c r="G30" s="50"/>
      <c r="H30" s="48"/>
      <c r="I30" s="48"/>
      <c r="J30" s="48"/>
      <c r="K30" s="51"/>
    </row>
  </sheetData>
  <mergeCells count="3">
    <mergeCell ref="B2:K2"/>
    <mergeCell ref="B3:K3"/>
    <mergeCell ref="B4:K4"/>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Chart of Accounts</vt:lpstr>
      <vt:lpstr>General Entries</vt:lpstr>
      <vt:lpstr>Ledger</vt:lpstr>
      <vt:lpstr>Trial Balance</vt:lpstr>
      <vt:lpstr>Income Statement</vt:lpstr>
      <vt:lpstr> Balance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mochoge</dc:creator>
  <cp:lastModifiedBy>kevin mochoge</cp:lastModifiedBy>
  <dcterms:created xsi:type="dcterms:W3CDTF">2023-06-29T10:21:06Z</dcterms:created>
  <dcterms:modified xsi:type="dcterms:W3CDTF">2023-06-29T13:31:54Z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2023-06-29T10:21:47Z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59ae2682-308b-48f0-9417-d1fedd131a88</vt:lpwstr>
  </property>
  <property fmtid="{D5CDD505-2E9C-101B-9397-08002B2CF9AE}" pid="7" name="MSIP_Label_defa4170-0d19-0005-0004-bc88714345d2_ActionId">
    <vt:lpwstr>c5b89280-84ad-4d63-aa1e-fff2dd9b92c9</vt:lpwstr>
  </property>
  <property fmtid="{D5CDD505-2E9C-101B-9397-08002B2CF9AE}" pid="8" name="MSIP_Label_defa4170-0d19-0005-0004-bc88714345d2_ContentBits">
    <vt:lpwstr>0</vt:lpwstr>
  </property>
</Properties>
</file>