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0.xml" ContentType="application/vnd.openxmlformats-officedocument.spreadsheetml.pivotTab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11.xml" ContentType="application/vnd.openxmlformats-officedocument.spreadsheetml.pivotTab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ЗероКодер\0. Курс - Аналитик Данных с 0 с пом. ChatGPT\"/>
    </mc:Choice>
  </mc:AlternateContent>
  <xr:revisionPtr revIDLastSave="0" documentId="8_{90C18382-6D66-4011-B8F2-4B181D53FDB8}" xr6:coauthVersionLast="47" xr6:coauthVersionMax="47" xr10:uidLastSave="{00000000-0000-0000-0000-000000000000}"/>
  <bookViews>
    <workbookView xWindow="-120" yWindow="-120" windowWidth="15600" windowHeight="11160" tabRatio="599" xr2:uid="{00000000-000D-0000-FFFF-FFFF00000000}"/>
  </bookViews>
  <sheets>
    <sheet name="интро" sheetId="5" r:id="rId1"/>
    <sheet name="Продажи_магазинов" sheetId="6" r:id="rId2"/>
    <sheet name="Выгода_клиентам (дисконт)" sheetId="7" r:id="rId3"/>
    <sheet name="Суммарные_продажи_магазины" sheetId="9" r:id="rId4"/>
    <sheet name="Лист6" sheetId="11" r:id="rId5"/>
    <sheet name="Цены_вн_категории_по_поставщ" sheetId="10" r:id="rId6"/>
    <sheet name="Суммарные_продажи_по_поставщ" sheetId="14" r:id="rId7"/>
    <sheet name="Суммарн._продажи_по_категориям" sheetId="15" r:id="rId8"/>
    <sheet name="Среднее_кол-во_по_категориям" sheetId="16" r:id="rId9"/>
    <sheet name="Платежеспособность по странам" sheetId="25" r:id="rId10"/>
    <sheet name="продажи" sheetId="1" r:id="rId11"/>
    <sheet name="товар" sheetId="2" r:id="rId12"/>
    <sheet name="География клиентов" sheetId="19" r:id="rId13"/>
    <sheet name="9Клиенты_в_программе_лояльности" sheetId="20" r:id="rId14"/>
    <sheet name="Лайфтайм " sheetId="22" r:id="rId15"/>
    <sheet name="Частотность_имен_для_рекламы" sheetId="23" r:id="rId16"/>
    <sheet name="клиенты" sheetId="4" r:id="rId17"/>
    <sheet name="коды стран" sheetId="3" r:id="rId18"/>
  </sheets>
  <calcPr calcId="191029"/>
  <pivotCaches>
    <pivotCache cacheId="133" r:id="rId19"/>
    <pivotCache cacheId="160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35" i="4"/>
  <c r="J5" i="4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L239" i="4" s="1"/>
  <c r="K240" i="4"/>
  <c r="K241" i="4"/>
  <c r="K242" i="4"/>
  <c r="K243" i="4"/>
  <c r="L243" i="4" s="1"/>
  <c r="K244" i="4"/>
  <c r="K245" i="4"/>
  <c r="K246" i="4"/>
  <c r="K247" i="4"/>
  <c r="L247" i="4" s="1"/>
  <c r="K248" i="4"/>
  <c r="K249" i="4"/>
  <c r="K250" i="4"/>
  <c r="K251" i="4"/>
  <c r="L251" i="4" s="1"/>
  <c r="K252" i="4"/>
  <c r="K253" i="4"/>
  <c r="K254" i="4"/>
  <c r="K255" i="4"/>
  <c r="L255" i="4" s="1"/>
  <c r="K256" i="4"/>
  <c r="K257" i="4"/>
  <c r="K258" i="4"/>
  <c r="K259" i="4"/>
  <c r="L259" i="4" s="1"/>
  <c r="K260" i="4"/>
  <c r="K261" i="4"/>
  <c r="K262" i="4"/>
  <c r="K263" i="4"/>
  <c r="L263" i="4" s="1"/>
  <c r="K264" i="4"/>
  <c r="K265" i="4"/>
  <c r="K266" i="4"/>
  <c r="K267" i="4"/>
  <c r="L267" i="4" s="1"/>
  <c r="K268" i="4"/>
  <c r="K269" i="4"/>
  <c r="K270" i="4"/>
  <c r="K271" i="4"/>
  <c r="L271" i="4" s="1"/>
  <c r="K272" i="4"/>
  <c r="K273" i="4"/>
  <c r="K274" i="4"/>
  <c r="K275" i="4"/>
  <c r="L275" i="4" s="1"/>
  <c r="K276" i="4"/>
  <c r="K277" i="4"/>
  <c r="K278" i="4"/>
  <c r="K279" i="4"/>
  <c r="L279" i="4" s="1"/>
  <c r="K280" i="4"/>
  <c r="K281" i="4"/>
  <c r="K282" i="4"/>
  <c r="K283" i="4"/>
  <c r="L283" i="4" s="1"/>
  <c r="K284" i="4"/>
  <c r="K285" i="4"/>
  <c r="K286" i="4"/>
  <c r="K287" i="4"/>
  <c r="L287" i="4" s="1"/>
  <c r="K288" i="4"/>
  <c r="K289" i="4"/>
  <c r="K290" i="4"/>
  <c r="K291" i="4"/>
  <c r="L291" i="4" s="1"/>
  <c r="K292" i="4"/>
  <c r="K293" i="4"/>
  <c r="K294" i="4"/>
  <c r="K295" i="4"/>
  <c r="L295" i="4" s="1"/>
  <c r="K296" i="4"/>
  <c r="K297" i="4"/>
  <c r="K298" i="4"/>
  <c r="K299" i="4"/>
  <c r="L299" i="4" s="1"/>
  <c r="K300" i="4"/>
  <c r="K301" i="4"/>
  <c r="K302" i="4"/>
  <c r="K303" i="4"/>
  <c r="L303" i="4" s="1"/>
  <c r="K304" i="4"/>
  <c r="K305" i="4"/>
  <c r="K306" i="4"/>
  <c r="K307" i="4"/>
  <c r="L307" i="4" s="1"/>
  <c r="K308" i="4"/>
  <c r="K309" i="4"/>
  <c r="K310" i="4"/>
  <c r="K311" i="4"/>
  <c r="L311" i="4" s="1"/>
  <c r="K312" i="4"/>
  <c r="K313" i="4"/>
  <c r="K314" i="4"/>
  <c r="K315" i="4"/>
  <c r="L315" i="4" s="1"/>
  <c r="K316" i="4"/>
  <c r="K317" i="4"/>
  <c r="K318" i="4"/>
  <c r="K319" i="4"/>
  <c r="L319" i="4" s="1"/>
  <c r="K320" i="4"/>
  <c r="K321" i="4"/>
  <c r="K322" i="4"/>
  <c r="K323" i="4"/>
  <c r="L323" i="4" s="1"/>
  <c r="K324" i="4"/>
  <c r="K325" i="4"/>
  <c r="K326" i="4"/>
  <c r="K327" i="4"/>
  <c r="L327" i="4" s="1"/>
  <c r="K328" i="4"/>
  <c r="K329" i="4"/>
  <c r="K330" i="4"/>
  <c r="K331" i="4"/>
  <c r="L331" i="4" s="1"/>
  <c r="K332" i="4"/>
  <c r="K333" i="4"/>
  <c r="K334" i="4"/>
  <c r="K335" i="4"/>
  <c r="L335" i="4" s="1"/>
  <c r="K336" i="4"/>
  <c r="K337" i="4"/>
  <c r="K338" i="4"/>
  <c r="K339" i="4"/>
  <c r="L339" i="4" s="1"/>
  <c r="K340" i="4"/>
  <c r="K341" i="4"/>
  <c r="L341" i="4" s="1"/>
  <c r="K342" i="4"/>
  <c r="L342" i="4" s="1"/>
  <c r="K343" i="4"/>
  <c r="L343" i="4" s="1"/>
  <c r="K344" i="4"/>
  <c r="K345" i="4"/>
  <c r="L345" i="4" s="1"/>
  <c r="K346" i="4"/>
  <c r="L346" i="4" s="1"/>
  <c r="K347" i="4"/>
  <c r="L347" i="4" s="1"/>
  <c r="K348" i="4"/>
  <c r="K349" i="4"/>
  <c r="L349" i="4" s="1"/>
  <c r="K350" i="4"/>
  <c r="L350" i="4" s="1"/>
  <c r="K351" i="4"/>
  <c r="L351" i="4" s="1"/>
  <c r="K352" i="4"/>
  <c r="K353" i="4"/>
  <c r="L353" i="4" s="1"/>
  <c r="K354" i="4"/>
  <c r="L354" i="4" s="1"/>
  <c r="K355" i="4"/>
  <c r="L355" i="4" s="1"/>
  <c r="K356" i="4"/>
  <c r="K357" i="4"/>
  <c r="L357" i="4" s="1"/>
  <c r="K358" i="4"/>
  <c r="L358" i="4" s="1"/>
  <c r="K359" i="4"/>
  <c r="L359" i="4" s="1"/>
  <c r="K360" i="4"/>
  <c r="K361" i="4"/>
  <c r="L361" i="4" s="1"/>
  <c r="K362" i="4"/>
  <c r="L362" i="4" s="1"/>
  <c r="K363" i="4"/>
  <c r="L363" i="4" s="1"/>
  <c r="K364" i="4"/>
  <c r="K365" i="4"/>
  <c r="L365" i="4" s="1"/>
  <c r="K366" i="4"/>
  <c r="L366" i="4" s="1"/>
  <c r="K367" i="4"/>
  <c r="L367" i="4" s="1"/>
  <c r="K368" i="4"/>
  <c r="K369" i="4"/>
  <c r="L369" i="4" s="1"/>
  <c r="K370" i="4"/>
  <c r="L370" i="4" s="1"/>
  <c r="K371" i="4"/>
  <c r="L371" i="4" s="1"/>
  <c r="K372" i="4"/>
  <c r="K373" i="4"/>
  <c r="L373" i="4" s="1"/>
  <c r="K374" i="4"/>
  <c r="L374" i="4" s="1"/>
  <c r="K375" i="4"/>
  <c r="L375" i="4" s="1"/>
  <c r="K376" i="4"/>
  <c r="K377" i="4"/>
  <c r="L377" i="4" s="1"/>
  <c r="K378" i="4"/>
  <c r="L378" i="4" s="1"/>
  <c r="K379" i="4"/>
  <c r="L379" i="4" s="1"/>
  <c r="K380" i="4"/>
  <c r="K381" i="4"/>
  <c r="L381" i="4" s="1"/>
  <c r="K382" i="4"/>
  <c r="L382" i="4" s="1"/>
  <c r="K383" i="4"/>
  <c r="L383" i="4" s="1"/>
  <c r="K384" i="4"/>
  <c r="K385" i="4"/>
  <c r="L385" i="4" s="1"/>
  <c r="K386" i="4"/>
  <c r="L386" i="4" s="1"/>
  <c r="K387" i="4"/>
  <c r="L387" i="4" s="1"/>
  <c r="K388" i="4"/>
  <c r="K389" i="4"/>
  <c r="L389" i="4" s="1"/>
  <c r="K390" i="4"/>
  <c r="L390" i="4" s="1"/>
  <c r="K391" i="4"/>
  <c r="L391" i="4" s="1"/>
  <c r="K392" i="4"/>
  <c r="K393" i="4"/>
  <c r="L393" i="4" s="1"/>
  <c r="K394" i="4"/>
  <c r="L394" i="4" s="1"/>
  <c r="K395" i="4"/>
  <c r="L395" i="4" s="1"/>
  <c r="K396" i="4"/>
  <c r="K397" i="4"/>
  <c r="L397" i="4" s="1"/>
  <c r="K398" i="4"/>
  <c r="L398" i="4" s="1"/>
  <c r="K399" i="4"/>
  <c r="L399" i="4" s="1"/>
  <c r="K400" i="4"/>
  <c r="K401" i="4"/>
  <c r="L401" i="4" s="1"/>
  <c r="K402" i="4"/>
  <c r="L402" i="4" s="1"/>
  <c r="K403" i="4"/>
  <c r="L403" i="4" s="1"/>
  <c r="K404" i="4"/>
  <c r="K405" i="4"/>
  <c r="L405" i="4" s="1"/>
  <c r="K406" i="4"/>
  <c r="L406" i="4" s="1"/>
  <c r="K407" i="4"/>
  <c r="L407" i="4" s="1"/>
  <c r="K408" i="4"/>
  <c r="K409" i="4"/>
  <c r="L409" i="4" s="1"/>
  <c r="K410" i="4"/>
  <c r="L410" i="4" s="1"/>
  <c r="K411" i="4"/>
  <c r="L411" i="4" s="1"/>
  <c r="K412" i="4"/>
  <c r="K413" i="4"/>
  <c r="L413" i="4" s="1"/>
  <c r="K414" i="4"/>
  <c r="L414" i="4" s="1"/>
  <c r="K415" i="4"/>
  <c r="L415" i="4" s="1"/>
  <c r="K416" i="4"/>
  <c r="K417" i="4"/>
  <c r="L417" i="4" s="1"/>
  <c r="K418" i="4"/>
  <c r="L418" i="4" s="1"/>
  <c r="K419" i="4"/>
  <c r="L419" i="4" s="1"/>
  <c r="K420" i="4"/>
  <c r="K421" i="4"/>
  <c r="L421" i="4" s="1"/>
  <c r="K422" i="4"/>
  <c r="L422" i="4" s="1"/>
  <c r="K423" i="4"/>
  <c r="L423" i="4" s="1"/>
  <c r="K424" i="4"/>
  <c r="K425" i="4"/>
  <c r="L425" i="4" s="1"/>
  <c r="K426" i="4"/>
  <c r="L426" i="4" s="1"/>
  <c r="K427" i="4"/>
  <c r="L427" i="4" s="1"/>
  <c r="K428" i="4"/>
  <c r="K429" i="4"/>
  <c r="L429" i="4" s="1"/>
  <c r="K430" i="4"/>
  <c r="L430" i="4" s="1"/>
  <c r="K431" i="4"/>
  <c r="L431" i="4" s="1"/>
  <c r="K432" i="4"/>
  <c r="K433" i="4"/>
  <c r="L433" i="4" s="1"/>
  <c r="K434" i="4"/>
  <c r="L434" i="4" s="1"/>
  <c r="K435" i="4"/>
  <c r="L435" i="4" s="1"/>
  <c r="I2" i="4"/>
  <c r="I3" i="4"/>
  <c r="I4" i="4"/>
  <c r="J4" i="4" s="1"/>
  <c r="I5" i="4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 s="1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J283" i="4" s="1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 s="1"/>
  <c r="I290" i="4"/>
  <c r="J290" i="4" s="1"/>
  <c r="I291" i="4"/>
  <c r="J291" i="4" s="1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 s="1"/>
  <c r="I298" i="4"/>
  <c r="J298" i="4" s="1"/>
  <c r="I299" i="4"/>
  <c r="J299" i="4" s="1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 s="1"/>
  <c r="I306" i="4"/>
  <c r="J306" i="4" s="1"/>
  <c r="I307" i="4"/>
  <c r="J307" i="4" s="1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 s="1"/>
  <c r="I314" i="4"/>
  <c r="J314" i="4" s="1"/>
  <c r="I315" i="4"/>
  <c r="J315" i="4" s="1"/>
  <c r="I316" i="4"/>
  <c r="J316" i="4" s="1"/>
  <c r="I317" i="4"/>
  <c r="J317" i="4" s="1"/>
  <c r="I318" i="4"/>
  <c r="J318" i="4" s="1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J327" i="4" s="1"/>
  <c r="I328" i="4"/>
  <c r="J328" i="4" s="1"/>
  <c r="I329" i="4"/>
  <c r="J329" i="4" s="1"/>
  <c r="I330" i="4"/>
  <c r="J330" i="4" s="1"/>
  <c r="I331" i="4"/>
  <c r="J331" i="4" s="1"/>
  <c r="I332" i="4"/>
  <c r="J332" i="4" s="1"/>
  <c r="I333" i="4"/>
  <c r="J333" i="4" s="1"/>
  <c r="I334" i="4"/>
  <c r="J334" i="4" s="1"/>
  <c r="I335" i="4"/>
  <c r="J335" i="4" s="1"/>
  <c r="I336" i="4"/>
  <c r="J336" i="4" s="1"/>
  <c r="I337" i="4"/>
  <c r="J337" i="4" s="1"/>
  <c r="I338" i="4"/>
  <c r="J338" i="4" s="1"/>
  <c r="I339" i="4"/>
  <c r="J339" i="4" s="1"/>
  <c r="I340" i="4"/>
  <c r="J340" i="4" s="1"/>
  <c r="I341" i="4"/>
  <c r="J341" i="4" s="1"/>
  <c r="I342" i="4"/>
  <c r="J342" i="4" s="1"/>
  <c r="I343" i="4"/>
  <c r="J343" i="4" s="1"/>
  <c r="I344" i="4"/>
  <c r="J344" i="4" s="1"/>
  <c r="I345" i="4"/>
  <c r="J345" i="4" s="1"/>
  <c r="I346" i="4"/>
  <c r="J346" i="4" s="1"/>
  <c r="I347" i="4"/>
  <c r="J347" i="4" s="1"/>
  <c r="I348" i="4"/>
  <c r="J348" i="4" s="1"/>
  <c r="I349" i="4"/>
  <c r="J349" i="4" s="1"/>
  <c r="I350" i="4"/>
  <c r="J350" i="4" s="1"/>
  <c r="I351" i="4"/>
  <c r="J351" i="4" s="1"/>
  <c r="I352" i="4"/>
  <c r="J352" i="4" s="1"/>
  <c r="I353" i="4"/>
  <c r="J353" i="4" s="1"/>
  <c r="I354" i="4"/>
  <c r="J354" i="4" s="1"/>
  <c r="I355" i="4"/>
  <c r="J355" i="4" s="1"/>
  <c r="I356" i="4"/>
  <c r="J356" i="4" s="1"/>
  <c r="I357" i="4"/>
  <c r="J357" i="4" s="1"/>
  <c r="I358" i="4"/>
  <c r="J358" i="4" s="1"/>
  <c r="I359" i="4"/>
  <c r="J359" i="4" s="1"/>
  <c r="I360" i="4"/>
  <c r="J360" i="4" s="1"/>
  <c r="I361" i="4"/>
  <c r="J361" i="4" s="1"/>
  <c r="I362" i="4"/>
  <c r="J362" i="4" s="1"/>
  <c r="I363" i="4"/>
  <c r="J363" i="4" s="1"/>
  <c r="I364" i="4"/>
  <c r="J364" i="4" s="1"/>
  <c r="I365" i="4"/>
  <c r="J365" i="4" s="1"/>
  <c r="I366" i="4"/>
  <c r="J366" i="4" s="1"/>
  <c r="I367" i="4"/>
  <c r="J367" i="4" s="1"/>
  <c r="I368" i="4"/>
  <c r="J368" i="4" s="1"/>
  <c r="I369" i="4"/>
  <c r="J369" i="4" s="1"/>
  <c r="I370" i="4"/>
  <c r="J370" i="4" s="1"/>
  <c r="I371" i="4"/>
  <c r="J371" i="4" s="1"/>
  <c r="I372" i="4"/>
  <c r="J372" i="4" s="1"/>
  <c r="I373" i="4"/>
  <c r="J373" i="4" s="1"/>
  <c r="I374" i="4"/>
  <c r="J374" i="4" s="1"/>
  <c r="I375" i="4"/>
  <c r="J375" i="4" s="1"/>
  <c r="I376" i="4"/>
  <c r="J376" i="4" s="1"/>
  <c r="I377" i="4"/>
  <c r="J377" i="4" s="1"/>
  <c r="I378" i="4"/>
  <c r="J378" i="4" s="1"/>
  <c r="I379" i="4"/>
  <c r="J379" i="4" s="1"/>
  <c r="I380" i="4"/>
  <c r="J380" i="4" s="1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J390" i="4" s="1"/>
  <c r="I391" i="4"/>
  <c r="J391" i="4" s="1"/>
  <c r="I392" i="4"/>
  <c r="J392" i="4" s="1"/>
  <c r="I393" i="4"/>
  <c r="J393" i="4" s="1"/>
  <c r="I394" i="4"/>
  <c r="J394" i="4" s="1"/>
  <c r="I395" i="4"/>
  <c r="J395" i="4" s="1"/>
  <c r="I396" i="4"/>
  <c r="J396" i="4" s="1"/>
  <c r="I397" i="4"/>
  <c r="J397" i="4" s="1"/>
  <c r="I398" i="4"/>
  <c r="J398" i="4" s="1"/>
  <c r="I399" i="4"/>
  <c r="J399" i="4" s="1"/>
  <c r="I400" i="4"/>
  <c r="J400" i="4" s="1"/>
  <c r="I401" i="4"/>
  <c r="J401" i="4" s="1"/>
  <c r="I402" i="4"/>
  <c r="J402" i="4" s="1"/>
  <c r="I403" i="4"/>
  <c r="J403" i="4" s="1"/>
  <c r="I404" i="4"/>
  <c r="J404" i="4" s="1"/>
  <c r="I405" i="4"/>
  <c r="J405" i="4" s="1"/>
  <c r="I406" i="4"/>
  <c r="J406" i="4" s="1"/>
  <c r="I407" i="4"/>
  <c r="J407" i="4" s="1"/>
  <c r="I408" i="4"/>
  <c r="J408" i="4" s="1"/>
  <c r="I409" i="4"/>
  <c r="J409" i="4" s="1"/>
  <c r="I410" i="4"/>
  <c r="J410" i="4" s="1"/>
  <c r="I411" i="4"/>
  <c r="J411" i="4" s="1"/>
  <c r="I412" i="4"/>
  <c r="J412" i="4" s="1"/>
  <c r="I413" i="4"/>
  <c r="J413" i="4" s="1"/>
  <c r="I414" i="4"/>
  <c r="J414" i="4" s="1"/>
  <c r="I415" i="4"/>
  <c r="J415" i="4" s="1"/>
  <c r="I416" i="4"/>
  <c r="J416" i="4" s="1"/>
  <c r="I417" i="4"/>
  <c r="J417" i="4" s="1"/>
  <c r="I418" i="4"/>
  <c r="J418" i="4" s="1"/>
  <c r="I419" i="4"/>
  <c r="J419" i="4" s="1"/>
  <c r="I420" i="4"/>
  <c r="J420" i="4" s="1"/>
  <c r="I421" i="4"/>
  <c r="J421" i="4" s="1"/>
  <c r="I422" i="4"/>
  <c r="J422" i="4" s="1"/>
  <c r="I423" i="4"/>
  <c r="J423" i="4" s="1"/>
  <c r="I424" i="4"/>
  <c r="J424" i="4" s="1"/>
  <c r="I425" i="4"/>
  <c r="J425" i="4" s="1"/>
  <c r="I426" i="4"/>
  <c r="J426" i="4" s="1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J432" i="4" s="1"/>
  <c r="I433" i="4"/>
  <c r="J433" i="4" s="1"/>
  <c r="I434" i="4"/>
  <c r="J434" i="4" s="1"/>
  <c r="I435" i="4"/>
  <c r="P434" i="1" l="1"/>
  <c r="L424" i="4"/>
  <c r="L412" i="4"/>
  <c r="L400" i="4"/>
  <c r="L388" i="4"/>
  <c r="L376" i="4"/>
  <c r="L364" i="4"/>
  <c r="L352" i="4"/>
  <c r="L340" i="4"/>
  <c r="L328" i="4"/>
  <c r="L316" i="4"/>
  <c r="L304" i="4"/>
  <c r="L292" i="4"/>
  <c r="L280" i="4"/>
  <c r="L268" i="4"/>
  <c r="L256" i="4"/>
  <c r="L244" i="4"/>
  <c r="L232" i="4"/>
  <c r="L220" i="4"/>
  <c r="L208" i="4"/>
  <c r="L196" i="4"/>
  <c r="L184" i="4"/>
  <c r="L172" i="4"/>
  <c r="L164" i="4"/>
  <c r="L148" i="4"/>
  <c r="L136" i="4"/>
  <c r="L124" i="4"/>
  <c r="L112" i="4"/>
  <c r="L100" i="4"/>
  <c r="L84" i="4"/>
  <c r="L76" i="4"/>
  <c r="L64" i="4"/>
  <c r="L60" i="4"/>
  <c r="L48" i="4"/>
  <c r="L44" i="4"/>
  <c r="L36" i="4"/>
  <c r="L32" i="4"/>
  <c r="L28" i="4"/>
  <c r="L24" i="4"/>
  <c r="L20" i="4"/>
  <c r="L16" i="4"/>
  <c r="L4" i="4"/>
  <c r="L428" i="4"/>
  <c r="L416" i="4"/>
  <c r="L408" i="4"/>
  <c r="L396" i="4"/>
  <c r="L384" i="4"/>
  <c r="L372" i="4"/>
  <c r="L360" i="4"/>
  <c r="L348" i="4"/>
  <c r="L336" i="4"/>
  <c r="L324" i="4"/>
  <c r="L312" i="4"/>
  <c r="L300" i="4"/>
  <c r="L288" i="4"/>
  <c r="L276" i="4"/>
  <c r="L264" i="4"/>
  <c r="L252" i="4"/>
  <c r="L240" i="4"/>
  <c r="L228" i="4"/>
  <c r="L216" i="4"/>
  <c r="L204" i="4"/>
  <c r="L192" i="4"/>
  <c r="L176" i="4"/>
  <c r="L160" i="4"/>
  <c r="L152" i="4"/>
  <c r="L140" i="4"/>
  <c r="L128" i="4"/>
  <c r="L116" i="4"/>
  <c r="L104" i="4"/>
  <c r="L92" i="4"/>
  <c r="L80" i="4"/>
  <c r="L68" i="4"/>
  <c r="L56" i="4"/>
  <c r="L40" i="4"/>
  <c r="L12" i="4"/>
  <c r="L432" i="4"/>
  <c r="P433" i="1" s="1"/>
  <c r="L420" i="4"/>
  <c r="L404" i="4"/>
  <c r="L392" i="4"/>
  <c r="L380" i="4"/>
  <c r="L368" i="4"/>
  <c r="L356" i="4"/>
  <c r="L344" i="4"/>
  <c r="L332" i="4"/>
  <c r="L320" i="4"/>
  <c r="L308" i="4"/>
  <c r="L296" i="4"/>
  <c r="L284" i="4"/>
  <c r="L272" i="4"/>
  <c r="L260" i="4"/>
  <c r="L248" i="4"/>
  <c r="L236" i="4"/>
  <c r="L224" i="4"/>
  <c r="L212" i="4"/>
  <c r="L200" i="4"/>
  <c r="L188" i="4"/>
  <c r="L180" i="4"/>
  <c r="L168" i="4"/>
  <c r="L156" i="4"/>
  <c r="L144" i="4"/>
  <c r="L132" i="4"/>
  <c r="L120" i="4"/>
  <c r="L108" i="4"/>
  <c r="L96" i="4"/>
  <c r="L88" i="4"/>
  <c r="L72" i="4"/>
  <c r="L52" i="4"/>
  <c r="L8" i="4"/>
  <c r="L235" i="4"/>
  <c r="L231" i="4"/>
  <c r="L227" i="4"/>
  <c r="L223" i="4"/>
  <c r="L219" i="4"/>
  <c r="L215" i="4"/>
  <c r="L211" i="4"/>
  <c r="L207" i="4"/>
  <c r="L203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L338" i="4"/>
  <c r="L334" i="4"/>
  <c r="L330" i="4"/>
  <c r="L326" i="4"/>
  <c r="L322" i="4"/>
  <c r="L318" i="4"/>
  <c r="L314" i="4"/>
  <c r="L310" i="4"/>
  <c r="L306" i="4"/>
  <c r="L302" i="4"/>
  <c r="L298" i="4"/>
  <c r="L294" i="4"/>
  <c r="L290" i="4"/>
  <c r="L286" i="4"/>
  <c r="L282" i="4"/>
  <c r="L278" i="4"/>
  <c r="L274" i="4"/>
  <c r="L270" i="4"/>
  <c r="L266" i="4"/>
  <c r="L262" i="4"/>
  <c r="L258" i="4"/>
  <c r="L254" i="4"/>
  <c r="L250" i="4"/>
  <c r="L246" i="4"/>
  <c r="L242" i="4"/>
  <c r="L238" i="4"/>
  <c r="L234" i="4"/>
  <c r="L230" i="4"/>
  <c r="L226" i="4"/>
  <c r="L222" i="4"/>
  <c r="L218" i="4"/>
  <c r="L214" i="4"/>
  <c r="L210" i="4"/>
  <c r="L206" i="4"/>
  <c r="L202" i="4"/>
  <c r="L198" i="4"/>
  <c r="L194" i="4"/>
  <c r="L190" i="4"/>
  <c r="L186" i="4"/>
  <c r="L182" i="4"/>
  <c r="L178" i="4"/>
  <c r="L174" i="4"/>
  <c r="L170" i="4"/>
  <c r="L166" i="4"/>
  <c r="L162" i="4"/>
  <c r="L158" i="4"/>
  <c r="L154" i="4"/>
  <c r="L150" i="4"/>
  <c r="L146" i="4"/>
  <c r="L142" i="4"/>
  <c r="L138" i="4"/>
  <c r="L134" i="4"/>
  <c r="L130" i="4"/>
  <c r="L126" i="4"/>
  <c r="L122" i="4"/>
  <c r="L118" i="4"/>
  <c r="L114" i="4"/>
  <c r="L110" i="4"/>
  <c r="L106" i="4"/>
  <c r="L102" i="4"/>
  <c r="L98" i="4"/>
  <c r="L94" i="4"/>
  <c r="L90" i="4"/>
  <c r="L86" i="4"/>
  <c r="L82" i="4"/>
  <c r="L78" i="4"/>
  <c r="L74" i="4"/>
  <c r="L70" i="4"/>
  <c r="L66" i="4"/>
  <c r="L62" i="4"/>
  <c r="L58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2" i="4"/>
  <c r="P436" i="1"/>
  <c r="L337" i="4"/>
  <c r="L333" i="4"/>
  <c r="L329" i="4"/>
  <c r="L325" i="4"/>
  <c r="L321" i="4"/>
  <c r="L317" i="4"/>
  <c r="L313" i="4"/>
  <c r="L309" i="4"/>
  <c r="L305" i="4"/>
  <c r="L301" i="4"/>
  <c r="L297" i="4"/>
  <c r="L293" i="4"/>
  <c r="L289" i="4"/>
  <c r="L285" i="4"/>
  <c r="L281" i="4"/>
  <c r="L277" i="4"/>
  <c r="L273" i="4"/>
  <c r="L269" i="4"/>
  <c r="L265" i="4"/>
  <c r="L261" i="4"/>
  <c r="L257" i="4"/>
  <c r="L253" i="4"/>
  <c r="L249" i="4"/>
  <c r="L245" i="4"/>
  <c r="L241" i="4"/>
  <c r="L237" i="4"/>
  <c r="L233" i="4"/>
  <c r="L229" i="4"/>
  <c r="L225" i="4"/>
  <c r="L221" i="4"/>
  <c r="L217" i="4"/>
  <c r="L213" i="4"/>
  <c r="L209" i="4"/>
  <c r="L205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P43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M883" i="1" s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P431" i="1" l="1"/>
  <c r="P388" i="1"/>
  <c r="P420" i="1"/>
  <c r="P62" i="1"/>
  <c r="P158" i="1"/>
  <c r="P190" i="1"/>
  <c r="P318" i="1"/>
  <c r="P415" i="1"/>
  <c r="P383" i="1"/>
  <c r="P426" i="1"/>
  <c r="P14" i="1"/>
  <c r="P222" i="1"/>
  <c r="P126" i="1"/>
  <c r="P254" i="1"/>
  <c r="P399" i="1"/>
  <c r="P142" i="1"/>
  <c r="P99" i="1"/>
  <c r="P118" i="1"/>
  <c r="P270" i="1"/>
  <c r="P367" i="1"/>
  <c r="P94" i="1"/>
  <c r="P351" i="1"/>
  <c r="P127" i="1"/>
  <c r="P283" i="1"/>
  <c r="P30" i="1"/>
  <c r="P71" i="1"/>
  <c r="P87" i="1"/>
  <c r="P230" i="1"/>
  <c r="P31" i="1"/>
  <c r="P6" i="1"/>
  <c r="P22" i="1"/>
  <c r="P46" i="1"/>
  <c r="P103" i="1"/>
  <c r="P119" i="1"/>
  <c r="P133" i="1"/>
  <c r="P159" i="1"/>
  <c r="P174" i="1"/>
  <c r="P260" i="1"/>
  <c r="P302" i="1"/>
  <c r="P315" i="1"/>
  <c r="P219" i="1"/>
  <c r="P342" i="1"/>
  <c r="P405" i="1"/>
  <c r="P7" i="1"/>
  <c r="P23" i="1"/>
  <c r="P38" i="1"/>
  <c r="P54" i="1"/>
  <c r="P63" i="1"/>
  <c r="P78" i="1"/>
  <c r="P135" i="1"/>
  <c r="P151" i="1"/>
  <c r="P166" i="1"/>
  <c r="P206" i="1"/>
  <c r="P294" i="1"/>
  <c r="P308" i="1"/>
  <c r="P15" i="1"/>
  <c r="P47" i="1"/>
  <c r="P79" i="1"/>
  <c r="P111" i="1"/>
  <c r="P143" i="1"/>
  <c r="P39" i="1"/>
  <c r="P55" i="1"/>
  <c r="P70" i="1"/>
  <c r="P86" i="1"/>
  <c r="P95" i="1"/>
  <c r="P110" i="1"/>
  <c r="P167" i="1"/>
  <c r="P198" i="1"/>
  <c r="P238" i="1"/>
  <c r="P244" i="1"/>
  <c r="P286" i="1"/>
  <c r="P324" i="1"/>
  <c r="P356" i="1"/>
  <c r="P2" i="1"/>
  <c r="P202" i="1"/>
  <c r="P251" i="1"/>
  <c r="P291" i="1"/>
  <c r="P330" i="1"/>
  <c r="P26" i="1"/>
  <c r="P59" i="1"/>
  <c r="P90" i="1"/>
  <c r="P122" i="1"/>
  <c r="P146" i="1"/>
  <c r="P178" i="1"/>
  <c r="P210" i="1"/>
  <c r="P139" i="1"/>
  <c r="P192" i="1"/>
  <c r="P24" i="1"/>
  <c r="P43" i="1"/>
  <c r="P75" i="1"/>
  <c r="P171" i="1"/>
  <c r="P267" i="1"/>
  <c r="P412" i="1"/>
  <c r="P150" i="1"/>
  <c r="P157" i="1"/>
  <c r="P182" i="1"/>
  <c r="P214" i="1"/>
  <c r="P246" i="1"/>
  <c r="P278" i="1"/>
  <c r="P310" i="1"/>
  <c r="P195" i="1"/>
  <c r="P232" i="1"/>
  <c r="P323" i="1"/>
  <c r="P16" i="1"/>
  <c r="P48" i="1"/>
  <c r="P80" i="1"/>
  <c r="P112" i="1"/>
  <c r="P144" i="1"/>
  <c r="P176" i="1"/>
  <c r="P208" i="1"/>
  <c r="P235" i="1"/>
  <c r="P369" i="1"/>
  <c r="P32" i="1"/>
  <c r="P51" i="1"/>
  <c r="P64" i="1"/>
  <c r="P96" i="1"/>
  <c r="P128" i="1"/>
  <c r="P147" i="1"/>
  <c r="P160" i="1"/>
  <c r="P179" i="1"/>
  <c r="P211" i="1"/>
  <c r="P225" i="1"/>
  <c r="P243" i="1"/>
  <c r="P321" i="1"/>
  <c r="P334" i="1"/>
  <c r="P187" i="1"/>
  <c r="P227" i="1"/>
  <c r="P109" i="1"/>
  <c r="P201" i="1"/>
  <c r="P11" i="1"/>
  <c r="P56" i="1"/>
  <c r="P88" i="1"/>
  <c r="P102" i="1"/>
  <c r="P134" i="1"/>
  <c r="P203" i="1"/>
  <c r="P248" i="1"/>
  <c r="P262" i="1"/>
  <c r="P299" i="1"/>
  <c r="P326" i="1"/>
  <c r="P162" i="1"/>
  <c r="P259" i="1"/>
  <c r="P298" i="1"/>
  <c r="P120" i="1"/>
  <c r="P152" i="1"/>
  <c r="P184" i="1"/>
  <c r="P216" i="1"/>
  <c r="P72" i="1"/>
  <c r="P168" i="1"/>
  <c r="P89" i="1"/>
  <c r="P181" i="1"/>
  <c r="P309" i="1"/>
  <c r="P241" i="1"/>
  <c r="P289" i="1"/>
  <c r="P337" i="1"/>
  <c r="P382" i="1"/>
  <c r="P317" i="1"/>
  <c r="P362" i="1"/>
  <c r="P359" i="1"/>
  <c r="P391" i="1"/>
  <c r="P423" i="1"/>
  <c r="P3" i="1"/>
  <c r="P21" i="1"/>
  <c r="P29" i="1"/>
  <c r="P37" i="1"/>
  <c r="P69" i="1"/>
  <c r="P85" i="1"/>
  <c r="P93" i="1"/>
  <c r="P117" i="1"/>
  <c r="P141" i="1"/>
  <c r="P165" i="1"/>
  <c r="P252" i="1"/>
  <c r="P269" i="1"/>
  <c r="P277" i="1"/>
  <c r="P284" i="1"/>
  <c r="P293" i="1"/>
  <c r="P332" i="1"/>
  <c r="P364" i="1"/>
  <c r="P396" i="1"/>
  <c r="P428" i="1"/>
  <c r="P275" i="1"/>
  <c r="P307" i="1"/>
  <c r="P339" i="1"/>
  <c r="P224" i="1"/>
  <c r="P53" i="1"/>
  <c r="P285" i="1"/>
  <c r="P344" i="1"/>
  <c r="P373" i="1"/>
  <c r="P410" i="1"/>
  <c r="P253" i="1"/>
  <c r="P301" i="1"/>
  <c r="P349" i="1"/>
  <c r="P280" i="1"/>
  <c r="P425" i="1"/>
  <c r="P8" i="1"/>
  <c r="P104" i="1"/>
  <c r="P200" i="1"/>
  <c r="P272" i="1"/>
  <c r="P10" i="1"/>
  <c r="P34" i="1"/>
  <c r="P50" i="1"/>
  <c r="P58" i="1"/>
  <c r="P74" i="1"/>
  <c r="P98" i="1"/>
  <c r="P106" i="1"/>
  <c r="P130" i="1"/>
  <c r="P138" i="1"/>
  <c r="P154" i="1"/>
  <c r="P170" i="1"/>
  <c r="P186" i="1"/>
  <c r="P218" i="1"/>
  <c r="P234" i="1"/>
  <c r="P250" i="1"/>
  <c r="P266" i="1"/>
  <c r="P282" i="1"/>
  <c r="P290" i="1"/>
  <c r="P306" i="1"/>
  <c r="P314" i="1"/>
  <c r="P322" i="1"/>
  <c r="P338" i="1"/>
  <c r="P276" i="1"/>
  <c r="P340" i="1"/>
  <c r="P372" i="1"/>
  <c r="P404" i="1"/>
  <c r="P19" i="1"/>
  <c r="P27" i="1"/>
  <c r="P35" i="1"/>
  <c r="P67" i="1"/>
  <c r="P83" i="1"/>
  <c r="P91" i="1"/>
  <c r="P107" i="1"/>
  <c r="P115" i="1"/>
  <c r="P123" i="1"/>
  <c r="P131" i="1"/>
  <c r="P155" i="1"/>
  <c r="P163" i="1"/>
  <c r="P331" i="1"/>
  <c r="P249" i="1"/>
  <c r="P357" i="1"/>
  <c r="P390" i="1"/>
  <c r="P312" i="1"/>
  <c r="P354" i="1"/>
  <c r="P389" i="1"/>
  <c r="P40" i="1"/>
  <c r="P136" i="1"/>
  <c r="P18" i="1"/>
  <c r="P42" i="1"/>
  <c r="P66" i="1"/>
  <c r="P82" i="1"/>
  <c r="P114" i="1"/>
  <c r="P194" i="1"/>
  <c r="P226" i="1"/>
  <c r="P242" i="1"/>
  <c r="P258" i="1"/>
  <c r="P274" i="1"/>
  <c r="P343" i="1"/>
  <c r="P375" i="1"/>
  <c r="P407" i="1"/>
  <c r="P41" i="1"/>
  <c r="P49" i="1"/>
  <c r="P65" i="1"/>
  <c r="P113" i="1"/>
  <c r="P137" i="1"/>
  <c r="P161" i="1"/>
  <c r="P185" i="1"/>
  <c r="P193" i="1"/>
  <c r="P209" i="1"/>
  <c r="P217" i="1"/>
  <c r="P233" i="1"/>
  <c r="P264" i="1"/>
  <c r="P305" i="1"/>
  <c r="P313" i="1"/>
  <c r="P320" i="1"/>
  <c r="P329" i="1"/>
  <c r="P292" i="1"/>
  <c r="P348" i="1"/>
  <c r="P380" i="1"/>
  <c r="P402" i="1"/>
  <c r="P261" i="1"/>
  <c r="P297" i="1"/>
  <c r="P392" i="1"/>
  <c r="P414" i="1"/>
  <c r="P257" i="1"/>
  <c r="P350" i="1"/>
  <c r="P398" i="1"/>
  <c r="P13" i="1"/>
  <c r="P81" i="1"/>
  <c r="P129" i="1"/>
  <c r="P177" i="1"/>
  <c r="P57" i="1"/>
  <c r="P105" i="1"/>
  <c r="P153" i="1"/>
  <c r="P205" i="1"/>
  <c r="P229" i="1"/>
  <c r="P265" i="1"/>
  <c r="P288" i="1"/>
  <c r="P325" i="1"/>
  <c r="P361" i="1"/>
  <c r="P370" i="1"/>
  <c r="P409" i="1"/>
  <c r="P429" i="1"/>
  <c r="P17" i="1"/>
  <c r="P25" i="1"/>
  <c r="P33" i="1"/>
  <c r="P45" i="1"/>
  <c r="P61" i="1"/>
  <c r="P77" i="1"/>
  <c r="P101" i="1"/>
  <c r="P125" i="1"/>
  <c r="P149" i="1"/>
  <c r="P173" i="1"/>
  <c r="P197" i="1"/>
  <c r="P221" i="1"/>
  <c r="P245" i="1"/>
  <c r="P281" i="1"/>
  <c r="P304" i="1"/>
  <c r="P341" i="1"/>
  <c r="P377" i="1"/>
  <c r="P386" i="1"/>
  <c r="P355" i="1"/>
  <c r="P371" i="1"/>
  <c r="P387" i="1"/>
  <c r="P403" i="1"/>
  <c r="P419" i="1"/>
  <c r="P268" i="1"/>
  <c r="P300" i="1"/>
  <c r="P352" i="1"/>
  <c r="P368" i="1"/>
  <c r="P384" i="1"/>
  <c r="P400" i="1"/>
  <c r="P416" i="1"/>
  <c r="P432" i="1"/>
  <c r="P418" i="1"/>
  <c r="P345" i="1"/>
  <c r="P378" i="1"/>
  <c r="P393" i="1"/>
  <c r="P421" i="1"/>
  <c r="P406" i="1"/>
  <c r="P358" i="1"/>
  <c r="P397" i="1"/>
  <c r="P328" i="1"/>
  <c r="P365" i="1"/>
  <c r="P374" i="1"/>
  <c r="P413" i="1"/>
  <c r="P430" i="1"/>
  <c r="P175" i="1"/>
  <c r="P183" i="1"/>
  <c r="P191" i="1"/>
  <c r="P215" i="1"/>
  <c r="P231" i="1"/>
  <c r="P247" i="1"/>
  <c r="P263" i="1"/>
  <c r="P279" i="1"/>
  <c r="P303" i="1"/>
  <c r="P319" i="1"/>
  <c r="P327" i="1"/>
  <c r="P335" i="1"/>
  <c r="P12" i="1"/>
  <c r="P28" i="1"/>
  <c r="P44" i="1"/>
  <c r="P60" i="1"/>
  <c r="P76" i="1"/>
  <c r="P92" i="1"/>
  <c r="P108" i="1"/>
  <c r="P124" i="1"/>
  <c r="P140" i="1"/>
  <c r="P156" i="1"/>
  <c r="P172" i="1"/>
  <c r="P188" i="1"/>
  <c r="P204" i="1"/>
  <c r="P220" i="1"/>
  <c r="P9" i="1"/>
  <c r="P97" i="1"/>
  <c r="P121" i="1"/>
  <c r="P169" i="1"/>
  <c r="P189" i="1"/>
  <c r="P213" i="1"/>
  <c r="P237" i="1"/>
  <c r="P273" i="1"/>
  <c r="P296" i="1"/>
  <c r="P333" i="1"/>
  <c r="P366" i="1"/>
  <c r="P381" i="1"/>
  <c r="P422" i="1"/>
  <c r="P240" i="1"/>
  <c r="P336" i="1"/>
  <c r="P346" i="1"/>
  <c r="P385" i="1"/>
  <c r="P394" i="1"/>
  <c r="P417" i="1"/>
  <c r="P5" i="1"/>
  <c r="P256" i="1"/>
  <c r="P353" i="1"/>
  <c r="P401" i="1"/>
  <c r="P199" i="1"/>
  <c r="P207" i="1"/>
  <c r="P223" i="1"/>
  <c r="P239" i="1"/>
  <c r="P255" i="1"/>
  <c r="P271" i="1"/>
  <c r="P287" i="1"/>
  <c r="P295" i="1"/>
  <c r="P311" i="1"/>
  <c r="P4" i="1"/>
  <c r="P20" i="1"/>
  <c r="P36" i="1"/>
  <c r="P52" i="1"/>
  <c r="P68" i="1"/>
  <c r="P84" i="1"/>
  <c r="P100" i="1"/>
  <c r="P116" i="1"/>
  <c r="P132" i="1"/>
  <c r="P148" i="1"/>
  <c r="P164" i="1"/>
  <c r="P180" i="1"/>
  <c r="P196" i="1"/>
  <c r="P212" i="1"/>
  <c r="P228" i="1"/>
  <c r="P236" i="1"/>
  <c r="P73" i="1"/>
  <c r="P145" i="1"/>
  <c r="P347" i="1"/>
  <c r="P363" i="1"/>
  <c r="P379" i="1"/>
  <c r="P395" i="1"/>
  <c r="P411" i="1"/>
  <c r="P427" i="1"/>
  <c r="P316" i="1"/>
  <c r="P360" i="1"/>
  <c r="P376" i="1"/>
  <c r="P408" i="1"/>
  <c r="P424" i="1"/>
  <c r="M999" i="1"/>
  <c r="M991" i="1"/>
  <c r="M971" i="1"/>
  <c r="M931" i="1"/>
  <c r="M919" i="1"/>
  <c r="M903" i="1"/>
  <c r="M895" i="1"/>
  <c r="M993" i="1"/>
  <c r="M995" i="1"/>
  <c r="M975" i="1"/>
  <c r="M927" i="1"/>
  <c r="M911" i="1"/>
  <c r="M907" i="1"/>
  <c r="M899" i="1"/>
  <c r="M891" i="1"/>
  <c r="M996" i="1"/>
  <c r="M992" i="1"/>
  <c r="M988" i="1"/>
  <c r="M984" i="1"/>
  <c r="M980" i="1"/>
  <c r="M976" i="1"/>
  <c r="M972" i="1"/>
  <c r="M968" i="1"/>
  <c r="M964" i="1"/>
  <c r="M956" i="1"/>
  <c r="M952" i="1"/>
  <c r="M948" i="1"/>
  <c r="M940" i="1"/>
  <c r="M936" i="1"/>
  <c r="M928" i="1"/>
  <c r="M924" i="1"/>
  <c r="M920" i="1"/>
  <c r="M871" i="1"/>
  <c r="M847" i="1"/>
  <c r="M835" i="1"/>
  <c r="M803" i="1"/>
  <c r="M771" i="1"/>
  <c r="M767" i="1"/>
  <c r="M755" i="1"/>
  <c r="M671" i="1"/>
  <c r="M603" i="1"/>
  <c r="M471" i="1"/>
  <c r="M875" i="1"/>
  <c r="M855" i="1"/>
  <c r="M839" i="1"/>
  <c r="M823" i="1"/>
  <c r="M779" i="1"/>
  <c r="M986" i="1"/>
  <c r="M978" i="1"/>
  <c r="M878" i="1"/>
  <c r="M698" i="1"/>
  <c r="M969" i="1"/>
  <c r="M916" i="1"/>
  <c r="M912" i="1"/>
  <c r="M908" i="1"/>
  <c r="M900" i="1"/>
  <c r="M896" i="1"/>
  <c r="M892" i="1"/>
  <c r="M888" i="1"/>
  <c r="M880" i="1"/>
  <c r="M872" i="1"/>
  <c r="M868" i="1"/>
  <c r="M856" i="1"/>
  <c r="M844" i="1"/>
  <c r="M840" i="1"/>
  <c r="M832" i="1"/>
  <c r="M816" i="1"/>
  <c r="M792" i="1"/>
  <c r="M788" i="1"/>
  <c r="M776" i="1"/>
  <c r="M768" i="1"/>
  <c r="M756" i="1"/>
  <c r="M744" i="1"/>
  <c r="M724" i="1"/>
  <c r="M668" i="1"/>
  <c r="M632" i="1"/>
  <c r="M600" i="1"/>
  <c r="M464" i="1"/>
  <c r="M240" i="1"/>
  <c r="M876" i="1"/>
  <c r="M860" i="1"/>
  <c r="M987" i="1"/>
  <c r="M959" i="1"/>
  <c r="M947" i="1"/>
  <c r="M859" i="1"/>
  <c r="M751" i="1"/>
  <c r="M884" i="1"/>
  <c r="M983" i="1"/>
  <c r="M967" i="1"/>
  <c r="M963" i="1"/>
  <c r="M943" i="1"/>
  <c r="M939" i="1"/>
  <c r="M923" i="1"/>
  <c r="M887" i="1"/>
  <c r="M863" i="1"/>
  <c r="M851" i="1"/>
  <c r="M843" i="1"/>
  <c r="M831" i="1"/>
  <c r="M819" i="1"/>
  <c r="M811" i="1"/>
  <c r="M799" i="1"/>
  <c r="M787" i="1"/>
  <c r="M783" i="1"/>
  <c r="M775" i="1"/>
  <c r="M759" i="1"/>
  <c r="M998" i="1"/>
  <c r="M994" i="1"/>
  <c r="M990" i="1"/>
  <c r="M982" i="1"/>
  <c r="M960" i="1"/>
  <c r="M979" i="1"/>
  <c r="M955" i="1"/>
  <c r="M951" i="1"/>
  <c r="M935" i="1"/>
  <c r="M915" i="1"/>
  <c r="M879" i="1"/>
  <c r="M867" i="1"/>
  <c r="M827" i="1"/>
  <c r="M815" i="1"/>
  <c r="M807" i="1"/>
  <c r="M795" i="1"/>
  <c r="M791" i="1"/>
  <c r="M763" i="1"/>
  <c r="M997" i="1"/>
  <c r="M944" i="1"/>
  <c r="M932" i="1"/>
  <c r="M904" i="1"/>
  <c r="M864" i="1"/>
  <c r="M852" i="1"/>
  <c r="M848" i="1"/>
  <c r="M836" i="1"/>
  <c r="M828" i="1"/>
  <c r="M824" i="1"/>
  <c r="M820" i="1"/>
  <c r="M812" i="1"/>
  <c r="M808" i="1"/>
  <c r="M804" i="1"/>
  <c r="M800" i="1"/>
  <c r="M796" i="1"/>
  <c r="M784" i="1"/>
  <c r="M780" i="1"/>
  <c r="M772" i="1"/>
  <c r="M764" i="1"/>
  <c r="M760" i="1"/>
  <c r="M752" i="1"/>
  <c r="M748" i="1"/>
  <c r="M740" i="1"/>
  <c r="M736" i="1"/>
  <c r="M732" i="1"/>
  <c r="M728" i="1"/>
  <c r="M720" i="1"/>
  <c r="M716" i="1"/>
  <c r="M747" i="1"/>
  <c r="M743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989" i="1"/>
  <c r="M985" i="1"/>
  <c r="M981" i="1"/>
  <c r="M977" i="1"/>
  <c r="M973" i="1"/>
  <c r="M965" i="1"/>
  <c r="M961" i="1"/>
  <c r="M957" i="1"/>
  <c r="M953" i="1"/>
  <c r="M949" i="1"/>
  <c r="M945" i="1"/>
  <c r="M941" i="1"/>
  <c r="M937" i="1"/>
  <c r="M933" i="1"/>
  <c r="M929" i="1"/>
  <c r="M925" i="1"/>
  <c r="M921" i="1"/>
  <c r="M917" i="1"/>
  <c r="M913" i="1"/>
  <c r="M909" i="1"/>
  <c r="M905" i="1"/>
  <c r="M901" i="1"/>
  <c r="M897" i="1"/>
  <c r="M893" i="1"/>
  <c r="M889" i="1"/>
  <c r="M885" i="1"/>
  <c r="M881" i="1"/>
  <c r="M877" i="1"/>
  <c r="M873" i="1"/>
  <c r="M869" i="1"/>
  <c r="M865" i="1"/>
  <c r="M861" i="1"/>
  <c r="M857" i="1"/>
  <c r="M853" i="1"/>
  <c r="M849" i="1"/>
  <c r="M845" i="1"/>
  <c r="M841" i="1"/>
  <c r="M837" i="1"/>
  <c r="M833" i="1"/>
  <c r="M829" i="1"/>
  <c r="M825" i="1"/>
  <c r="M821" i="1"/>
  <c r="M817" i="1"/>
  <c r="M813" i="1"/>
  <c r="M809" i="1"/>
  <c r="M805" i="1"/>
  <c r="M801" i="1"/>
  <c r="M797" i="1"/>
  <c r="M793" i="1"/>
  <c r="M789" i="1"/>
  <c r="M785" i="1"/>
  <c r="M781" i="1"/>
  <c r="M777" i="1"/>
  <c r="M773" i="1"/>
  <c r="M769" i="1"/>
  <c r="M765" i="1"/>
  <c r="M761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689" i="1"/>
  <c r="M685" i="1"/>
  <c r="M681" i="1"/>
  <c r="M677" i="1"/>
  <c r="M673" i="1"/>
  <c r="M669" i="1"/>
  <c r="M665" i="1"/>
  <c r="M661" i="1"/>
  <c r="M657" i="1"/>
  <c r="M653" i="1"/>
  <c r="M649" i="1"/>
  <c r="M645" i="1"/>
  <c r="M641" i="1"/>
  <c r="M637" i="1"/>
  <c r="M63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712" i="1"/>
  <c r="M708" i="1"/>
  <c r="M704" i="1"/>
  <c r="M700" i="1"/>
  <c r="M696" i="1"/>
  <c r="M692" i="1"/>
  <c r="M688" i="1"/>
  <c r="M684" i="1"/>
  <c r="M680" i="1"/>
  <c r="M676" i="1"/>
  <c r="M672" i="1"/>
  <c r="M664" i="1"/>
  <c r="M660" i="1"/>
  <c r="M656" i="1"/>
  <c r="M652" i="1"/>
  <c r="M648" i="1"/>
  <c r="M644" i="1"/>
  <c r="M640" i="1"/>
  <c r="M636" i="1"/>
  <c r="M628" i="1"/>
  <c r="M624" i="1"/>
  <c r="M620" i="1"/>
  <c r="M616" i="1"/>
  <c r="M612" i="1"/>
  <c r="M608" i="1"/>
  <c r="M604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38" i="1"/>
  <c r="M34" i="1"/>
  <c r="M30" i="1"/>
  <c r="M26" i="1"/>
  <c r="M22" i="1"/>
  <c r="M18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40" i="1"/>
  <c r="M36" i="1"/>
  <c r="M32" i="1"/>
  <c r="M28" i="1"/>
  <c r="M24" i="1"/>
  <c r="M20" i="1"/>
  <c r="M16" i="1"/>
  <c r="M12" i="1"/>
  <c r="M8" i="1"/>
  <c r="M4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39" i="1"/>
  <c r="M35" i="1"/>
  <c r="M31" i="1"/>
  <c r="M27" i="1"/>
  <c r="M23" i="1"/>
  <c r="M19" i="1"/>
  <c r="M15" i="1"/>
  <c r="M11" i="1"/>
  <c r="M7" i="1"/>
  <c r="M3" i="1"/>
  <c r="M14" i="1"/>
  <c r="M10" i="1"/>
  <c r="M6" i="1"/>
  <c r="M2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41" i="1"/>
  <c r="M37" i="1"/>
  <c r="M33" i="1"/>
  <c r="M29" i="1"/>
  <c r="M25" i="1"/>
  <c r="M21" i="1"/>
  <c r="M17" i="1"/>
  <c r="M13" i="1"/>
  <c r="M9" i="1"/>
  <c r="M5" i="1"/>
  <c r="J996" i="1"/>
  <c r="K996" i="1" s="1"/>
  <c r="J992" i="1"/>
  <c r="J988" i="1"/>
  <c r="K988" i="1" s="1"/>
  <c r="J984" i="1"/>
  <c r="J968" i="1"/>
  <c r="K968" i="1" s="1"/>
  <c r="J960" i="1"/>
  <c r="J952" i="1"/>
  <c r="K952" i="1" s="1"/>
  <c r="J936" i="1"/>
  <c r="J920" i="1"/>
  <c r="K920" i="1" s="1"/>
  <c r="J904" i="1"/>
  <c r="J888" i="1"/>
  <c r="K888" i="1" s="1"/>
  <c r="J872" i="1"/>
  <c r="J856" i="1"/>
  <c r="K856" i="1" s="1"/>
  <c r="J840" i="1"/>
  <c r="J824" i="1"/>
  <c r="K824" i="1" s="1"/>
  <c r="J808" i="1"/>
  <c r="J792" i="1"/>
  <c r="K792" i="1" s="1"/>
  <c r="J776" i="1"/>
  <c r="J760" i="1"/>
  <c r="K760" i="1" s="1"/>
  <c r="J744" i="1"/>
  <c r="J728" i="1"/>
  <c r="J712" i="1"/>
  <c r="J696" i="1"/>
  <c r="K696" i="1" s="1"/>
  <c r="J680" i="1"/>
  <c r="J664" i="1"/>
  <c r="K664" i="1" s="1"/>
  <c r="J648" i="1"/>
  <c r="J632" i="1"/>
  <c r="K632" i="1" s="1"/>
  <c r="J616" i="1"/>
  <c r="J600" i="1"/>
  <c r="K600" i="1" s="1"/>
  <c r="J584" i="1"/>
  <c r="J568" i="1"/>
  <c r="K568" i="1" s="1"/>
  <c r="J552" i="1"/>
  <c r="J536" i="1"/>
  <c r="K536" i="1" s="1"/>
  <c r="J520" i="1"/>
  <c r="J944" i="1"/>
  <c r="K944" i="1" s="1"/>
  <c r="J928" i="1"/>
  <c r="J912" i="1"/>
  <c r="K912" i="1" s="1"/>
  <c r="J896" i="1"/>
  <c r="J876" i="1"/>
  <c r="K876" i="1" s="1"/>
  <c r="J860" i="1"/>
  <c r="J820" i="1"/>
  <c r="K820" i="1" s="1"/>
  <c r="J800" i="1"/>
  <c r="J788" i="1"/>
  <c r="K788" i="1" s="1"/>
  <c r="J772" i="1"/>
  <c r="J756" i="1"/>
  <c r="K756" i="1" s="1"/>
  <c r="J720" i="1"/>
  <c r="J704" i="1"/>
  <c r="K704" i="1" s="1"/>
  <c r="J692" i="1"/>
  <c r="J668" i="1"/>
  <c r="K668" i="1" s="1"/>
  <c r="J656" i="1"/>
  <c r="J640" i="1"/>
  <c r="K640" i="1" s="1"/>
  <c r="J604" i="1"/>
  <c r="J580" i="1"/>
  <c r="K580" i="1" s="1"/>
  <c r="J560" i="1"/>
  <c r="J532" i="1"/>
  <c r="K532" i="1" s="1"/>
  <c r="J516" i="1"/>
  <c r="J496" i="1"/>
  <c r="K496" i="1" s="1"/>
  <c r="J480" i="1"/>
  <c r="J468" i="1"/>
  <c r="K468" i="1" s="1"/>
  <c r="J448" i="1"/>
  <c r="J436" i="1"/>
  <c r="K436" i="1" s="1"/>
  <c r="J416" i="1"/>
  <c r="J404" i="1"/>
  <c r="K404" i="1" s="1"/>
  <c r="J388" i="1"/>
  <c r="J372" i="1"/>
  <c r="J356" i="1"/>
  <c r="J340" i="1"/>
  <c r="K340" i="1" s="1"/>
  <c r="J328" i="1"/>
  <c r="J316" i="1"/>
  <c r="K316" i="1" s="1"/>
  <c r="J300" i="1"/>
  <c r="J284" i="1"/>
  <c r="K284" i="1" s="1"/>
  <c r="J268" i="1"/>
  <c r="J252" i="1"/>
  <c r="K252" i="1" s="1"/>
  <c r="J236" i="1"/>
  <c r="J220" i="1"/>
  <c r="K220" i="1" s="1"/>
  <c r="J200" i="1"/>
  <c r="J188" i="1"/>
  <c r="K188" i="1" s="1"/>
  <c r="J168" i="1"/>
  <c r="J156" i="1"/>
  <c r="K156" i="1" s="1"/>
  <c r="J132" i="1"/>
  <c r="J120" i="1"/>
  <c r="K120" i="1" s="1"/>
  <c r="J108" i="1"/>
  <c r="J92" i="1"/>
  <c r="K92" i="1" s="1"/>
  <c r="J68" i="1"/>
  <c r="J56" i="1"/>
  <c r="J48" i="1"/>
  <c r="J34" i="1"/>
  <c r="K34" i="1" s="1"/>
  <c r="J10" i="1"/>
  <c r="J2" i="1"/>
  <c r="K2" i="1" s="1"/>
  <c r="J33" i="1"/>
  <c r="J159" i="1"/>
  <c r="K159" i="1" s="1"/>
  <c r="J63" i="1"/>
  <c r="J191" i="1"/>
  <c r="K191" i="1" s="1"/>
  <c r="J95" i="1"/>
  <c r="J345" i="1"/>
  <c r="K345" i="1" s="1"/>
  <c r="J976" i="1"/>
  <c r="J932" i="1"/>
  <c r="K932" i="1" s="1"/>
  <c r="J916" i="1"/>
  <c r="J880" i="1"/>
  <c r="K880" i="1" s="1"/>
  <c r="J864" i="1"/>
  <c r="J844" i="1"/>
  <c r="K844" i="1" s="1"/>
  <c r="J828" i="1"/>
  <c r="J812" i="1"/>
  <c r="K812" i="1" s="1"/>
  <c r="J764" i="1"/>
  <c r="J748" i="1"/>
  <c r="K748" i="1" s="1"/>
  <c r="J732" i="1"/>
  <c r="J716" i="1"/>
  <c r="K716" i="1" s="1"/>
  <c r="J684" i="1"/>
  <c r="J672" i="1"/>
  <c r="K672" i="1" s="1"/>
  <c r="J652" i="1"/>
  <c r="J636" i="1"/>
  <c r="K636" i="1" s="1"/>
  <c r="J620" i="1"/>
  <c r="J596" i="1"/>
  <c r="K596" i="1" s="1"/>
  <c r="J572" i="1"/>
  <c r="J556" i="1"/>
  <c r="K556" i="1" s="1"/>
  <c r="J540" i="1"/>
  <c r="J512" i="1"/>
  <c r="J500" i="1"/>
  <c r="J488" i="1"/>
  <c r="K488" i="1" s="1"/>
  <c r="J472" i="1"/>
  <c r="J456" i="1"/>
  <c r="K456" i="1" s="1"/>
  <c r="J440" i="1"/>
  <c r="J424" i="1"/>
  <c r="K424" i="1" s="1"/>
  <c r="J408" i="1"/>
  <c r="J392" i="1"/>
  <c r="K392" i="1" s="1"/>
  <c r="J376" i="1"/>
  <c r="J360" i="1"/>
  <c r="K360" i="1" s="1"/>
  <c r="J344" i="1"/>
  <c r="J332" i="1"/>
  <c r="J312" i="1"/>
  <c r="J288" i="1"/>
  <c r="K288" i="1" s="1"/>
  <c r="J276" i="1"/>
  <c r="J260" i="1"/>
  <c r="K260" i="1" s="1"/>
  <c r="J248" i="1"/>
  <c r="J232" i="1"/>
  <c r="K232" i="1" s="1"/>
  <c r="J208" i="1"/>
  <c r="J192" i="1"/>
  <c r="K192" i="1" s="1"/>
  <c r="J180" i="1"/>
  <c r="J160" i="1"/>
  <c r="K160" i="1" s="1"/>
  <c r="J144" i="1"/>
  <c r="J128" i="1"/>
  <c r="K128" i="1" s="1"/>
  <c r="J112" i="1"/>
  <c r="J96" i="1"/>
  <c r="K96" i="1" s="1"/>
  <c r="J80" i="1"/>
  <c r="J64" i="1"/>
  <c r="K64" i="1" s="1"/>
  <c r="J38" i="1"/>
  <c r="J26" i="1"/>
  <c r="K26" i="1" s="1"/>
  <c r="J14" i="1"/>
  <c r="J999" i="1"/>
  <c r="K999" i="1" s="1"/>
  <c r="J987" i="1"/>
  <c r="J979" i="1"/>
  <c r="K979" i="1" s="1"/>
  <c r="J975" i="1"/>
  <c r="J959" i="1"/>
  <c r="K959" i="1" s="1"/>
  <c r="J947" i="1"/>
  <c r="J935" i="1"/>
  <c r="K935" i="1" s="1"/>
  <c r="J927" i="1"/>
  <c r="J911" i="1"/>
  <c r="K911" i="1" s="1"/>
  <c r="J899" i="1"/>
  <c r="J891" i="1"/>
  <c r="K891" i="1" s="1"/>
  <c r="J879" i="1"/>
  <c r="J867" i="1"/>
  <c r="K867" i="1" s="1"/>
  <c r="J859" i="1"/>
  <c r="J855" i="1"/>
  <c r="K855" i="1" s="1"/>
  <c r="J851" i="1"/>
  <c r="J839" i="1"/>
  <c r="K839" i="1" s="1"/>
  <c r="J835" i="1"/>
  <c r="J831" i="1"/>
  <c r="K831" i="1" s="1"/>
  <c r="J827" i="1"/>
  <c r="J823" i="1"/>
  <c r="K823" i="1" s="1"/>
  <c r="J819" i="1"/>
  <c r="J815" i="1"/>
  <c r="K815" i="1" s="1"/>
  <c r="J811" i="1"/>
  <c r="J807" i="1"/>
  <c r="K807" i="1" s="1"/>
  <c r="J803" i="1"/>
  <c r="J799" i="1"/>
  <c r="K799" i="1" s="1"/>
  <c r="J795" i="1"/>
  <c r="J791" i="1"/>
  <c r="K791" i="1" s="1"/>
  <c r="J787" i="1"/>
  <c r="J783" i="1"/>
  <c r="K783" i="1" s="1"/>
  <c r="J779" i="1"/>
  <c r="J775" i="1"/>
  <c r="K775" i="1" s="1"/>
  <c r="J771" i="1"/>
  <c r="J767" i="1"/>
  <c r="K767" i="1" s="1"/>
  <c r="J763" i="1"/>
  <c r="J759" i="1"/>
  <c r="K759" i="1" s="1"/>
  <c r="J755" i="1"/>
  <c r="J751" i="1"/>
  <c r="K751" i="1" s="1"/>
  <c r="J747" i="1"/>
  <c r="J743" i="1"/>
  <c r="K743" i="1" s="1"/>
  <c r="J739" i="1"/>
  <c r="J735" i="1"/>
  <c r="K735" i="1" s="1"/>
  <c r="J731" i="1"/>
  <c r="J727" i="1"/>
  <c r="K727" i="1" s="1"/>
  <c r="J723" i="1"/>
  <c r="J719" i="1"/>
  <c r="K719" i="1" s="1"/>
  <c r="J715" i="1"/>
  <c r="J711" i="1"/>
  <c r="K711" i="1" s="1"/>
  <c r="J707" i="1"/>
  <c r="J703" i="1"/>
  <c r="K703" i="1" s="1"/>
  <c r="J699" i="1"/>
  <c r="J695" i="1"/>
  <c r="K695" i="1" s="1"/>
  <c r="J691" i="1"/>
  <c r="J687" i="1"/>
  <c r="K687" i="1" s="1"/>
  <c r="J683" i="1"/>
  <c r="J679" i="1"/>
  <c r="K679" i="1" s="1"/>
  <c r="J675" i="1"/>
  <c r="J671" i="1"/>
  <c r="K671" i="1" s="1"/>
  <c r="J667" i="1"/>
  <c r="J663" i="1"/>
  <c r="K663" i="1" s="1"/>
  <c r="J659" i="1"/>
  <c r="J655" i="1"/>
  <c r="K655" i="1" s="1"/>
  <c r="J651" i="1"/>
  <c r="J647" i="1"/>
  <c r="K647" i="1" s="1"/>
  <c r="J643" i="1"/>
  <c r="J639" i="1"/>
  <c r="K639" i="1" s="1"/>
  <c r="J635" i="1"/>
  <c r="J631" i="1"/>
  <c r="K631" i="1" s="1"/>
  <c r="J627" i="1"/>
  <c r="J623" i="1"/>
  <c r="K623" i="1" s="1"/>
  <c r="J619" i="1"/>
  <c r="J615" i="1"/>
  <c r="K615" i="1" s="1"/>
  <c r="J611" i="1"/>
  <c r="J607" i="1"/>
  <c r="K607" i="1" s="1"/>
  <c r="J603" i="1"/>
  <c r="J599" i="1"/>
  <c r="K599" i="1" s="1"/>
  <c r="J595" i="1"/>
  <c r="J591" i="1"/>
  <c r="K591" i="1" s="1"/>
  <c r="J587" i="1"/>
  <c r="J583" i="1"/>
  <c r="K583" i="1" s="1"/>
  <c r="J579" i="1"/>
  <c r="J575" i="1"/>
  <c r="K575" i="1" s="1"/>
  <c r="J571" i="1"/>
  <c r="J567" i="1"/>
  <c r="K567" i="1" s="1"/>
  <c r="J563" i="1"/>
  <c r="J559" i="1"/>
  <c r="K559" i="1" s="1"/>
  <c r="J555" i="1"/>
  <c r="J551" i="1"/>
  <c r="K551" i="1" s="1"/>
  <c r="J547" i="1"/>
  <c r="J543" i="1"/>
  <c r="K543" i="1" s="1"/>
  <c r="J539" i="1"/>
  <c r="J535" i="1"/>
  <c r="K535" i="1" s="1"/>
  <c r="J531" i="1"/>
  <c r="J527" i="1"/>
  <c r="K527" i="1" s="1"/>
  <c r="J523" i="1"/>
  <c r="J519" i="1"/>
  <c r="K519" i="1" s="1"/>
  <c r="J515" i="1"/>
  <c r="J511" i="1"/>
  <c r="K511" i="1" s="1"/>
  <c r="J507" i="1"/>
  <c r="J503" i="1"/>
  <c r="K503" i="1" s="1"/>
  <c r="J499" i="1"/>
  <c r="J495" i="1"/>
  <c r="K495" i="1" s="1"/>
  <c r="J491" i="1"/>
  <c r="J487" i="1"/>
  <c r="K487" i="1" s="1"/>
  <c r="J483" i="1"/>
  <c r="J479" i="1"/>
  <c r="K479" i="1" s="1"/>
  <c r="J475" i="1"/>
  <c r="J471" i="1"/>
  <c r="J319" i="1"/>
  <c r="J287" i="1"/>
  <c r="K287" i="1" s="1"/>
  <c r="J223" i="1"/>
  <c r="J361" i="1"/>
  <c r="K361" i="1" s="1"/>
  <c r="J980" i="1"/>
  <c r="J964" i="1"/>
  <c r="K964" i="1" s="1"/>
  <c r="J948" i="1"/>
  <c r="J900" i="1"/>
  <c r="K900" i="1" s="1"/>
  <c r="J884" i="1"/>
  <c r="J848" i="1"/>
  <c r="K848" i="1" s="1"/>
  <c r="J832" i="1"/>
  <c r="J796" i="1"/>
  <c r="K796" i="1" s="1"/>
  <c r="J784" i="1"/>
  <c r="J768" i="1"/>
  <c r="K768" i="1" s="1"/>
  <c r="J752" i="1"/>
  <c r="J736" i="1"/>
  <c r="K736" i="1" s="1"/>
  <c r="J700" i="1"/>
  <c r="J676" i="1"/>
  <c r="K676" i="1" s="1"/>
  <c r="J644" i="1"/>
  <c r="J624" i="1"/>
  <c r="K624" i="1" s="1"/>
  <c r="J608" i="1"/>
  <c r="J588" i="1"/>
  <c r="K588" i="1" s="1"/>
  <c r="J576" i="1"/>
  <c r="J548" i="1"/>
  <c r="K548" i="1" s="1"/>
  <c r="J528" i="1"/>
  <c r="J508" i="1"/>
  <c r="K508" i="1" s="1"/>
  <c r="J492" i="1"/>
  <c r="J476" i="1"/>
  <c r="K476" i="1" s="1"/>
  <c r="J460" i="1"/>
  <c r="J444" i="1"/>
  <c r="K444" i="1" s="1"/>
  <c r="J428" i="1"/>
  <c r="J412" i="1"/>
  <c r="K412" i="1" s="1"/>
  <c r="J396" i="1"/>
  <c r="J380" i="1"/>
  <c r="K380" i="1" s="1"/>
  <c r="J368" i="1"/>
  <c r="J352" i="1"/>
  <c r="K352" i="1" s="1"/>
  <c r="J336" i="1"/>
  <c r="J320" i="1"/>
  <c r="K320" i="1" s="1"/>
  <c r="J308" i="1"/>
  <c r="J296" i="1"/>
  <c r="K296" i="1" s="1"/>
  <c r="J272" i="1"/>
  <c r="J256" i="1"/>
  <c r="K256" i="1" s="1"/>
  <c r="J240" i="1"/>
  <c r="J224" i="1"/>
  <c r="K224" i="1" s="1"/>
  <c r="J212" i="1"/>
  <c r="J196" i="1"/>
  <c r="K196" i="1" s="1"/>
  <c r="J176" i="1"/>
  <c r="J164" i="1"/>
  <c r="K164" i="1" s="1"/>
  <c r="J148" i="1"/>
  <c r="J136" i="1"/>
  <c r="K136" i="1" s="1"/>
  <c r="J124" i="1"/>
  <c r="J100" i="1"/>
  <c r="K100" i="1" s="1"/>
  <c r="J88" i="1"/>
  <c r="J76" i="1"/>
  <c r="K76" i="1" s="1"/>
  <c r="J52" i="1"/>
  <c r="J30" i="1"/>
  <c r="J18" i="1"/>
  <c r="J991" i="1"/>
  <c r="K991" i="1" s="1"/>
  <c r="J971" i="1"/>
  <c r="K971" i="1" s="1"/>
  <c r="J955" i="1"/>
  <c r="J951" i="1"/>
  <c r="J939" i="1"/>
  <c r="K939" i="1" s="1"/>
  <c r="J923" i="1"/>
  <c r="K923" i="1" s="1"/>
  <c r="J915" i="1"/>
  <c r="J895" i="1"/>
  <c r="J883" i="1"/>
  <c r="K883" i="1" s="1"/>
  <c r="J875" i="1"/>
  <c r="K875" i="1" s="1"/>
  <c r="J863" i="1"/>
  <c r="J847" i="1"/>
  <c r="J998" i="1"/>
  <c r="K998" i="1" s="1"/>
  <c r="J994" i="1"/>
  <c r="K994" i="1" s="1"/>
  <c r="J990" i="1"/>
  <c r="J986" i="1"/>
  <c r="J982" i="1"/>
  <c r="K982" i="1" s="1"/>
  <c r="J978" i="1"/>
  <c r="J974" i="1"/>
  <c r="J970" i="1"/>
  <c r="J966" i="1"/>
  <c r="K966" i="1" s="1"/>
  <c r="J962" i="1"/>
  <c r="K962" i="1" s="1"/>
  <c r="J958" i="1"/>
  <c r="J954" i="1"/>
  <c r="J950" i="1"/>
  <c r="K950" i="1" s="1"/>
  <c r="J946" i="1"/>
  <c r="K946" i="1" s="1"/>
  <c r="J942" i="1"/>
  <c r="J938" i="1"/>
  <c r="J934" i="1"/>
  <c r="K934" i="1" s="1"/>
  <c r="J930" i="1"/>
  <c r="K930" i="1" s="1"/>
  <c r="J926" i="1"/>
  <c r="J922" i="1"/>
  <c r="J918" i="1"/>
  <c r="K918" i="1" s="1"/>
  <c r="J914" i="1"/>
  <c r="K914" i="1" s="1"/>
  <c r="J910" i="1"/>
  <c r="J906" i="1"/>
  <c r="J902" i="1"/>
  <c r="K902" i="1" s="1"/>
  <c r="J898" i="1"/>
  <c r="K898" i="1" s="1"/>
  <c r="J894" i="1"/>
  <c r="J890" i="1"/>
  <c r="J886" i="1"/>
  <c r="K886" i="1" s="1"/>
  <c r="J882" i="1"/>
  <c r="K882" i="1" s="1"/>
  <c r="J878" i="1"/>
  <c r="J874" i="1"/>
  <c r="J870" i="1"/>
  <c r="K870" i="1" s="1"/>
  <c r="J866" i="1"/>
  <c r="K866" i="1" s="1"/>
  <c r="J862" i="1"/>
  <c r="J858" i="1"/>
  <c r="J854" i="1"/>
  <c r="K854" i="1" s="1"/>
  <c r="J850" i="1"/>
  <c r="K850" i="1" s="1"/>
  <c r="J846" i="1"/>
  <c r="J842" i="1"/>
  <c r="J838" i="1"/>
  <c r="K838" i="1" s="1"/>
  <c r="J834" i="1"/>
  <c r="K834" i="1" s="1"/>
  <c r="J830" i="1"/>
  <c r="J826" i="1"/>
  <c r="J822" i="1"/>
  <c r="K822" i="1" s="1"/>
  <c r="J818" i="1"/>
  <c r="K818" i="1" s="1"/>
  <c r="J814" i="1"/>
  <c r="J810" i="1"/>
  <c r="J806" i="1"/>
  <c r="K806" i="1" s="1"/>
  <c r="J802" i="1"/>
  <c r="K802" i="1" s="1"/>
  <c r="J798" i="1"/>
  <c r="J794" i="1"/>
  <c r="J790" i="1"/>
  <c r="K790" i="1" s="1"/>
  <c r="J786" i="1"/>
  <c r="K786" i="1" s="1"/>
  <c r="J782" i="1"/>
  <c r="J778" i="1"/>
  <c r="J774" i="1"/>
  <c r="K774" i="1" s="1"/>
  <c r="J770" i="1"/>
  <c r="K770" i="1" s="1"/>
  <c r="J766" i="1"/>
  <c r="J762" i="1"/>
  <c r="J758" i="1"/>
  <c r="K758" i="1" s="1"/>
  <c r="J754" i="1"/>
  <c r="K754" i="1" s="1"/>
  <c r="J750" i="1"/>
  <c r="J746" i="1"/>
  <c r="J742" i="1"/>
  <c r="K742" i="1" s="1"/>
  <c r="J738" i="1"/>
  <c r="K738" i="1" s="1"/>
  <c r="J734" i="1"/>
  <c r="K734" i="1" s="1"/>
  <c r="J730" i="1"/>
  <c r="J726" i="1"/>
  <c r="K726" i="1" s="1"/>
  <c r="J722" i="1"/>
  <c r="K722" i="1" s="1"/>
  <c r="J718" i="1"/>
  <c r="J714" i="1"/>
  <c r="J710" i="1"/>
  <c r="K710" i="1" s="1"/>
  <c r="J706" i="1"/>
  <c r="J702" i="1"/>
  <c r="J698" i="1"/>
  <c r="J694" i="1"/>
  <c r="K694" i="1" s="1"/>
  <c r="J690" i="1"/>
  <c r="K690" i="1" s="1"/>
  <c r="J686" i="1"/>
  <c r="J682" i="1"/>
  <c r="J678" i="1"/>
  <c r="K678" i="1" s="1"/>
  <c r="J674" i="1"/>
  <c r="K674" i="1" s="1"/>
  <c r="J670" i="1"/>
  <c r="J666" i="1"/>
  <c r="J662" i="1"/>
  <c r="K662" i="1" s="1"/>
  <c r="J658" i="1"/>
  <c r="K658" i="1" s="1"/>
  <c r="J654" i="1"/>
  <c r="K654" i="1" s="1"/>
  <c r="J650" i="1"/>
  <c r="J646" i="1"/>
  <c r="K646" i="1" s="1"/>
  <c r="J642" i="1"/>
  <c r="K642" i="1" s="1"/>
  <c r="J638" i="1"/>
  <c r="J634" i="1"/>
  <c r="J255" i="1"/>
  <c r="K255" i="1" s="1"/>
  <c r="J972" i="1"/>
  <c r="K972" i="1" s="1"/>
  <c r="J956" i="1"/>
  <c r="J940" i="1"/>
  <c r="J924" i="1"/>
  <c r="K924" i="1" s="1"/>
  <c r="J908" i="1"/>
  <c r="K908" i="1" s="1"/>
  <c r="J892" i="1"/>
  <c r="J868" i="1"/>
  <c r="J852" i="1"/>
  <c r="K852" i="1" s="1"/>
  <c r="J836" i="1"/>
  <c r="K836" i="1" s="1"/>
  <c r="J816" i="1"/>
  <c r="K816" i="1" s="1"/>
  <c r="J804" i="1"/>
  <c r="J780" i="1"/>
  <c r="K780" i="1" s="1"/>
  <c r="J740" i="1"/>
  <c r="K740" i="1" s="1"/>
  <c r="J724" i="1"/>
  <c r="J708" i="1"/>
  <c r="J688" i="1"/>
  <c r="K688" i="1" s="1"/>
  <c r="J660" i="1"/>
  <c r="K660" i="1" s="1"/>
  <c r="J628" i="1"/>
  <c r="K628" i="1" s="1"/>
  <c r="J612" i="1"/>
  <c r="J592" i="1"/>
  <c r="K592" i="1" s="1"/>
  <c r="J564" i="1"/>
  <c r="K564" i="1" s="1"/>
  <c r="J544" i="1"/>
  <c r="J524" i="1"/>
  <c r="J504" i="1"/>
  <c r="K504" i="1" s="1"/>
  <c r="J484" i="1"/>
  <c r="K484" i="1" s="1"/>
  <c r="J464" i="1"/>
  <c r="J452" i="1"/>
  <c r="J432" i="1"/>
  <c r="K432" i="1" s="1"/>
  <c r="J420" i="1"/>
  <c r="K420" i="1" s="1"/>
  <c r="J400" i="1"/>
  <c r="J384" i="1"/>
  <c r="J364" i="1"/>
  <c r="K364" i="1" s="1"/>
  <c r="J348" i="1"/>
  <c r="K348" i="1" s="1"/>
  <c r="J324" i="1"/>
  <c r="J304" i="1"/>
  <c r="J292" i="1"/>
  <c r="K292" i="1" s="1"/>
  <c r="J280" i="1"/>
  <c r="K280" i="1" s="1"/>
  <c r="J264" i="1"/>
  <c r="J244" i="1"/>
  <c r="J228" i="1"/>
  <c r="K228" i="1" s="1"/>
  <c r="J216" i="1"/>
  <c r="K216" i="1" s="1"/>
  <c r="J204" i="1"/>
  <c r="J184" i="1"/>
  <c r="J172" i="1"/>
  <c r="K172" i="1" s="1"/>
  <c r="J152" i="1"/>
  <c r="K152" i="1" s="1"/>
  <c r="J140" i="1"/>
  <c r="K140" i="1" s="1"/>
  <c r="J116" i="1"/>
  <c r="J104" i="1"/>
  <c r="K104" i="1" s="1"/>
  <c r="J84" i="1"/>
  <c r="K84" i="1" s="1"/>
  <c r="J72" i="1"/>
  <c r="J60" i="1"/>
  <c r="J44" i="1"/>
  <c r="K44" i="1" s="1"/>
  <c r="J22" i="1"/>
  <c r="K22" i="1" s="1"/>
  <c r="J6" i="1"/>
  <c r="J425" i="1"/>
  <c r="J995" i="1"/>
  <c r="K995" i="1" s="1"/>
  <c r="J983" i="1"/>
  <c r="K983" i="1" s="1"/>
  <c r="J967" i="1"/>
  <c r="J963" i="1"/>
  <c r="J943" i="1"/>
  <c r="K943" i="1" s="1"/>
  <c r="J931" i="1"/>
  <c r="K931" i="1" s="1"/>
  <c r="J919" i="1"/>
  <c r="J907" i="1"/>
  <c r="J903" i="1"/>
  <c r="K903" i="1" s="1"/>
  <c r="J887" i="1"/>
  <c r="K887" i="1" s="1"/>
  <c r="J871" i="1"/>
  <c r="K871" i="1" s="1"/>
  <c r="J843" i="1"/>
  <c r="J997" i="1"/>
  <c r="K997" i="1" s="1"/>
  <c r="J993" i="1"/>
  <c r="K993" i="1" s="1"/>
  <c r="J989" i="1"/>
  <c r="K989" i="1" s="1"/>
  <c r="J985" i="1"/>
  <c r="J981" i="1"/>
  <c r="K981" i="1" s="1"/>
  <c r="J977" i="1"/>
  <c r="K977" i="1" s="1"/>
  <c r="J973" i="1"/>
  <c r="J969" i="1"/>
  <c r="J965" i="1"/>
  <c r="K965" i="1" s="1"/>
  <c r="J961" i="1"/>
  <c r="K961" i="1" s="1"/>
  <c r="J957" i="1"/>
  <c r="K957" i="1" s="1"/>
  <c r="J953" i="1"/>
  <c r="J949" i="1"/>
  <c r="K949" i="1" s="1"/>
  <c r="J945" i="1"/>
  <c r="K945" i="1" s="1"/>
  <c r="J941" i="1"/>
  <c r="J937" i="1"/>
  <c r="J933" i="1"/>
  <c r="K933" i="1" s="1"/>
  <c r="J929" i="1"/>
  <c r="K929" i="1" s="1"/>
  <c r="J925" i="1"/>
  <c r="J921" i="1"/>
  <c r="J917" i="1"/>
  <c r="K917" i="1" s="1"/>
  <c r="J913" i="1"/>
  <c r="K913" i="1" s="1"/>
  <c r="J909" i="1"/>
  <c r="J905" i="1"/>
  <c r="J901" i="1"/>
  <c r="K901" i="1" s="1"/>
  <c r="J897" i="1"/>
  <c r="K897" i="1" s="1"/>
  <c r="J893" i="1"/>
  <c r="J889" i="1"/>
  <c r="J885" i="1"/>
  <c r="K885" i="1" s="1"/>
  <c r="J881" i="1"/>
  <c r="K881" i="1" s="1"/>
  <c r="J877" i="1"/>
  <c r="J873" i="1"/>
  <c r="J869" i="1"/>
  <c r="K869" i="1" s="1"/>
  <c r="J865" i="1"/>
  <c r="K865" i="1" s="1"/>
  <c r="J861" i="1"/>
  <c r="J857" i="1"/>
  <c r="J853" i="1"/>
  <c r="K853" i="1" s="1"/>
  <c r="J849" i="1"/>
  <c r="K849" i="1" s="1"/>
  <c r="J845" i="1"/>
  <c r="J841" i="1"/>
  <c r="J837" i="1"/>
  <c r="K837" i="1" s="1"/>
  <c r="J833" i="1"/>
  <c r="K833" i="1" s="1"/>
  <c r="J829" i="1"/>
  <c r="J825" i="1"/>
  <c r="J821" i="1"/>
  <c r="K821" i="1" s="1"/>
  <c r="J817" i="1"/>
  <c r="K817" i="1" s="1"/>
  <c r="J813" i="1"/>
  <c r="J809" i="1"/>
  <c r="J805" i="1"/>
  <c r="K805" i="1" s="1"/>
  <c r="J801" i="1"/>
  <c r="K801" i="1" s="1"/>
  <c r="J797" i="1"/>
  <c r="K797" i="1" s="1"/>
  <c r="J793" i="1"/>
  <c r="J789" i="1"/>
  <c r="K789" i="1" s="1"/>
  <c r="J785" i="1"/>
  <c r="K785" i="1" s="1"/>
  <c r="J781" i="1"/>
  <c r="J777" i="1"/>
  <c r="J773" i="1"/>
  <c r="K773" i="1" s="1"/>
  <c r="J769" i="1"/>
  <c r="K769" i="1" s="1"/>
  <c r="J765" i="1"/>
  <c r="K765" i="1" s="1"/>
  <c r="J761" i="1"/>
  <c r="J757" i="1"/>
  <c r="K757" i="1" s="1"/>
  <c r="J753" i="1"/>
  <c r="K753" i="1" s="1"/>
  <c r="J749" i="1"/>
  <c r="J745" i="1"/>
  <c r="J741" i="1"/>
  <c r="K741" i="1" s="1"/>
  <c r="J737" i="1"/>
  <c r="K737" i="1" s="1"/>
  <c r="J733" i="1"/>
  <c r="K733" i="1" s="1"/>
  <c r="J729" i="1"/>
  <c r="J725" i="1"/>
  <c r="K725" i="1" s="1"/>
  <c r="J721" i="1"/>
  <c r="K721" i="1" s="1"/>
  <c r="J717" i="1"/>
  <c r="J713" i="1"/>
  <c r="J709" i="1"/>
  <c r="K709" i="1" s="1"/>
  <c r="J705" i="1"/>
  <c r="K705" i="1" s="1"/>
  <c r="J701" i="1"/>
  <c r="K701" i="1" s="1"/>
  <c r="J505" i="1"/>
  <c r="J473" i="1"/>
  <c r="K473" i="1" s="1"/>
  <c r="J457" i="1"/>
  <c r="K457" i="1" s="1"/>
  <c r="J441" i="1"/>
  <c r="K441" i="1" s="1"/>
  <c r="J409" i="1"/>
  <c r="J393" i="1"/>
  <c r="K393" i="1" s="1"/>
  <c r="J377" i="1"/>
  <c r="K377" i="1" s="1"/>
  <c r="J489" i="1"/>
  <c r="J127" i="1"/>
  <c r="J467" i="1"/>
  <c r="K467" i="1" s="1"/>
  <c r="J463" i="1"/>
  <c r="K463" i="1" s="1"/>
  <c r="J459" i="1"/>
  <c r="K459" i="1" s="1"/>
  <c r="J455" i="1"/>
  <c r="J451" i="1"/>
  <c r="K451" i="1" s="1"/>
  <c r="J447" i="1"/>
  <c r="K447" i="1" s="1"/>
  <c r="J443" i="1"/>
  <c r="J439" i="1"/>
  <c r="J435" i="1"/>
  <c r="K435" i="1" s="1"/>
  <c r="J431" i="1"/>
  <c r="K431" i="1" s="1"/>
  <c r="J427" i="1"/>
  <c r="K427" i="1" s="1"/>
  <c r="J423" i="1"/>
  <c r="J419" i="1"/>
  <c r="K419" i="1" s="1"/>
  <c r="J415" i="1"/>
  <c r="K415" i="1" s="1"/>
  <c r="J411" i="1"/>
  <c r="K411" i="1" s="1"/>
  <c r="J407" i="1"/>
  <c r="J403" i="1"/>
  <c r="K403" i="1" s="1"/>
  <c r="J399" i="1"/>
  <c r="K399" i="1" s="1"/>
  <c r="J395" i="1"/>
  <c r="J391" i="1"/>
  <c r="J387" i="1"/>
  <c r="K387" i="1" s="1"/>
  <c r="J383" i="1"/>
  <c r="K383" i="1" s="1"/>
  <c r="J379" i="1"/>
  <c r="K379" i="1" s="1"/>
  <c r="J375" i="1"/>
  <c r="J371" i="1"/>
  <c r="K371" i="1" s="1"/>
  <c r="J367" i="1"/>
  <c r="K367" i="1" s="1"/>
  <c r="J363" i="1"/>
  <c r="J359" i="1"/>
  <c r="J355" i="1"/>
  <c r="K355" i="1" s="1"/>
  <c r="J351" i="1"/>
  <c r="K351" i="1" s="1"/>
  <c r="J347" i="1"/>
  <c r="K347" i="1" s="1"/>
  <c r="J343" i="1"/>
  <c r="J339" i="1"/>
  <c r="K339" i="1" s="1"/>
  <c r="J335" i="1"/>
  <c r="J331" i="1"/>
  <c r="K331" i="1" s="1"/>
  <c r="J327" i="1"/>
  <c r="J323" i="1"/>
  <c r="K323" i="1" s="1"/>
  <c r="J315" i="1"/>
  <c r="J311" i="1"/>
  <c r="K311" i="1" s="1"/>
  <c r="J307" i="1"/>
  <c r="J303" i="1"/>
  <c r="K303" i="1" s="1"/>
  <c r="J299" i="1"/>
  <c r="K299" i="1" s="1"/>
  <c r="J295" i="1"/>
  <c r="K295" i="1" s="1"/>
  <c r="J291" i="1"/>
  <c r="J283" i="1"/>
  <c r="K283" i="1" s="1"/>
  <c r="J279" i="1"/>
  <c r="K279" i="1" s="1"/>
  <c r="J275" i="1"/>
  <c r="K275" i="1" s="1"/>
  <c r="J271" i="1"/>
  <c r="J267" i="1"/>
  <c r="K267" i="1" s="1"/>
  <c r="J263" i="1"/>
  <c r="J259" i="1"/>
  <c r="K259" i="1" s="1"/>
  <c r="J251" i="1"/>
  <c r="J247" i="1"/>
  <c r="K247" i="1" s="1"/>
  <c r="J243" i="1"/>
  <c r="J239" i="1"/>
  <c r="J235" i="1"/>
  <c r="J231" i="1"/>
  <c r="K231" i="1" s="1"/>
  <c r="J227" i="1"/>
  <c r="K227" i="1" s="1"/>
  <c r="J219" i="1"/>
  <c r="J215" i="1"/>
  <c r="J211" i="1"/>
  <c r="K211" i="1" s="1"/>
  <c r="J207" i="1"/>
  <c r="K207" i="1" s="1"/>
  <c r="J199" i="1"/>
  <c r="K199" i="1" s="1"/>
  <c r="J183" i="1"/>
  <c r="J175" i="1"/>
  <c r="K175" i="1" s="1"/>
  <c r="J167" i="1"/>
  <c r="K167" i="1" s="1"/>
  <c r="J151" i="1"/>
  <c r="K151" i="1" s="1"/>
  <c r="J143" i="1"/>
  <c r="J135" i="1"/>
  <c r="K135" i="1" s="1"/>
  <c r="J119" i="1"/>
  <c r="K119" i="1" s="1"/>
  <c r="J111" i="1"/>
  <c r="K111" i="1" s="1"/>
  <c r="J103" i="1"/>
  <c r="J87" i="1"/>
  <c r="K87" i="1" s="1"/>
  <c r="J79" i="1"/>
  <c r="K79" i="1" s="1"/>
  <c r="J71" i="1"/>
  <c r="K71" i="1" s="1"/>
  <c r="J55" i="1"/>
  <c r="J47" i="1"/>
  <c r="K47" i="1" s="1"/>
  <c r="J41" i="1"/>
  <c r="K41" i="1" s="1"/>
  <c r="J25" i="1"/>
  <c r="J17" i="1"/>
  <c r="J9" i="1"/>
  <c r="K9" i="1" s="1"/>
  <c r="J630" i="1"/>
  <c r="K630" i="1" s="1"/>
  <c r="J626" i="1"/>
  <c r="J622" i="1"/>
  <c r="J618" i="1"/>
  <c r="K618" i="1" s="1"/>
  <c r="J614" i="1"/>
  <c r="J610" i="1"/>
  <c r="K610" i="1" s="1"/>
  <c r="J606" i="1"/>
  <c r="J602" i="1"/>
  <c r="K602" i="1" s="1"/>
  <c r="J598" i="1"/>
  <c r="K598" i="1" s="1"/>
  <c r="J594" i="1"/>
  <c r="J590" i="1"/>
  <c r="J586" i="1"/>
  <c r="K586" i="1" s="1"/>
  <c r="J582" i="1"/>
  <c r="K582" i="1" s="1"/>
  <c r="J578" i="1"/>
  <c r="K578" i="1" s="1"/>
  <c r="J574" i="1"/>
  <c r="J570" i="1"/>
  <c r="K570" i="1" s="1"/>
  <c r="J566" i="1"/>
  <c r="K566" i="1" s="1"/>
  <c r="J562" i="1"/>
  <c r="K562" i="1" s="1"/>
  <c r="J558" i="1"/>
  <c r="J554" i="1"/>
  <c r="K554" i="1" s="1"/>
  <c r="J550" i="1"/>
  <c r="K550" i="1" s="1"/>
  <c r="J546" i="1"/>
  <c r="K546" i="1" s="1"/>
  <c r="J542" i="1"/>
  <c r="J538" i="1"/>
  <c r="K538" i="1" s="1"/>
  <c r="J534" i="1"/>
  <c r="K534" i="1" s="1"/>
  <c r="J530" i="1"/>
  <c r="K530" i="1" s="1"/>
  <c r="J526" i="1"/>
  <c r="J522" i="1"/>
  <c r="K522" i="1" s="1"/>
  <c r="J518" i="1"/>
  <c r="K518" i="1" s="1"/>
  <c r="J514" i="1"/>
  <c r="K514" i="1" s="1"/>
  <c r="J510" i="1"/>
  <c r="J506" i="1"/>
  <c r="K506" i="1" s="1"/>
  <c r="J502" i="1"/>
  <c r="K502" i="1" s="1"/>
  <c r="J498" i="1"/>
  <c r="K498" i="1" s="1"/>
  <c r="J494" i="1"/>
  <c r="J490" i="1"/>
  <c r="K490" i="1" s="1"/>
  <c r="J486" i="1"/>
  <c r="K486" i="1" s="1"/>
  <c r="J482" i="1"/>
  <c r="K482" i="1" s="1"/>
  <c r="J478" i="1"/>
  <c r="J474" i="1"/>
  <c r="K474" i="1" s="1"/>
  <c r="J470" i="1"/>
  <c r="K470" i="1" s="1"/>
  <c r="J466" i="1"/>
  <c r="K466" i="1" s="1"/>
  <c r="J462" i="1"/>
  <c r="J458" i="1"/>
  <c r="K458" i="1" s="1"/>
  <c r="J454" i="1"/>
  <c r="K454" i="1" s="1"/>
  <c r="J450" i="1"/>
  <c r="K450" i="1" s="1"/>
  <c r="J446" i="1"/>
  <c r="J442" i="1"/>
  <c r="K442" i="1" s="1"/>
  <c r="J438" i="1"/>
  <c r="K438" i="1" s="1"/>
  <c r="J434" i="1"/>
  <c r="J430" i="1"/>
  <c r="J426" i="1"/>
  <c r="K426" i="1" s="1"/>
  <c r="J422" i="1"/>
  <c r="K422" i="1" s="1"/>
  <c r="J418" i="1"/>
  <c r="K418" i="1" s="1"/>
  <c r="J414" i="1"/>
  <c r="J410" i="1"/>
  <c r="K410" i="1" s="1"/>
  <c r="J406" i="1"/>
  <c r="J402" i="1"/>
  <c r="J398" i="1"/>
  <c r="J394" i="1"/>
  <c r="K394" i="1" s="1"/>
  <c r="J390" i="1"/>
  <c r="K390" i="1" s="1"/>
  <c r="J386" i="1"/>
  <c r="K386" i="1" s="1"/>
  <c r="J382" i="1"/>
  <c r="J378" i="1"/>
  <c r="K378" i="1" s="1"/>
  <c r="J374" i="1"/>
  <c r="K374" i="1" s="1"/>
  <c r="J370" i="1"/>
  <c r="J366" i="1"/>
  <c r="J362" i="1"/>
  <c r="K362" i="1" s="1"/>
  <c r="J358" i="1"/>
  <c r="K358" i="1" s="1"/>
  <c r="J354" i="1"/>
  <c r="K354" i="1" s="1"/>
  <c r="J350" i="1"/>
  <c r="J346" i="1"/>
  <c r="K346" i="1" s="1"/>
  <c r="J342" i="1"/>
  <c r="K342" i="1" s="1"/>
  <c r="J338" i="1"/>
  <c r="J334" i="1"/>
  <c r="J330" i="1"/>
  <c r="K330" i="1" s="1"/>
  <c r="J326" i="1"/>
  <c r="K326" i="1" s="1"/>
  <c r="J322" i="1"/>
  <c r="K322" i="1" s="1"/>
  <c r="J318" i="1"/>
  <c r="J314" i="1"/>
  <c r="K314" i="1" s="1"/>
  <c r="J310" i="1"/>
  <c r="K310" i="1" s="1"/>
  <c r="J306" i="1"/>
  <c r="J302" i="1"/>
  <c r="J298" i="1"/>
  <c r="K298" i="1" s="1"/>
  <c r="J294" i="1"/>
  <c r="K294" i="1" s="1"/>
  <c r="J290" i="1"/>
  <c r="K290" i="1" s="1"/>
  <c r="J286" i="1"/>
  <c r="J282" i="1"/>
  <c r="K282" i="1" s="1"/>
  <c r="J278" i="1"/>
  <c r="K278" i="1" s="1"/>
  <c r="J274" i="1"/>
  <c r="J270" i="1"/>
  <c r="J266" i="1"/>
  <c r="K266" i="1" s="1"/>
  <c r="J262" i="1"/>
  <c r="K262" i="1" s="1"/>
  <c r="J258" i="1"/>
  <c r="K258" i="1" s="1"/>
  <c r="J254" i="1"/>
  <c r="K254" i="1" s="1"/>
  <c r="J250" i="1"/>
  <c r="K250" i="1" s="1"/>
  <c r="J246" i="1"/>
  <c r="K246" i="1" s="1"/>
  <c r="J242" i="1"/>
  <c r="K242" i="1" s="1"/>
  <c r="J238" i="1"/>
  <c r="J234" i="1"/>
  <c r="K234" i="1" s="1"/>
  <c r="J230" i="1"/>
  <c r="K230" i="1" s="1"/>
  <c r="J226" i="1"/>
  <c r="K226" i="1" s="1"/>
  <c r="J222" i="1"/>
  <c r="K222" i="1" s="1"/>
  <c r="J218" i="1"/>
  <c r="K218" i="1" s="1"/>
  <c r="J214" i="1"/>
  <c r="K214" i="1" s="1"/>
  <c r="J210" i="1"/>
  <c r="K210" i="1" s="1"/>
  <c r="J206" i="1"/>
  <c r="J202" i="1"/>
  <c r="K202" i="1" s="1"/>
  <c r="J198" i="1"/>
  <c r="K198" i="1" s="1"/>
  <c r="J194" i="1"/>
  <c r="K194" i="1" s="1"/>
  <c r="J190" i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J122" i="1"/>
  <c r="K122" i="1" s="1"/>
  <c r="J118" i="1"/>
  <c r="K118" i="1" s="1"/>
  <c r="J114" i="1"/>
  <c r="K114" i="1" s="1"/>
  <c r="J110" i="1"/>
  <c r="J106" i="1"/>
  <c r="K106" i="1" s="1"/>
  <c r="J102" i="1"/>
  <c r="K102" i="1" s="1"/>
  <c r="J98" i="1"/>
  <c r="K98" i="1" s="1"/>
  <c r="J697" i="1"/>
  <c r="K697" i="1" s="1"/>
  <c r="J693" i="1"/>
  <c r="K693" i="1" s="1"/>
  <c r="J689" i="1"/>
  <c r="K689" i="1" s="1"/>
  <c r="J685" i="1"/>
  <c r="K685" i="1" s="1"/>
  <c r="J681" i="1"/>
  <c r="J677" i="1"/>
  <c r="K677" i="1" s="1"/>
  <c r="J673" i="1"/>
  <c r="K673" i="1" s="1"/>
  <c r="J669" i="1"/>
  <c r="K669" i="1" s="1"/>
  <c r="J665" i="1"/>
  <c r="J661" i="1"/>
  <c r="K661" i="1" s="1"/>
  <c r="J657" i="1"/>
  <c r="K657" i="1" s="1"/>
  <c r="J653" i="1"/>
  <c r="K653" i="1" s="1"/>
  <c r="J649" i="1"/>
  <c r="J645" i="1"/>
  <c r="K645" i="1" s="1"/>
  <c r="J641" i="1"/>
  <c r="K641" i="1" s="1"/>
  <c r="J637" i="1"/>
  <c r="K637" i="1" s="1"/>
  <c r="J633" i="1"/>
  <c r="J629" i="1"/>
  <c r="K629" i="1" s="1"/>
  <c r="J625" i="1"/>
  <c r="K625" i="1" s="1"/>
  <c r="J621" i="1"/>
  <c r="K621" i="1" s="1"/>
  <c r="J617" i="1"/>
  <c r="K617" i="1" s="1"/>
  <c r="J613" i="1"/>
  <c r="K613" i="1" s="1"/>
  <c r="J609" i="1"/>
  <c r="K609" i="1" s="1"/>
  <c r="J605" i="1"/>
  <c r="K605" i="1" s="1"/>
  <c r="J601" i="1"/>
  <c r="J597" i="1"/>
  <c r="K597" i="1" s="1"/>
  <c r="J593" i="1"/>
  <c r="K593" i="1" s="1"/>
  <c r="J589" i="1"/>
  <c r="K589" i="1" s="1"/>
  <c r="J585" i="1"/>
  <c r="J581" i="1"/>
  <c r="K581" i="1" s="1"/>
  <c r="J577" i="1"/>
  <c r="K577" i="1" s="1"/>
  <c r="J573" i="1"/>
  <c r="K573" i="1" s="1"/>
  <c r="J569" i="1"/>
  <c r="K569" i="1" s="1"/>
  <c r="J565" i="1"/>
  <c r="K565" i="1" s="1"/>
  <c r="J561" i="1"/>
  <c r="K561" i="1" s="1"/>
  <c r="J557" i="1"/>
  <c r="K557" i="1" s="1"/>
  <c r="J553" i="1"/>
  <c r="J549" i="1"/>
  <c r="K549" i="1" s="1"/>
  <c r="J545" i="1"/>
  <c r="K545" i="1" s="1"/>
  <c r="J541" i="1"/>
  <c r="K541" i="1" s="1"/>
  <c r="J537" i="1"/>
  <c r="K537" i="1" s="1"/>
  <c r="J533" i="1"/>
  <c r="K533" i="1" s="1"/>
  <c r="J529" i="1"/>
  <c r="K529" i="1" s="1"/>
  <c r="J525" i="1"/>
  <c r="K525" i="1" s="1"/>
  <c r="J521" i="1"/>
  <c r="K521" i="1" s="1"/>
  <c r="J517" i="1"/>
  <c r="K517" i="1" s="1"/>
  <c r="J513" i="1"/>
  <c r="K513" i="1" s="1"/>
  <c r="J509" i="1"/>
  <c r="K509" i="1" s="1"/>
  <c r="J501" i="1"/>
  <c r="J497" i="1"/>
  <c r="K497" i="1" s="1"/>
  <c r="J493" i="1"/>
  <c r="K493" i="1" s="1"/>
  <c r="J485" i="1"/>
  <c r="K485" i="1" s="1"/>
  <c r="J481" i="1"/>
  <c r="K481" i="1" s="1"/>
  <c r="J477" i="1"/>
  <c r="K477" i="1" s="1"/>
  <c r="J469" i="1"/>
  <c r="K469" i="1" s="1"/>
  <c r="J465" i="1"/>
  <c r="K465" i="1" s="1"/>
  <c r="J461" i="1"/>
  <c r="K461" i="1" s="1"/>
  <c r="J453" i="1"/>
  <c r="K453" i="1" s="1"/>
  <c r="J449" i="1"/>
  <c r="K449" i="1" s="1"/>
  <c r="J445" i="1"/>
  <c r="K445" i="1" s="1"/>
  <c r="J437" i="1"/>
  <c r="J433" i="1"/>
  <c r="K433" i="1" s="1"/>
  <c r="J429" i="1"/>
  <c r="K429" i="1" s="1"/>
  <c r="J421" i="1"/>
  <c r="K421" i="1" s="1"/>
  <c r="J417" i="1"/>
  <c r="K417" i="1" s="1"/>
  <c r="J413" i="1"/>
  <c r="K413" i="1" s="1"/>
  <c r="J405" i="1"/>
  <c r="K405" i="1" s="1"/>
  <c r="J401" i="1"/>
  <c r="K401" i="1" s="1"/>
  <c r="J397" i="1"/>
  <c r="K397" i="1" s="1"/>
  <c r="J389" i="1"/>
  <c r="K389" i="1" s="1"/>
  <c r="J385" i="1"/>
  <c r="K385" i="1" s="1"/>
  <c r="J381" i="1"/>
  <c r="K381" i="1" s="1"/>
  <c r="J373" i="1"/>
  <c r="K373" i="1" s="1"/>
  <c r="J369" i="1"/>
  <c r="K369" i="1" s="1"/>
  <c r="J365" i="1"/>
  <c r="K365" i="1" s="1"/>
  <c r="J357" i="1"/>
  <c r="K357" i="1" s="1"/>
  <c r="J353" i="1"/>
  <c r="K353" i="1" s="1"/>
  <c r="J349" i="1"/>
  <c r="K349" i="1" s="1"/>
  <c r="J341" i="1"/>
  <c r="K341" i="1" s="1"/>
  <c r="J337" i="1"/>
  <c r="K337" i="1" s="1"/>
  <c r="J333" i="1"/>
  <c r="K333" i="1" s="1"/>
  <c r="J329" i="1"/>
  <c r="K329" i="1" s="1"/>
  <c r="J325" i="1"/>
  <c r="K325" i="1" s="1"/>
  <c r="J321" i="1"/>
  <c r="K321" i="1" s="1"/>
  <c r="J317" i="1"/>
  <c r="K317" i="1" s="1"/>
  <c r="J313" i="1"/>
  <c r="K313" i="1" s="1"/>
  <c r="J309" i="1"/>
  <c r="K309" i="1" s="1"/>
  <c r="J305" i="1"/>
  <c r="K305" i="1" s="1"/>
  <c r="J301" i="1"/>
  <c r="J297" i="1"/>
  <c r="K297" i="1" s="1"/>
  <c r="J293" i="1"/>
  <c r="K293" i="1" s="1"/>
  <c r="J289" i="1"/>
  <c r="K289" i="1" s="1"/>
  <c r="J285" i="1"/>
  <c r="K285" i="1" s="1"/>
  <c r="J281" i="1"/>
  <c r="K281" i="1" s="1"/>
  <c r="J277" i="1"/>
  <c r="K277" i="1" s="1"/>
  <c r="J273" i="1"/>
  <c r="K273" i="1" s="1"/>
  <c r="J269" i="1"/>
  <c r="K269" i="1" s="1"/>
  <c r="J265" i="1"/>
  <c r="K265" i="1" s="1"/>
  <c r="J261" i="1"/>
  <c r="K261" i="1" s="1"/>
  <c r="J257" i="1"/>
  <c r="K257" i="1" s="1"/>
  <c r="J253" i="1"/>
  <c r="K253" i="1" s="1"/>
  <c r="J249" i="1"/>
  <c r="K249" i="1" s="1"/>
  <c r="J245" i="1"/>
  <c r="K245" i="1" s="1"/>
  <c r="J241" i="1"/>
  <c r="K241" i="1" s="1"/>
  <c r="J237" i="1"/>
  <c r="K237" i="1" s="1"/>
  <c r="J233" i="1"/>
  <c r="K233" i="1" s="1"/>
  <c r="J229" i="1"/>
  <c r="K229" i="1" s="1"/>
  <c r="J225" i="1"/>
  <c r="K225" i="1" s="1"/>
  <c r="J221" i="1"/>
  <c r="K221" i="1" s="1"/>
  <c r="J217" i="1"/>
  <c r="K217" i="1" s="1"/>
  <c r="J213" i="1"/>
  <c r="K213" i="1" s="1"/>
  <c r="J209" i="1"/>
  <c r="K209" i="1" s="1"/>
  <c r="J205" i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9" i="1"/>
  <c r="K129" i="1" s="1"/>
  <c r="J125" i="1"/>
  <c r="J121" i="1"/>
  <c r="K121" i="1" s="1"/>
  <c r="J117" i="1"/>
  <c r="K117" i="1" s="1"/>
  <c r="J113" i="1"/>
  <c r="K113" i="1" s="1"/>
  <c r="J109" i="1"/>
  <c r="K109" i="1" s="1"/>
  <c r="J105" i="1"/>
  <c r="K105" i="1" s="1"/>
  <c r="J203" i="1"/>
  <c r="K203" i="1" s="1"/>
  <c r="J195" i="1"/>
  <c r="K195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39" i="1"/>
  <c r="K139" i="1" s="1"/>
  <c r="J131" i="1"/>
  <c r="K131" i="1" s="1"/>
  <c r="J123" i="1"/>
  <c r="K123" i="1" s="1"/>
  <c r="J115" i="1"/>
  <c r="K115" i="1" s="1"/>
  <c r="J107" i="1"/>
  <c r="K107" i="1" s="1"/>
  <c r="J99" i="1"/>
  <c r="K99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7" i="1"/>
  <c r="K37" i="1" s="1"/>
  <c r="J29" i="1"/>
  <c r="J21" i="1"/>
  <c r="K21" i="1" s="1"/>
  <c r="J13" i="1"/>
  <c r="J5" i="1"/>
  <c r="K5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J50" i="1"/>
  <c r="K50" i="1" s="1"/>
  <c r="J46" i="1"/>
  <c r="K46" i="1" s="1"/>
  <c r="J42" i="1"/>
  <c r="K42" i="1" s="1"/>
  <c r="J40" i="1"/>
  <c r="K40" i="1" s="1"/>
  <c r="J36" i="1"/>
  <c r="K36" i="1" s="1"/>
  <c r="J32" i="1"/>
  <c r="K32" i="1" s="1"/>
  <c r="J28" i="1"/>
  <c r="K28" i="1" s="1"/>
  <c r="J24" i="1"/>
  <c r="K24" i="1" s="1"/>
  <c r="J20" i="1"/>
  <c r="K20" i="1" s="1"/>
  <c r="J16" i="1"/>
  <c r="K16" i="1" s="1"/>
  <c r="J12" i="1"/>
  <c r="K12" i="1" s="1"/>
  <c r="J8" i="1"/>
  <c r="K8" i="1" s="1"/>
  <c r="J4" i="1"/>
  <c r="K4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39" i="1"/>
  <c r="K39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7" i="1"/>
  <c r="K7" i="1" s="1"/>
  <c r="J3" i="1"/>
  <c r="K3" i="1" s="1"/>
  <c r="K13" i="1"/>
  <c r="K17" i="1"/>
  <c r="K25" i="1"/>
  <c r="K29" i="1"/>
  <c r="K33" i="1"/>
  <c r="K55" i="1"/>
  <c r="K63" i="1"/>
  <c r="K95" i="1"/>
  <c r="K103" i="1"/>
  <c r="K125" i="1"/>
  <c r="K205" i="1"/>
  <c r="K240" i="1"/>
  <c r="K272" i="1"/>
  <c r="K304" i="1"/>
  <c r="K336" i="1"/>
  <c r="K368" i="1"/>
  <c r="K384" i="1"/>
  <c r="K400" i="1"/>
  <c r="K416" i="1"/>
  <c r="K500" i="1"/>
  <c r="K650" i="1"/>
  <c r="K728" i="1"/>
  <c r="K958" i="1"/>
  <c r="K124" i="1"/>
  <c r="K204" i="1"/>
  <c r="K236" i="1"/>
  <c r="K268" i="1"/>
  <c r="K300" i="1"/>
  <c r="K332" i="1"/>
  <c r="K396" i="1"/>
  <c r="K516" i="1"/>
  <c r="K644" i="1"/>
  <c r="K752" i="1"/>
  <c r="K990" i="1"/>
  <c r="K6" i="1"/>
  <c r="K10" i="1"/>
  <c r="K14" i="1"/>
  <c r="K18" i="1"/>
  <c r="K30" i="1"/>
  <c r="K38" i="1"/>
  <c r="K48" i="1"/>
  <c r="K52" i="1"/>
  <c r="K56" i="1"/>
  <c r="K60" i="1"/>
  <c r="K68" i="1"/>
  <c r="K72" i="1"/>
  <c r="K80" i="1"/>
  <c r="K88" i="1"/>
  <c r="K108" i="1"/>
  <c r="K112" i="1"/>
  <c r="K116" i="1"/>
  <c r="K127" i="1"/>
  <c r="K132" i="1"/>
  <c r="K143" i="1"/>
  <c r="K148" i="1"/>
  <c r="K168" i="1"/>
  <c r="K176" i="1"/>
  <c r="K184" i="1"/>
  <c r="K200" i="1"/>
  <c r="K208" i="1"/>
  <c r="K244" i="1"/>
  <c r="K276" i="1"/>
  <c r="K308" i="1"/>
  <c r="K324" i="1"/>
  <c r="K356" i="1"/>
  <c r="K372" i="1"/>
  <c r="K388" i="1"/>
  <c r="K612" i="1"/>
  <c r="K634" i="1"/>
  <c r="K800" i="1"/>
  <c r="K832" i="1"/>
  <c r="K864" i="1"/>
  <c r="K896" i="1"/>
  <c r="K928" i="1"/>
  <c r="K54" i="1"/>
  <c r="K110" i="1"/>
  <c r="K180" i="1"/>
  <c r="K212" i="1"/>
  <c r="K452" i="1"/>
  <c r="K666" i="1"/>
  <c r="K720" i="1"/>
  <c r="K784" i="1"/>
  <c r="K947" i="1"/>
  <c r="K144" i="1"/>
  <c r="K248" i="1"/>
  <c r="K264" i="1"/>
  <c r="K312" i="1"/>
  <c r="K328" i="1"/>
  <c r="K344" i="1"/>
  <c r="K376" i="1"/>
  <c r="K408" i="1"/>
  <c r="K682" i="1"/>
  <c r="K712" i="1"/>
  <c r="K744" i="1"/>
  <c r="K776" i="1"/>
  <c r="K808" i="1"/>
  <c r="K840" i="1"/>
  <c r="K872" i="1"/>
  <c r="K904" i="1"/>
  <c r="K936" i="1"/>
  <c r="K301" i="1"/>
  <c r="K409" i="1"/>
  <c r="K443" i="1"/>
  <c r="K448" i="1"/>
  <c r="K464" i="1"/>
  <c r="K475" i="1"/>
  <c r="K480" i="1"/>
  <c r="K491" i="1"/>
  <c r="K507" i="1"/>
  <c r="K512" i="1"/>
  <c r="K523" i="1"/>
  <c r="K528" i="1"/>
  <c r="K539" i="1"/>
  <c r="K544" i="1"/>
  <c r="K555" i="1"/>
  <c r="K560" i="1"/>
  <c r="K571" i="1"/>
  <c r="K576" i="1"/>
  <c r="K587" i="1"/>
  <c r="K603" i="1"/>
  <c r="K608" i="1"/>
  <c r="K614" i="1"/>
  <c r="K619" i="1"/>
  <c r="K635" i="1"/>
  <c r="K651" i="1"/>
  <c r="K656" i="1"/>
  <c r="K667" i="1"/>
  <c r="K683" i="1"/>
  <c r="K698" i="1"/>
  <c r="K706" i="1"/>
  <c r="K714" i="1"/>
  <c r="K730" i="1"/>
  <c r="K746" i="1"/>
  <c r="K762" i="1"/>
  <c r="K778" i="1"/>
  <c r="K794" i="1"/>
  <c r="K810" i="1"/>
  <c r="K826" i="1"/>
  <c r="K842" i="1"/>
  <c r="K858" i="1"/>
  <c r="K874" i="1"/>
  <c r="K890" i="1"/>
  <c r="K906" i="1"/>
  <c r="K922" i="1"/>
  <c r="K960" i="1"/>
  <c r="K992" i="1"/>
  <c r="K126" i="1"/>
  <c r="K158" i="1"/>
  <c r="K190" i="1"/>
  <c r="K206" i="1"/>
  <c r="K238" i="1"/>
  <c r="K270" i="1"/>
  <c r="K274" i="1"/>
  <c r="K286" i="1"/>
  <c r="K302" i="1"/>
  <c r="K306" i="1"/>
  <c r="K318" i="1"/>
  <c r="K334" i="1"/>
  <c r="K338" i="1"/>
  <c r="K350" i="1"/>
  <c r="K366" i="1"/>
  <c r="K370" i="1"/>
  <c r="K382" i="1"/>
  <c r="K398" i="1"/>
  <c r="K402" i="1"/>
  <c r="K406" i="1"/>
  <c r="K414" i="1"/>
  <c r="K423" i="1"/>
  <c r="K428" i="1"/>
  <c r="K434" i="1"/>
  <c r="K439" i="1"/>
  <c r="K455" i="1"/>
  <c r="K460" i="1"/>
  <c r="K471" i="1"/>
  <c r="K492" i="1"/>
  <c r="K524" i="1"/>
  <c r="K540" i="1"/>
  <c r="K572" i="1"/>
  <c r="K594" i="1"/>
  <c r="K604" i="1"/>
  <c r="K620" i="1"/>
  <c r="K626" i="1"/>
  <c r="K652" i="1"/>
  <c r="K684" i="1"/>
  <c r="K692" i="1"/>
  <c r="K700" i="1"/>
  <c r="K708" i="1"/>
  <c r="K724" i="1"/>
  <c r="K732" i="1"/>
  <c r="K764" i="1"/>
  <c r="K772" i="1"/>
  <c r="K804" i="1"/>
  <c r="K828" i="1"/>
  <c r="K860" i="1"/>
  <c r="K868" i="1"/>
  <c r="K884" i="1"/>
  <c r="K892" i="1"/>
  <c r="K916" i="1"/>
  <c r="K942" i="1"/>
  <c r="K963" i="1"/>
  <c r="K974" i="1"/>
  <c r="K984" i="1"/>
  <c r="K183" i="1"/>
  <c r="K215" i="1"/>
  <c r="K219" i="1"/>
  <c r="K223" i="1"/>
  <c r="K235" i="1"/>
  <c r="K239" i="1"/>
  <c r="K243" i="1"/>
  <c r="K251" i="1"/>
  <c r="K263" i="1"/>
  <c r="K271" i="1"/>
  <c r="K291" i="1"/>
  <c r="K307" i="1"/>
  <c r="K315" i="1"/>
  <c r="K319" i="1"/>
  <c r="K327" i="1"/>
  <c r="K335" i="1"/>
  <c r="K343" i="1"/>
  <c r="K359" i="1"/>
  <c r="K363" i="1"/>
  <c r="K375" i="1"/>
  <c r="K391" i="1"/>
  <c r="K395" i="1"/>
  <c r="K407" i="1"/>
  <c r="K430" i="1"/>
  <c r="K440" i="1"/>
  <c r="K446" i="1"/>
  <c r="K462" i="1"/>
  <c r="K472" i="1"/>
  <c r="K478" i="1"/>
  <c r="K483" i="1"/>
  <c r="K494" i="1"/>
  <c r="K499" i="1"/>
  <c r="K510" i="1"/>
  <c r="K515" i="1"/>
  <c r="K520" i="1"/>
  <c r="K526" i="1"/>
  <c r="K531" i="1"/>
  <c r="K542" i="1"/>
  <c r="K547" i="1"/>
  <c r="K552" i="1"/>
  <c r="K558" i="1"/>
  <c r="K563" i="1"/>
  <c r="K574" i="1"/>
  <c r="K579" i="1"/>
  <c r="K584" i="1"/>
  <c r="K590" i="1"/>
  <c r="K595" i="1"/>
  <c r="K606" i="1"/>
  <c r="K611" i="1"/>
  <c r="K616" i="1"/>
  <c r="K622" i="1"/>
  <c r="K627" i="1"/>
  <c r="K638" i="1"/>
  <c r="K643" i="1"/>
  <c r="K648" i="1"/>
  <c r="K659" i="1"/>
  <c r="K670" i="1"/>
  <c r="K675" i="1"/>
  <c r="K680" i="1"/>
  <c r="K686" i="1"/>
  <c r="K702" i="1"/>
  <c r="K718" i="1"/>
  <c r="K750" i="1"/>
  <c r="K766" i="1"/>
  <c r="K782" i="1"/>
  <c r="K798" i="1"/>
  <c r="K814" i="1"/>
  <c r="K830" i="1"/>
  <c r="K846" i="1"/>
  <c r="K862" i="1"/>
  <c r="K878" i="1"/>
  <c r="K894" i="1"/>
  <c r="K910" i="1"/>
  <c r="K926" i="1"/>
  <c r="K955" i="1"/>
  <c r="K976" i="1"/>
  <c r="K987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47" i="1"/>
  <c r="K851" i="1"/>
  <c r="K859" i="1"/>
  <c r="K863" i="1"/>
  <c r="K879" i="1"/>
  <c r="K895" i="1"/>
  <c r="K899" i="1"/>
  <c r="K907" i="1"/>
  <c r="K915" i="1"/>
  <c r="K919" i="1"/>
  <c r="K927" i="1"/>
  <c r="K940" i="1"/>
  <c r="K951" i="1"/>
  <c r="K956" i="1"/>
  <c r="K967" i="1"/>
  <c r="K978" i="1"/>
  <c r="K425" i="1"/>
  <c r="K437" i="1"/>
  <c r="K489" i="1"/>
  <c r="K501" i="1"/>
  <c r="K505" i="1"/>
  <c r="K553" i="1"/>
  <c r="K585" i="1"/>
  <c r="K601" i="1"/>
  <c r="K633" i="1"/>
  <c r="K649" i="1"/>
  <c r="K665" i="1"/>
  <c r="K681" i="1"/>
  <c r="K713" i="1"/>
  <c r="K717" i="1"/>
  <c r="K729" i="1"/>
  <c r="K745" i="1"/>
  <c r="K749" i="1"/>
  <c r="K761" i="1"/>
  <c r="K777" i="1"/>
  <c r="K781" i="1"/>
  <c r="K793" i="1"/>
  <c r="K809" i="1"/>
  <c r="K813" i="1"/>
  <c r="K825" i="1"/>
  <c r="K829" i="1"/>
  <c r="K841" i="1"/>
  <c r="K845" i="1"/>
  <c r="K857" i="1"/>
  <c r="K861" i="1"/>
  <c r="K873" i="1"/>
  <c r="K877" i="1"/>
  <c r="K889" i="1"/>
  <c r="K893" i="1"/>
  <c r="K905" i="1"/>
  <c r="K909" i="1"/>
  <c r="K921" i="1"/>
  <c r="K925" i="1"/>
  <c r="K938" i="1"/>
  <c r="K948" i="1"/>
  <c r="K954" i="1"/>
  <c r="K970" i="1"/>
  <c r="K975" i="1"/>
  <c r="K980" i="1"/>
  <c r="K986" i="1"/>
  <c r="K937" i="1"/>
  <c r="K941" i="1"/>
  <c r="K953" i="1"/>
  <c r="K969" i="1"/>
  <c r="K973" i="1"/>
  <c r="K985" i="1"/>
</calcChain>
</file>

<file path=xl/sharedStrings.xml><?xml version="1.0" encoding="utf-8"?>
<sst xmlns="http://schemas.openxmlformats.org/spreadsheetml/2006/main" count="4168" uniqueCount="870">
  <si>
    <t>id чека</t>
  </si>
  <si>
    <t>id товара</t>
  </si>
  <si>
    <t>цена за шт в рублях</t>
  </si>
  <si>
    <t>кол-во штук в чеке</t>
  </si>
  <si>
    <t>сумма чека</t>
  </si>
  <si>
    <t>дата создания чека</t>
  </si>
  <si>
    <t>магазин покупки</t>
  </si>
  <si>
    <t>id клиента</t>
  </si>
  <si>
    <t>Бристоль</t>
  </si>
  <si>
    <t>Дикси</t>
  </si>
  <si>
    <t>Городской Супермаркет</t>
  </si>
  <si>
    <t>Верный</t>
  </si>
  <si>
    <t>Спар</t>
  </si>
  <si>
    <t>Карусель</t>
  </si>
  <si>
    <t>Мираторг</t>
  </si>
  <si>
    <t>Мосмарт</t>
  </si>
  <si>
    <t>Перекресток</t>
  </si>
  <si>
    <t>Гиперглобус</t>
  </si>
  <si>
    <t>Лента</t>
  </si>
  <si>
    <t>Метро</t>
  </si>
  <si>
    <t>Билла</t>
  </si>
  <si>
    <t>Пятерочка</t>
  </si>
  <si>
    <t>О'кей</t>
  </si>
  <si>
    <t>Ароматный Мир</t>
  </si>
  <si>
    <t>Магнит</t>
  </si>
  <si>
    <t>Седьмой Континент</t>
  </si>
  <si>
    <t>Ашан</t>
  </si>
  <si>
    <t>Азбука Вкуса</t>
  </si>
  <si>
    <t>Сладов</t>
  </si>
  <si>
    <t>Сахар</t>
  </si>
  <si>
    <t>Семко</t>
  </si>
  <si>
    <t>Овощи</t>
  </si>
  <si>
    <t>Фруктовый сад</t>
  </si>
  <si>
    <t>Сок</t>
  </si>
  <si>
    <t>Green Garden</t>
  </si>
  <si>
    <t>Фрукты</t>
  </si>
  <si>
    <t>Дарница</t>
  </si>
  <si>
    <t>Хлеб</t>
  </si>
  <si>
    <t>Фруктовый Рай</t>
  </si>
  <si>
    <t>Паста Зара</t>
  </si>
  <si>
    <t>Макароны</t>
  </si>
  <si>
    <t>Ярмарка</t>
  </si>
  <si>
    <t>Крупа</t>
  </si>
  <si>
    <t>Домик в деревне</t>
  </si>
  <si>
    <t>Молоко</t>
  </si>
  <si>
    <t>Чудо</t>
  </si>
  <si>
    <t>Йогурт</t>
  </si>
  <si>
    <t>Славянка</t>
  </si>
  <si>
    <t>Конфеты</t>
  </si>
  <si>
    <t>Сырная долина</t>
  </si>
  <si>
    <t>Сыр</t>
  </si>
  <si>
    <t>Добрый</t>
  </si>
  <si>
    <t>Tchibo</t>
  </si>
  <si>
    <t>Кофе</t>
  </si>
  <si>
    <t>Меридиан</t>
  </si>
  <si>
    <t>Рыба</t>
  </si>
  <si>
    <t>Черкизово</t>
  </si>
  <si>
    <t>Колбаса</t>
  </si>
  <si>
    <t>Фрукты-Ягоды</t>
  </si>
  <si>
    <t>Тесс</t>
  </si>
  <si>
    <t>Чай</t>
  </si>
  <si>
    <t>Продимекс</t>
  </si>
  <si>
    <t>Овощной ряд</t>
  </si>
  <si>
    <t>Мистраль</t>
  </si>
  <si>
    <t>Бабаевский</t>
  </si>
  <si>
    <t>Беллакт</t>
  </si>
  <si>
    <t>Эрманн</t>
  </si>
  <si>
    <t>Увелка</t>
  </si>
  <si>
    <t>Белогорье</t>
  </si>
  <si>
    <t>Печенье</t>
  </si>
  <si>
    <t>Lipton</t>
  </si>
  <si>
    <t>Estrella</t>
  </si>
  <si>
    <t>Чипсы</t>
  </si>
  <si>
    <t>Ростагроэкспорт</t>
  </si>
  <si>
    <t>Экзотик</t>
  </si>
  <si>
    <t>Илецкая</t>
  </si>
  <si>
    <t>Соль</t>
  </si>
  <si>
    <t>Активиа</t>
  </si>
  <si>
    <t>Дымов</t>
  </si>
  <si>
    <t>Славянская</t>
  </si>
  <si>
    <t>Рот Фронт</t>
  </si>
  <si>
    <t>Окраина</t>
  </si>
  <si>
    <t>Jacobs</t>
  </si>
  <si>
    <t>Красный Октябрь</t>
  </si>
  <si>
    <t>Черная Карта</t>
  </si>
  <si>
    <t>Националь</t>
  </si>
  <si>
    <t>Русское море</t>
  </si>
  <si>
    <t>Хлебный Дом</t>
  </si>
  <si>
    <t>Ахмад</t>
  </si>
  <si>
    <t>Русский сахар</t>
  </si>
  <si>
    <t>Рис</t>
  </si>
  <si>
    <t>Борилла</t>
  </si>
  <si>
    <t>Карат</t>
  </si>
  <si>
    <t>Русский Хлеб</t>
  </si>
  <si>
    <t>Агросахар</t>
  </si>
  <si>
    <t>Зеленая грядка</t>
  </si>
  <si>
    <t>Экстра</t>
  </si>
  <si>
    <t>Балтийский берег</t>
  </si>
  <si>
    <t>Посиделкино</t>
  </si>
  <si>
    <t>Простоквашино</t>
  </si>
  <si>
    <t>КДВ</t>
  </si>
  <si>
    <t>Макфа</t>
  </si>
  <si>
    <t>Pringles</t>
  </si>
  <si>
    <t>Гавриш</t>
  </si>
  <si>
    <t>President</t>
  </si>
  <si>
    <t>Nescafe</t>
  </si>
  <si>
    <t>Салта</t>
  </si>
  <si>
    <t>Greenfield</t>
  </si>
  <si>
    <t>Мясо</t>
  </si>
  <si>
    <t>Снежана</t>
  </si>
  <si>
    <t>Агрокомплекс</t>
  </si>
  <si>
    <t>Каравай</t>
  </si>
  <si>
    <t>Rich</t>
  </si>
  <si>
    <t>Вимм-Билль-Данн</t>
  </si>
  <si>
    <t>Белый Злат</t>
  </si>
  <si>
    <t>Сава</t>
  </si>
  <si>
    <t>Роллтон</t>
  </si>
  <si>
    <t>Русская картошка</t>
  </si>
  <si>
    <t>Санта Бремор</t>
  </si>
  <si>
    <t>Микоян</t>
  </si>
  <si>
    <t>Агро-Альянс</t>
  </si>
  <si>
    <t>Сады Придонья</t>
  </si>
  <si>
    <t>Lay's</t>
  </si>
  <si>
    <t>Hochland</t>
  </si>
  <si>
    <t>Юбилейное</t>
  </si>
  <si>
    <t>поставщик</t>
  </si>
  <si>
    <t>категория товара</t>
  </si>
  <si>
    <t>+380</t>
  </si>
  <si>
    <t>Украина</t>
  </si>
  <si>
    <t>+992</t>
  </si>
  <si>
    <t>Таджикистан</t>
  </si>
  <si>
    <t>+998</t>
  </si>
  <si>
    <t>Узбекистан</t>
  </si>
  <si>
    <t>+375</t>
  </si>
  <si>
    <t>Беларусь</t>
  </si>
  <si>
    <t>+7</t>
  </si>
  <si>
    <t>Казахстан</t>
  </si>
  <si>
    <t>Россия</t>
  </si>
  <si>
    <t>Код</t>
  </si>
  <si>
    <t>Страна</t>
  </si>
  <si>
    <t>нет</t>
  </si>
  <si>
    <t>+7 630-011-3417</t>
  </si>
  <si>
    <t>да</t>
  </si>
  <si>
    <t>+380 293-011-4872</t>
  </si>
  <si>
    <t>+998 678-480-0704</t>
  </si>
  <si>
    <t>+998 662-556-3959</t>
  </si>
  <si>
    <t>+998 342-700-2159</t>
  </si>
  <si>
    <t>+380 686-730-6702</t>
  </si>
  <si>
    <t>+7 997-792-5112</t>
  </si>
  <si>
    <t>+992 145-030-4792</t>
  </si>
  <si>
    <t>+375 877-885-2826</t>
  </si>
  <si>
    <t>+998 662-959-7800</t>
  </si>
  <si>
    <t>+992 614-322-7161</t>
  </si>
  <si>
    <t>+998 782-759-1031</t>
  </si>
  <si>
    <t>+375 933-846-4405</t>
  </si>
  <si>
    <t>+380 017-252-3368</t>
  </si>
  <si>
    <t>+375 477-336-9780</t>
  </si>
  <si>
    <t>+992 570-665-8734</t>
  </si>
  <si>
    <t>+380 950-384-1472</t>
  </si>
  <si>
    <t>+380 537-432-3099</t>
  </si>
  <si>
    <t>+7 411-977-9395</t>
  </si>
  <si>
    <t>+992 772-470-1976</t>
  </si>
  <si>
    <t>+992 666-298-7733</t>
  </si>
  <si>
    <t>+998 849-649-9045</t>
  </si>
  <si>
    <t>+380 958-231-6305</t>
  </si>
  <si>
    <t>+7 571-938-4741</t>
  </si>
  <si>
    <t>+7 289-019-1718</t>
  </si>
  <si>
    <t>+7 210-575-0459</t>
  </si>
  <si>
    <t>+998 313-336-2516</t>
  </si>
  <si>
    <t>+998 481-371-2630</t>
  </si>
  <si>
    <t>+380 254-333-6466</t>
  </si>
  <si>
    <t>+7 056-712-2591</t>
  </si>
  <si>
    <t>+380 606-168-8976</t>
  </si>
  <si>
    <t>+380 004-121-0383</t>
  </si>
  <si>
    <t>+7 975-515-1931</t>
  </si>
  <si>
    <t>+992 869-966-7816</t>
  </si>
  <si>
    <t>+375 986-655-6691</t>
  </si>
  <si>
    <t>+380 265-102-2104</t>
  </si>
  <si>
    <t>+7 542-005-0327</t>
  </si>
  <si>
    <t>+375 722-671-7064</t>
  </si>
  <si>
    <t>+992 756-085-4605</t>
  </si>
  <si>
    <t>+998 946-408-1930</t>
  </si>
  <si>
    <t>+380 143-562-6602</t>
  </si>
  <si>
    <t>+7 592-632-8448</t>
  </si>
  <si>
    <t>+7 450-475-2540</t>
  </si>
  <si>
    <t>+380 533-078-8885</t>
  </si>
  <si>
    <t>+998 284-687-3096</t>
  </si>
  <si>
    <t>+380 245-175-6131</t>
  </si>
  <si>
    <t>+380 668-055-3546</t>
  </si>
  <si>
    <t>+992 000-000-7415</t>
  </si>
  <si>
    <t>+375 427-098-5558</t>
  </si>
  <si>
    <t>+375 173-908-3215</t>
  </si>
  <si>
    <t>+7 894-636-1225</t>
  </si>
  <si>
    <t>+7 352-977-7374</t>
  </si>
  <si>
    <t>+998 856-058-2613</t>
  </si>
  <si>
    <t>+998 692-163-4083</t>
  </si>
  <si>
    <t>+992 774-047-4624</t>
  </si>
  <si>
    <t>+7 755-098-2625</t>
  </si>
  <si>
    <t>+992 544-936-8109</t>
  </si>
  <si>
    <t>+375 253-379-5656</t>
  </si>
  <si>
    <t>+992 550-001-8470</t>
  </si>
  <si>
    <t>+375 841-273-5425</t>
  </si>
  <si>
    <t>+7 414-973-8213</t>
  </si>
  <si>
    <t>+992 377-961-6550</t>
  </si>
  <si>
    <t>+375 268-005-4917</t>
  </si>
  <si>
    <t>+7 022-690-6735</t>
  </si>
  <si>
    <t>+7 724-347-2918</t>
  </si>
  <si>
    <t>+375 869-843-0628</t>
  </si>
  <si>
    <t>+380 350-189-8989</t>
  </si>
  <si>
    <t>+992 654-311-2893</t>
  </si>
  <si>
    <t>+7 352-652-3977</t>
  </si>
  <si>
    <t>+998 714-433-6940</t>
  </si>
  <si>
    <t>+7 354-672-8947</t>
  </si>
  <si>
    <t>+380 255-745-0289</t>
  </si>
  <si>
    <t>+998 220-798-0143</t>
  </si>
  <si>
    <t>+7 981-245-0102</t>
  </si>
  <si>
    <t>+7 762-296-2673</t>
  </si>
  <si>
    <t>+7 085-149-7713</t>
  </si>
  <si>
    <t>+380 971-032-0139</t>
  </si>
  <si>
    <t>+992 994-189-2821</t>
  </si>
  <si>
    <t>+992 471-072-5643</t>
  </si>
  <si>
    <t>+7 411-180-0061</t>
  </si>
  <si>
    <t>+7 927-005-2176</t>
  </si>
  <si>
    <t>+7 914-597-1350</t>
  </si>
  <si>
    <t>+375 529-351-9731</t>
  </si>
  <si>
    <t>+998 436-367-6830</t>
  </si>
  <si>
    <t>+992 443-164-9246</t>
  </si>
  <si>
    <t>+998 455-746-0633</t>
  </si>
  <si>
    <t>+375 165-356-7542</t>
  </si>
  <si>
    <t>+375 956-020-3484</t>
  </si>
  <si>
    <t>+998 301-225-3693</t>
  </si>
  <si>
    <t>+7 875-362-2366</t>
  </si>
  <si>
    <t>+7 885-064-8776</t>
  </si>
  <si>
    <t>+380 809-127-8060</t>
  </si>
  <si>
    <t>+380 916-341-6028</t>
  </si>
  <si>
    <t>+7 147-975-5645</t>
  </si>
  <si>
    <t>+992 204-182-8433</t>
  </si>
  <si>
    <t>+992 852-094-1088</t>
  </si>
  <si>
    <t>+7 091-838-5158</t>
  </si>
  <si>
    <t>+375 824-010-1358</t>
  </si>
  <si>
    <t>+380 329-195-8747</t>
  </si>
  <si>
    <t>+998 035-761-6314</t>
  </si>
  <si>
    <t>+7 729-805-4220</t>
  </si>
  <si>
    <t>+375 972-832-7690</t>
  </si>
  <si>
    <t>+998 661-487-5525</t>
  </si>
  <si>
    <t>+7 402-873-2919</t>
  </si>
  <si>
    <t>+7 747-226-1755</t>
  </si>
  <si>
    <t>+7 189-378-6167</t>
  </si>
  <si>
    <t>+380 922-338-1312</t>
  </si>
  <si>
    <t>+380 363-690-1507</t>
  </si>
  <si>
    <t>+998 773-281-1360</t>
  </si>
  <si>
    <t>+998 437-737-9329</t>
  </si>
  <si>
    <t>+7 722-155-8660</t>
  </si>
  <si>
    <t>+998 090-420-2619</t>
  </si>
  <si>
    <t>+998 936-440-2703</t>
  </si>
  <si>
    <t>+7 916-678-5714</t>
  </si>
  <si>
    <t>+380 169-087-4183</t>
  </si>
  <si>
    <t>+998 286-143-0624</t>
  </si>
  <si>
    <t>+380 266-548-4802</t>
  </si>
  <si>
    <t>+992 124-441-2478</t>
  </si>
  <si>
    <t>+375 515-558-2884</t>
  </si>
  <si>
    <t>+992 902-872-9763</t>
  </si>
  <si>
    <t>+380 001-347-5456</t>
  </si>
  <si>
    <t>+7 191-068-2694</t>
  </si>
  <si>
    <t>+998 955-643-6256</t>
  </si>
  <si>
    <t>+998 225-019-2493</t>
  </si>
  <si>
    <t>+375 844-419-2850</t>
  </si>
  <si>
    <t>+375 280-614-3764</t>
  </si>
  <si>
    <t>+375 563-314-3708</t>
  </si>
  <si>
    <t>+998 271-883-9995</t>
  </si>
  <si>
    <t>+7 731-326-3751</t>
  </si>
  <si>
    <t>+998 783-609-3463</t>
  </si>
  <si>
    <t>+7 142-825-3773</t>
  </si>
  <si>
    <t>+998 999-821-3025</t>
  </si>
  <si>
    <t>+7 529-529-9415</t>
  </si>
  <si>
    <t>+7 120-273-0435</t>
  </si>
  <si>
    <t>+998 965-511-3258</t>
  </si>
  <si>
    <t>+998 087-830-4222</t>
  </si>
  <si>
    <t>+7 322-163-7549</t>
  </si>
  <si>
    <t>+998 941-560-7307</t>
  </si>
  <si>
    <t>+380 229-176-0124</t>
  </si>
  <si>
    <t>+992 353-055-1290</t>
  </si>
  <si>
    <t>+380 959-961-5281</t>
  </si>
  <si>
    <t>+380 672-066-4140</t>
  </si>
  <si>
    <t>+380 250-699-1873</t>
  </si>
  <si>
    <t>+998 833-068-3629</t>
  </si>
  <si>
    <t>+7 524-548-9435</t>
  </si>
  <si>
    <t>+7 747-866-6152</t>
  </si>
  <si>
    <t>+7 559-899-4463</t>
  </si>
  <si>
    <t>+7 173-514-9301</t>
  </si>
  <si>
    <t>+992 980-571-8150</t>
  </si>
  <si>
    <t>+7 816-795-8885</t>
  </si>
  <si>
    <t>+7 730-745-5768</t>
  </si>
  <si>
    <t>+992 520-869-0598</t>
  </si>
  <si>
    <t>+992 976-290-1474</t>
  </si>
  <si>
    <t>+992 841-082-9227</t>
  </si>
  <si>
    <t>+992 878-995-1603</t>
  </si>
  <si>
    <t>+992 412-286-2797</t>
  </si>
  <si>
    <t>+375 342-835-7024</t>
  </si>
  <si>
    <t>+992 403-485-6889</t>
  </si>
  <si>
    <t>+992 013-075-6493</t>
  </si>
  <si>
    <t>+7 231-022-9731</t>
  </si>
  <si>
    <t>+380 737-667-7208</t>
  </si>
  <si>
    <t>+7 772-932-9839</t>
  </si>
  <si>
    <t>+998 737-854-0193</t>
  </si>
  <si>
    <t>+992 647-315-8824</t>
  </si>
  <si>
    <t>+375 678-304-0891</t>
  </si>
  <si>
    <t>+998 523-421-5092</t>
  </si>
  <si>
    <t>+7 689-265-9126</t>
  </si>
  <si>
    <t>+998 455-040-0995</t>
  </si>
  <si>
    <t>+998 276-111-5039</t>
  </si>
  <si>
    <t>+998 087-023-3754</t>
  </si>
  <si>
    <t>+992 852-358-1111</t>
  </si>
  <si>
    <t>+7 891-832-3772</t>
  </si>
  <si>
    <t>+7 069-852-7793</t>
  </si>
  <si>
    <t>+375 242-923-3569</t>
  </si>
  <si>
    <t>+380 611-258-8704</t>
  </si>
  <si>
    <t>+380 671-809-3559</t>
  </si>
  <si>
    <t>+992 964-689-9206</t>
  </si>
  <si>
    <t>+992 226-423-7263</t>
  </si>
  <si>
    <t>+992 059-483-3104</t>
  </si>
  <si>
    <t>+380 937-173-7394</t>
  </si>
  <si>
    <t>+992 555-207-4186</t>
  </si>
  <si>
    <t>+380 469-601-0972</t>
  </si>
  <si>
    <t>+7 836-233-8115</t>
  </si>
  <si>
    <t>+7 269-195-3186</t>
  </si>
  <si>
    <t>+7 502-802-5787</t>
  </si>
  <si>
    <t>+7 219-084-6295</t>
  </si>
  <si>
    <t>+992 046-188-5111</t>
  </si>
  <si>
    <t>+375 081-974-3402</t>
  </si>
  <si>
    <t>+380 960-351-2387</t>
  </si>
  <si>
    <t>+375 881-217-3017</t>
  </si>
  <si>
    <t>+7 560-711-8976</t>
  </si>
  <si>
    <t>+7 629-137-1639</t>
  </si>
  <si>
    <t>+380 119-291-6424</t>
  </si>
  <si>
    <t>+7 894-629-6946</t>
  </si>
  <si>
    <t>+380 249-840-3292</t>
  </si>
  <si>
    <t>+998 583-835-9258</t>
  </si>
  <si>
    <t>+7 052-743-8708</t>
  </si>
  <si>
    <t>+7 181-999-1398</t>
  </si>
  <si>
    <t>+992 638-653-7931</t>
  </si>
  <si>
    <t>+998 438-329-1521</t>
  </si>
  <si>
    <t>+7 212-350-2928</t>
  </si>
  <si>
    <t>+7 304-758-2488</t>
  </si>
  <si>
    <t>+380 280-785-9631</t>
  </si>
  <si>
    <t>+992 028-876-8250</t>
  </si>
  <si>
    <t>+375 524-220-8374</t>
  </si>
  <si>
    <t>+380 728-449-1745</t>
  </si>
  <si>
    <t>+998 247-862-3690</t>
  </si>
  <si>
    <t>+380 802-906-1048</t>
  </si>
  <si>
    <t>+7 028-813-4020</t>
  </si>
  <si>
    <t>+998 997-462-0828</t>
  </si>
  <si>
    <t>+7 685-361-2926</t>
  </si>
  <si>
    <t>+7 379-140-2865</t>
  </si>
  <si>
    <t>+7 945-211-9429</t>
  </si>
  <si>
    <t>+7 421-153-6302</t>
  </si>
  <si>
    <t>+7 225-063-9920</t>
  </si>
  <si>
    <t>+7 648-807-1917</t>
  </si>
  <si>
    <t>+7 782-443-4000</t>
  </si>
  <si>
    <t>+7 244-331-6219</t>
  </si>
  <si>
    <t>+998 213-223-6638</t>
  </si>
  <si>
    <t>+998 169-477-8408</t>
  </si>
  <si>
    <t>+7 362-778-4019</t>
  </si>
  <si>
    <t>+380 286-003-5332</t>
  </si>
  <si>
    <t>+7 456-978-0873</t>
  </si>
  <si>
    <t>+7 449-357-2065</t>
  </si>
  <si>
    <t>+375 299-252-6550</t>
  </si>
  <si>
    <t>+7 466-253-9021</t>
  </si>
  <si>
    <t>+998 697-530-0958</t>
  </si>
  <si>
    <t>+380 315-815-3268</t>
  </si>
  <si>
    <t>+375 958-521-7488</t>
  </si>
  <si>
    <t>+7 572-970-7703</t>
  </si>
  <si>
    <t>+7 296-302-4718</t>
  </si>
  <si>
    <t>+992 638-430-8419</t>
  </si>
  <si>
    <t>+998 838-480-9390</t>
  </si>
  <si>
    <t>+7 584-823-9648</t>
  </si>
  <si>
    <t>+992 442-185-5422</t>
  </si>
  <si>
    <t>+998 154-674-1649</t>
  </si>
  <si>
    <t>+992 943-140-9489</t>
  </si>
  <si>
    <t>+7 319-073-7259</t>
  </si>
  <si>
    <t>+7 778-043-0691</t>
  </si>
  <si>
    <t>+375 690-843-0501</t>
  </si>
  <si>
    <t>+380 524-191-7258</t>
  </si>
  <si>
    <t>+7 925-005-3361</t>
  </si>
  <si>
    <t>+998 113-461-2855</t>
  </si>
  <si>
    <t>+7 974-088-4889</t>
  </si>
  <si>
    <t>+7 524-093-8464</t>
  </si>
  <si>
    <t>+7 661-552-6669</t>
  </si>
  <si>
    <t>+7 844-239-9142</t>
  </si>
  <si>
    <t>+7 412-542-8365</t>
  </si>
  <si>
    <t>+7 869-111-2094</t>
  </si>
  <si>
    <t>+992 266-513-0456</t>
  </si>
  <si>
    <t>+380 260-756-9533</t>
  </si>
  <si>
    <t>+380 921-086-4453</t>
  </si>
  <si>
    <t>+992 672-498-6349</t>
  </si>
  <si>
    <t>+992 403-930-8580</t>
  </si>
  <si>
    <t>+992 257-520-2828</t>
  </si>
  <si>
    <t>+380 270-120-1119</t>
  </si>
  <si>
    <t>+998 766-764-4076</t>
  </si>
  <si>
    <t>+7 616-701-4879</t>
  </si>
  <si>
    <t>+7 487-712-2137</t>
  </si>
  <si>
    <t>+380 459-176-1508</t>
  </si>
  <si>
    <t>+992 330-173-6947</t>
  </si>
  <si>
    <t>+998 643-985-0175</t>
  </si>
  <si>
    <t>+7 984-361-4421</t>
  </si>
  <si>
    <t>+375 389-470-8585</t>
  </si>
  <si>
    <t>+375 285-458-8961</t>
  </si>
  <si>
    <t>+998 777-844-5783</t>
  </si>
  <si>
    <t>+7 197-654-6044</t>
  </si>
  <si>
    <t>+375 890-614-0667</t>
  </si>
  <si>
    <t>+992 587-542-2147</t>
  </si>
  <si>
    <t>+7 535-345-7895</t>
  </si>
  <si>
    <t>+7 264-686-5607</t>
  </si>
  <si>
    <t>+7 670-667-8381</t>
  </si>
  <si>
    <t>+7 613-538-5501</t>
  </si>
  <si>
    <t>+380 403-818-2198</t>
  </si>
  <si>
    <t>+992 644-743-9326</t>
  </si>
  <si>
    <t>+380 264-466-6372</t>
  </si>
  <si>
    <t>+380 086-392-5406</t>
  </si>
  <si>
    <t>+998 608-979-4237</t>
  </si>
  <si>
    <t>+375 820-460-9487</t>
  </si>
  <si>
    <t>+7 977-556-0650</t>
  </si>
  <si>
    <t>+992 906-130-4174</t>
  </si>
  <si>
    <t>+375 226-003-8992</t>
  </si>
  <si>
    <t>+380 383-190-2360</t>
  </si>
  <si>
    <t>+998 197-437-6957</t>
  </si>
  <si>
    <t>+992 891-393-2973</t>
  </si>
  <si>
    <t>+998 914-522-1318</t>
  </si>
  <si>
    <t>+7 340-358-5907</t>
  </si>
  <si>
    <t>+7 326-132-7435</t>
  </si>
  <si>
    <t>+380 705-295-2201</t>
  </si>
  <si>
    <t>+998 381-147-6466</t>
  </si>
  <si>
    <t>+380 855-516-3611</t>
  </si>
  <si>
    <t>+375 840-221-8767</t>
  </si>
  <si>
    <t>+380 992-850-2292</t>
  </si>
  <si>
    <t>+992 750-248-5649</t>
  </si>
  <si>
    <t>+998 265-405-9627</t>
  </si>
  <si>
    <t>+992 292-122-7648</t>
  </si>
  <si>
    <t>+7 709-119-0759</t>
  </si>
  <si>
    <t>+7 981-183-3972</t>
  </si>
  <si>
    <t>+992 979-262-5049</t>
  </si>
  <si>
    <t>+7 048-020-5515</t>
  </si>
  <si>
    <t>+380 174-160-6456</t>
  </si>
  <si>
    <t>+375 187-052-9526</t>
  </si>
  <si>
    <t>+380 487-238-5930</t>
  </si>
  <si>
    <t>+998 153-345-5047</t>
  </si>
  <si>
    <t>+992 908-969-9000</t>
  </si>
  <si>
    <t>+7 260-379-8995</t>
  </si>
  <si>
    <t>+380 030-138-6532</t>
  </si>
  <si>
    <t>+7 139-999-3338</t>
  </si>
  <si>
    <t>+992 862-124-2046</t>
  </si>
  <si>
    <t>+380 833-248-7380</t>
  </si>
  <si>
    <t>+7 038-725-7867</t>
  </si>
  <si>
    <t>+998 049-489-2171</t>
  </si>
  <si>
    <t>+7 892-625-6649</t>
  </si>
  <si>
    <t>+992 904-682-2250</t>
  </si>
  <si>
    <t>+7 739-924-9444</t>
  </si>
  <si>
    <t>+998 241-358-6988</t>
  </si>
  <si>
    <t>+375 156-538-5529</t>
  </si>
  <si>
    <t>+992 358-380-4702</t>
  </si>
  <si>
    <t>+992 928-516-3980</t>
  </si>
  <si>
    <t>+998 583-780-6740</t>
  </si>
  <si>
    <t>+7 393-681-6723</t>
  </si>
  <si>
    <t>+7 669-661-5797</t>
  </si>
  <si>
    <t>+992 908-369-0617</t>
  </si>
  <si>
    <t>+998 678-470-2329</t>
  </si>
  <si>
    <t>+380 828-307-7136</t>
  </si>
  <si>
    <t>+7 858-333-4042</t>
  </si>
  <si>
    <t>+380 667-385-3298</t>
  </si>
  <si>
    <t>+380 435-435-7454</t>
  </si>
  <si>
    <t>+7 724-995-2653</t>
  </si>
  <si>
    <t>+992 861-842-9595</t>
  </si>
  <si>
    <t>+998 876-305-1700</t>
  </si>
  <si>
    <t>+380 349-100-4938</t>
  </si>
  <si>
    <t>+7 962-495-5040</t>
  </si>
  <si>
    <t>+380 697-469-4252</t>
  </si>
  <si>
    <t>+380 947-602-2812</t>
  </si>
  <si>
    <t>+7 007-157-8873</t>
  </si>
  <si>
    <t>+992 086-931-5836</t>
  </si>
  <si>
    <t>+998 581-380-6694</t>
  </si>
  <si>
    <t>+992 234-736-4616</t>
  </si>
  <si>
    <t>+998 880-147-7505</t>
  </si>
  <si>
    <t>+998 827-959-0308</t>
  </si>
  <si>
    <t>+7 430-487-6579</t>
  </si>
  <si>
    <t>+7 219-942-5792</t>
  </si>
  <si>
    <t>+7 727-444-8253</t>
  </si>
  <si>
    <t>+998 801-433-5842</t>
  </si>
  <si>
    <t>+380 341-215-3278</t>
  </si>
  <si>
    <t>+380 369-038-6358</t>
  </si>
  <si>
    <t>+7 833-884-1180</t>
  </si>
  <si>
    <t>+7 356-385-2881</t>
  </si>
  <si>
    <t>+375 260-927-0999</t>
  </si>
  <si>
    <t>+375 074-074-0170</t>
  </si>
  <si>
    <t>+7 093-201-9949</t>
  </si>
  <si>
    <t>+998 388-311-1484</t>
  </si>
  <si>
    <t>+998 016-556-9015</t>
  </si>
  <si>
    <t>+992 326-136-2416</t>
  </si>
  <si>
    <t>+7 089-779-0837</t>
  </si>
  <si>
    <t>+992 372-939-7775</t>
  </si>
  <si>
    <t>+7 288-468-9287</t>
  </si>
  <si>
    <t>+7 263-859-8875</t>
  </si>
  <si>
    <t>+7 894-900-2879</t>
  </si>
  <si>
    <t>+7 376-172-1887</t>
  </si>
  <si>
    <t>+7 915-487-8205</t>
  </si>
  <si>
    <t>+992 508-269-1094</t>
  </si>
  <si>
    <t>+992 253-231-6427</t>
  </si>
  <si>
    <t>+7 640-461-4099</t>
  </si>
  <si>
    <t>+992 314-900-5858</t>
  </si>
  <si>
    <t>+7 322-351-7967</t>
  </si>
  <si>
    <t>+992 883-671-0611</t>
  </si>
  <si>
    <t>+375 523-528-4996</t>
  </si>
  <si>
    <t>+380 465-945-6481</t>
  </si>
  <si>
    <t>+7 710-415-0428</t>
  </si>
  <si>
    <t>+998 237-658-9236</t>
  </si>
  <si>
    <t>+7 638-478-8735</t>
  </si>
  <si>
    <t>+7 425-907-2619</t>
  </si>
  <si>
    <t>+380 616-238-3294</t>
  </si>
  <si>
    <t>+992 129-804-1705</t>
  </si>
  <si>
    <t>+998 176-720-2162</t>
  </si>
  <si>
    <t>+7 600-803-0627</t>
  </si>
  <si>
    <t>+375 960-328-1316</t>
  </si>
  <si>
    <t>+380 424-152-2316</t>
  </si>
  <si>
    <t>+7 963-508-8333</t>
  </si>
  <si>
    <t>+375 284-418-1233</t>
  </si>
  <si>
    <t>+992 266-481-3942</t>
  </si>
  <si>
    <t>+380 076-252-5210</t>
  </si>
  <si>
    <t>+375 205-037-7882</t>
  </si>
  <si>
    <t>+380 030-761-0677</t>
  </si>
  <si>
    <t>+375 079-578-9874</t>
  </si>
  <si>
    <t>+998 824-309-1395</t>
  </si>
  <si>
    <t>+992 248-066-2060</t>
  </si>
  <si>
    <t>+992 110-427-6136</t>
  </si>
  <si>
    <t>+380 088-024-3161</t>
  </si>
  <si>
    <t>+7 752-341-5050</t>
  </si>
  <si>
    <t>+375 077-514-8048</t>
  </si>
  <si>
    <t>+380 276-157-8458</t>
  </si>
  <si>
    <t>+7 632-222-4524</t>
  </si>
  <si>
    <t>+7 273-904-5457</t>
  </si>
  <si>
    <t>+998 053-607-1948</t>
  </si>
  <si>
    <t>+998 826-456-9884</t>
  </si>
  <si>
    <t>+998 488-220-8790</t>
  </si>
  <si>
    <t>+7 747-678-7543</t>
  </si>
  <si>
    <t>+992 349-223-5769</t>
  </si>
  <si>
    <t>+998 752-893-8536</t>
  </si>
  <si>
    <t>+7 630-977-5834</t>
  </si>
  <si>
    <t>+998 084-412-0746</t>
  </si>
  <si>
    <t>+7 899-265-0963</t>
  </si>
  <si>
    <t>+7 321-005-5110</t>
  </si>
  <si>
    <t>+7 592-570-4871</t>
  </si>
  <si>
    <t>+998 525-413-6836</t>
  </si>
  <si>
    <t>+380 633-205-1404</t>
  </si>
  <si>
    <t>+998 222-956-9780</t>
  </si>
  <si>
    <t>+375 226-887-4565</t>
  </si>
  <si>
    <t>+7 109-995-2846</t>
  </si>
  <si>
    <t>+375 372-396-9651</t>
  </si>
  <si>
    <t>+998 607-517-9439</t>
  </si>
  <si>
    <t>+375 743-922-4671</t>
  </si>
  <si>
    <t>+7 181-799-6850</t>
  </si>
  <si>
    <t>+380 835-708-4433</t>
  </si>
  <si>
    <t>+7 454-941-1729</t>
  </si>
  <si>
    <t>+7 297-169-3756</t>
  </si>
  <si>
    <t>+998 498-706-1394</t>
  </si>
  <si>
    <t>+375 435-951-1995</t>
  </si>
  <si>
    <t>+998 350-816-0031</t>
  </si>
  <si>
    <t>+992 863-895-4307</t>
  </si>
  <si>
    <t>+998 006-788-9211</t>
  </si>
  <si>
    <t>+7 063-931-5918</t>
  </si>
  <si>
    <t>+380 545-746-8707</t>
  </si>
  <si>
    <t>+998 353-736-8172</t>
  </si>
  <si>
    <t>+998 591-865-8342</t>
  </si>
  <si>
    <t>+380 622-144-1703</t>
  </si>
  <si>
    <t>+380 669-437-2066</t>
  </si>
  <si>
    <t>+7 753-596-5037</t>
  </si>
  <si>
    <t>+375 682-373-1802</t>
  </si>
  <si>
    <t>+375 796-304-7865</t>
  </si>
  <si>
    <t>+998 469-847-6587</t>
  </si>
  <si>
    <t>Дата регистрации клиента</t>
  </si>
  <si>
    <t>Программа лояльности клиента</t>
  </si>
  <si>
    <t>номер телефона клиента</t>
  </si>
  <si>
    <t>Анализ продаж продуктовых сетей</t>
  </si>
  <si>
    <t>Динамика продаж по магазинам</t>
  </si>
  <si>
    <t>Изучение продаж по категориям товаров</t>
  </si>
  <si>
    <t>Изучение клиентов по географии и лайфтайму</t>
  </si>
  <si>
    <t>Сравнение поставщиков по объемам закупок</t>
  </si>
  <si>
    <t xml:space="preserve">Отработка Hard Skills </t>
  </si>
  <si>
    <t>Преобразование типов и визуальное форматирование</t>
  </si>
  <si>
    <t>Условное форматирование данных</t>
  </si>
  <si>
    <t>Среднее кол-во по категориям (что покупают чаще)</t>
  </si>
  <si>
    <t>Умные таблицы и работа с абсолютными и относительными ссылками</t>
  </si>
  <si>
    <t>Аналитика географии клиентов</t>
  </si>
  <si>
    <t>Математические и текстовые функции</t>
  </si>
  <si>
    <t>Функции для работы с датой и временем</t>
  </si>
  <si>
    <t>Функции поиска и извлечения данных</t>
  </si>
  <si>
    <t>Сводные таблицы и срезы данных</t>
  </si>
  <si>
    <t>Построение диаграмм</t>
  </si>
  <si>
    <t>Частотность имен для рекламной компании</t>
  </si>
  <si>
    <t>Платежеспособность по странам</t>
  </si>
  <si>
    <t>Суммарные продажи по поставщикам</t>
  </si>
  <si>
    <t>Задачи исследования</t>
  </si>
  <si>
    <t>Декомпозиция</t>
  </si>
  <si>
    <t>Анализ цен внутри товарной категории по магазинам</t>
  </si>
  <si>
    <t>Анализ цен внутри категории по поставщикам</t>
  </si>
  <si>
    <t>Кол-во дней с момента регистрациидо покупки</t>
  </si>
  <si>
    <t xml:space="preserve">Лайфтайм клиента </t>
  </si>
  <si>
    <t>Выводы исследования</t>
  </si>
  <si>
    <t>Суммарные продажи по магазинам</t>
  </si>
  <si>
    <t>Суммарные продажи по категориям</t>
  </si>
  <si>
    <t>№</t>
  </si>
  <si>
    <t>Данные сгенерированы ChatGPT и не являются NDA</t>
  </si>
  <si>
    <t>Названия строк</t>
  </si>
  <si>
    <t>Общий итог</t>
  </si>
  <si>
    <t>2023</t>
  </si>
  <si>
    <t>2024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</si>
  <si>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</si>
  <si>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</si>
  <si>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</si>
  <si>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</si>
  <si>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</si>
  <si>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</si>
  <si>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</si>
  <si>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</si>
  <si>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</si>
  <si>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</si>
  <si>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</si>
  <si>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</si>
  <si>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(Все)</t>
  </si>
  <si>
    <t>Сумма по полю сумма чека</t>
  </si>
  <si>
    <t>поставщик товара</t>
  </si>
  <si>
    <t>выгода для клиента</t>
  </si>
  <si>
    <t>средняя цена в категории за шт</t>
  </si>
  <si>
    <t>Среднее по полю выгода для клиента</t>
  </si>
  <si>
    <t>Названия столбцов</t>
  </si>
  <si>
    <t>Продуктовая сеть</t>
  </si>
  <si>
    <t>GMV</t>
  </si>
  <si>
    <t>Магазин "Ашан" демонстрирует стабильный рост продаж в течение года.</t>
  </si>
  <si>
    <t>В праздничные периоды (например, декабрь) продажи увеличиваются у всех магазинов.</t>
  </si>
  <si>
    <t>Магазин "Магнит" имеет самые высокие продажи в начале года.</t>
  </si>
  <si>
    <t>Магазин "Билла" имеет наименьшую выручку, что может быть связано с меньшим количеством клиентов.</t>
  </si>
  <si>
    <t>Разница в продажах между лидером и аутсайдером составляет около 40%.</t>
  </si>
  <si>
    <t>Среднее по полю цена за шт в рублях</t>
  </si>
  <si>
    <t>Категория "Сыр" имеет наибольший разброс цен между поставщиками.</t>
  </si>
  <si>
    <t>Поставщик "Агросахар" предлагает самые низкие цены на сахар.</t>
  </si>
  <si>
    <t>Поставщик "Карат" имеет самые высокие цены на сыр.</t>
  </si>
  <si>
    <t>В магазине "Пятерочка" цены на продукты питания ниже, чем в других магазинах.</t>
  </si>
  <si>
    <t>В магазине "Лента" цены выше среднего по всем категориям.</t>
  </si>
  <si>
    <t>Магазин "О'кей" лидирует по суммарным продажам.</t>
  </si>
  <si>
    <t>Средняя стоимость в категории по поставщику</t>
  </si>
  <si>
    <t>Сумма по полю дата создания чека</t>
  </si>
  <si>
    <t>Разница в продажах между лидером и аутсайдером составляет около 60%.</t>
  </si>
  <si>
    <t>Поставщик "Паста Зара" лидирует по суммарным продажам.</t>
  </si>
  <si>
    <t>Поставщик "Микоян" имеет наименьшую выручку.</t>
  </si>
  <si>
    <t>Разница в продажах между лидером и аутсайдером составляет около 50%.</t>
  </si>
  <si>
    <t>Категория "Макароны" лидирует по суммарным продажам.</t>
  </si>
  <si>
    <t>Категория "Колбаса" имеет наименьшие продажи, что может быть связано с сезонностью.</t>
  </si>
  <si>
    <t>Среднее по полю кол-во штук в чеке</t>
  </si>
  <si>
    <t>Разница в среднем количестве между лидером и аутсайдером составляет около 30%.</t>
  </si>
  <si>
    <t>Категория "Молоко" покупается чаще всего.</t>
  </si>
  <si>
    <t>Категория "Сыр" имеет наименьшее среднее количество, что может быть связано с высокой стоимостью.</t>
  </si>
  <si>
    <t>Коды телефона</t>
  </si>
  <si>
    <t>Страна клиента</t>
  </si>
  <si>
    <t>Сумма по полю id клиента</t>
  </si>
  <si>
    <t>Количество по полю id клиента</t>
  </si>
  <si>
    <t>Большинство клиентов зарегистрировано в России.</t>
  </si>
  <si>
    <t>Узбекистан и Украина занимают второе и третье места по количеству клиентов.</t>
  </si>
  <si>
    <t>Клиенты из Беларусии составляют наименьшую долю.</t>
  </si>
  <si>
    <t>Большинство клиентов не участвуют в программе лояльности.</t>
  </si>
  <si>
    <t>Клиентов, не участвующих в программе больше, надо усилить маркетинг для их привлечения.</t>
  </si>
  <si>
    <t>Кол-во дней с момента регистрации</t>
  </si>
  <si>
    <t>Среднее время между регистрацией и покупкой составляет около 30 дней.</t>
  </si>
  <si>
    <t xml:space="preserve">   Больше всего клиентов с 300 дней до 500 дней.</t>
  </si>
  <si>
    <t xml:space="preserve">Текущая дата </t>
  </si>
  <si>
    <t>Лайфтайм  (мес)</t>
  </si>
  <si>
    <t>Среднее по полю Лайфтайм  (мес)</t>
  </si>
  <si>
    <t>Средний лайфтайм клиентов составляет около 30 месяцев.</t>
  </si>
  <si>
    <t>Клиенты, зарегистрированные более трех лет назад, имеют максимальный лайфтайм.</t>
  </si>
  <si>
    <t>Имя</t>
  </si>
  <si>
    <t>Отчество</t>
  </si>
  <si>
    <t>Фамилия</t>
  </si>
  <si>
    <t>Мария Сидорова Александровна</t>
  </si>
  <si>
    <t>Петр Иванов Сергеевич</t>
  </si>
  <si>
    <t>Анна Кузнецова Дмитриевна</t>
  </si>
  <si>
    <t>Сергей Васильев Алексеевич</t>
  </si>
  <si>
    <t>Елена Смирнова Викторовна</t>
  </si>
  <si>
    <t>Дмитрий Козлов Николаевич</t>
  </si>
  <si>
    <t>Ольга Лебедева Андреевна</t>
  </si>
  <si>
    <t>Алексей Морозов Игоревич</t>
  </si>
  <si>
    <t>Татьяна Николаева Павловна</t>
  </si>
  <si>
    <t>Александр Соколов Михайлович</t>
  </si>
  <si>
    <t>Наталья Захарова Романовна</t>
  </si>
  <si>
    <t>Владимир Кузнецов Валентинович</t>
  </si>
  <si>
    <t>Андрей Федоров Артемович</t>
  </si>
  <si>
    <t>Юлия Михайлова Владиславовна</t>
  </si>
  <si>
    <t>Михаил Лазарев Кириллович</t>
  </si>
  <si>
    <t>Екатерина Белова Ярославовна</t>
  </si>
  <si>
    <t>Денис Жуков Степанович</t>
  </si>
  <si>
    <t>Анастасия Ковалева Максимовна</t>
  </si>
  <si>
    <t>Кирилл Романов Евгеньевич</t>
  </si>
  <si>
    <t xml:space="preserve"> Алла Баранова Данииловна</t>
  </si>
  <si>
    <t>Артем Семенов Леонидович</t>
  </si>
  <si>
    <t>Ирина Чернова Геннадьевна</t>
  </si>
  <si>
    <t>Егор Шаповалов Филиппович</t>
  </si>
  <si>
    <t>Виктория Соловьева Витальевна</t>
  </si>
  <si>
    <t>Роман Горбачев Ильич</t>
  </si>
  <si>
    <t>Полина Краснова Владиславовна</t>
  </si>
  <si>
    <t>Павел Беляев Матвеевич</t>
  </si>
  <si>
    <t>Ксения Тарасова Семеновна</t>
  </si>
  <si>
    <t>Григорий Васильев Егорович</t>
  </si>
  <si>
    <t>Маргарита Калинина Тимуровна</t>
  </si>
  <si>
    <t>Валерий Медведев Яковлевич</t>
  </si>
  <si>
    <t>Дарья Королева Аркадьевна</t>
  </si>
  <si>
    <t>Николай Зайцев Валериевич</t>
  </si>
  <si>
    <t>София Кудряшова Игоревна</t>
  </si>
  <si>
    <t>Станислав Попов Богданович</t>
  </si>
  <si>
    <t>Вероника Исакова Родионовна</t>
  </si>
  <si>
    <t>Ярослав Котов Артемович</t>
  </si>
  <si>
    <t>Ангелина Волкова Михайловна</t>
  </si>
  <si>
    <t>Максим Крылов Владиславович</t>
  </si>
  <si>
    <t>Ульяна Лобанова Евгеньевна</t>
  </si>
  <si>
    <t>Федор Марков Иванович</t>
  </si>
  <si>
    <t>Карина Суворова Алексеевна</t>
  </si>
  <si>
    <t>Вадим Ермаков Константинович</t>
  </si>
  <si>
    <t>Алина Кузьмина Павловна</t>
  </si>
  <si>
    <t>Константин Никитин Викторович</t>
  </si>
  <si>
    <t>Валентина Орлова Николаевна</t>
  </si>
  <si>
    <t>Леонид Титов Георгиевич</t>
  </si>
  <si>
    <t>Арина Филиппова Руслановна</t>
  </si>
  <si>
    <t>Георгий Борисов Степанович</t>
  </si>
  <si>
    <t>Виктория Ларионова Андреевна</t>
  </si>
  <si>
    <t>Арсений Павлов Дмитриевич</t>
  </si>
  <si>
    <t>Милана Кочеткова Владиславовна</t>
  </si>
  <si>
    <t>Игорь Соколовский Михайлович</t>
  </si>
  <si>
    <t>Елизавета Миронова Ивановна</t>
  </si>
  <si>
    <t>Матвей Кудрявцев Артемович</t>
  </si>
  <si>
    <t>Анжелика Савельева Романовна</t>
  </si>
  <si>
    <t>Тимофей Быков Кириллович</t>
  </si>
  <si>
    <t>Кира Шевцова Евгеньевна</t>
  </si>
  <si>
    <t>Руслан Андреев Алексеевич</t>
  </si>
  <si>
    <t>Валерия Брагина Витальевна</t>
  </si>
  <si>
    <t>Илья Денисов Максимович</t>
  </si>
  <si>
    <t>Полина Гусева Игоревна</t>
  </si>
  <si>
    <t>Виталий Костин Аркадьевич</t>
  </si>
  <si>
    <t>Софья Князева Данииловна</t>
  </si>
  <si>
    <t>Даниил Кравцов Егорович</t>
  </si>
  <si>
    <t>Алиса Белозерова Владиславовна</t>
  </si>
  <si>
    <t>Евгений Мартынов Ильич</t>
  </si>
  <si>
    <t>Анастасия Кузьмина Родионовна</t>
  </si>
  <si>
    <t>Артемий Самсонов Леонидович</t>
  </si>
  <si>
    <t>Вера Лапина Геннадьевна</t>
  </si>
  <si>
    <t>Филипп Котов Филиппович</t>
  </si>
  <si>
    <t>Марина Лаврова Артемовна</t>
  </si>
  <si>
    <t>Семен Кузьмин Матвеевич</t>
  </si>
  <si>
    <t>Алина Коваленко Семеновна</t>
  </si>
  <si>
    <t>Глеб Родионов Егорович</t>
  </si>
  <si>
    <t>Кристина Кузнецова Тимуровна</t>
  </si>
  <si>
    <t>Виктор Лебедев Яковлевич</t>
  </si>
  <si>
    <t>Дарина Король Аркадьевна</t>
  </si>
  <si>
    <t>Никита Зайцев Валериевич</t>
  </si>
  <si>
    <t>Ульяна Кудряшова Игоревна</t>
  </si>
  <si>
    <t>Максим Соколов Александрович</t>
  </si>
  <si>
    <t>Анастасия Петрова Сергеевна</t>
  </si>
  <si>
    <t>Игорь Кузнецов Викторович</t>
  </si>
  <si>
    <t>Екатерина Иванова Дмитриевна</t>
  </si>
  <si>
    <t>Роман Николаев Павлович</t>
  </si>
  <si>
    <t>Дарья Смирнова Андреевна</t>
  </si>
  <si>
    <t>Александр Лебедев Николаевич</t>
  </si>
  <si>
    <t>Ольга Козлова Алексеевна</t>
  </si>
  <si>
    <t>Артем Морозов Игоревич</t>
  </si>
  <si>
    <t>Татьяна Никитина Павловна</t>
  </si>
  <si>
    <t>Алла Баранова Данииловна</t>
  </si>
  <si>
    <t>Арсений Семенов Леонидович</t>
  </si>
  <si>
    <t>Сергей Иванов Александрович</t>
  </si>
  <si>
    <t>Мария Петрова Сергеевна</t>
  </si>
  <si>
    <t>Дмитрий Смирнов Андреевич</t>
  </si>
  <si>
    <t>Екатерина Васильева Павловна</t>
  </si>
  <si>
    <t>Андрей Лебедев Николаевич</t>
  </si>
  <si>
    <t>Татьяна Никитина Романовна</t>
  </si>
  <si>
    <t xml:space="preserve"> Артем Соколов Михайлович</t>
  </si>
  <si>
    <t>Виктория Кузнецова Александровна</t>
  </si>
  <si>
    <t>Игорь Петров Дмитриевич</t>
  </si>
  <si>
    <t>Елена Иванова Сергеевна</t>
  </si>
  <si>
    <t>Даниил Смирнов Андреевич</t>
  </si>
  <si>
    <t>Ольга Лебедева Николаевна</t>
  </si>
  <si>
    <t>Артемий Морозов Игоревич</t>
  </si>
  <si>
    <t>Ф.И.0</t>
  </si>
  <si>
    <t>Светлана Григорьева Константиновна</t>
  </si>
  <si>
    <t>Александр</t>
  </si>
  <si>
    <t>Алексей</t>
  </si>
  <si>
    <t>Алина</t>
  </si>
  <si>
    <t>Алиса</t>
  </si>
  <si>
    <t>Алла</t>
  </si>
  <si>
    <t>Анастасия</t>
  </si>
  <si>
    <t>Ангелина</t>
  </si>
  <si>
    <t>Андрей</t>
  </si>
  <si>
    <t>Анжелика</t>
  </si>
  <si>
    <t>Анна</t>
  </si>
  <si>
    <t>Арина</t>
  </si>
  <si>
    <t>Арсений</t>
  </si>
  <si>
    <t>Артем</t>
  </si>
  <si>
    <t>Артемий</t>
  </si>
  <si>
    <t>Вадим</t>
  </si>
  <si>
    <t>Валентина</t>
  </si>
  <si>
    <t>Валерий</t>
  </si>
  <si>
    <t>Валерия</t>
  </si>
  <si>
    <t>Вера</t>
  </si>
  <si>
    <t>Вероника</t>
  </si>
  <si>
    <t>Виктор</t>
  </si>
  <si>
    <t>Виктория</t>
  </si>
  <si>
    <t>Виталий</t>
  </si>
  <si>
    <t>Владимир</t>
  </si>
  <si>
    <t>Георгий</t>
  </si>
  <si>
    <t>Глеб</t>
  </si>
  <si>
    <t>Григорий</t>
  </si>
  <si>
    <t>Даниил</t>
  </si>
  <si>
    <t>Дарина</t>
  </si>
  <si>
    <t>Дарья</t>
  </si>
  <si>
    <t>Денис</t>
  </si>
  <si>
    <t>Дмитрий</t>
  </si>
  <si>
    <t>Евгений</t>
  </si>
  <si>
    <t>Егор</t>
  </si>
  <si>
    <t>Екатерина</t>
  </si>
  <si>
    <t>Елена</t>
  </si>
  <si>
    <t>Елизавета</t>
  </si>
  <si>
    <t>Игорь</t>
  </si>
  <si>
    <t>Илья</t>
  </si>
  <si>
    <t>Ирина</t>
  </si>
  <si>
    <t>Карина</t>
  </si>
  <si>
    <t>Кира</t>
  </si>
  <si>
    <t>Кирилл</t>
  </si>
  <si>
    <t>Константин</t>
  </si>
  <si>
    <t>Кристина</t>
  </si>
  <si>
    <t>Ксения</t>
  </si>
  <si>
    <t>Леонид</t>
  </si>
  <si>
    <t>Максим</t>
  </si>
  <si>
    <t>Маргарита</t>
  </si>
  <si>
    <t>Марина</t>
  </si>
  <si>
    <t>Мария</t>
  </si>
  <si>
    <t>Матвей</t>
  </si>
  <si>
    <t>Милана</t>
  </si>
  <si>
    <t>Михаил</t>
  </si>
  <si>
    <t>Наталья</t>
  </si>
  <si>
    <t>Никита</t>
  </si>
  <si>
    <t>Николай</t>
  </si>
  <si>
    <t>Ольга</t>
  </si>
  <si>
    <t>Павел</t>
  </si>
  <si>
    <t>Петр</t>
  </si>
  <si>
    <t>Полина</t>
  </si>
  <si>
    <t>Роман</t>
  </si>
  <si>
    <t>Руслан</t>
  </si>
  <si>
    <t>Светлана</t>
  </si>
  <si>
    <t>Семен</t>
  </si>
  <si>
    <t>Сергей</t>
  </si>
  <si>
    <t>София</t>
  </si>
  <si>
    <t>Софья</t>
  </si>
  <si>
    <t>Станислав</t>
  </si>
  <si>
    <t>Татьяна</t>
  </si>
  <si>
    <t>Тимофей</t>
  </si>
  <si>
    <t>Ульяна</t>
  </si>
  <si>
    <t>Федор</t>
  </si>
  <si>
    <t>Филипп</t>
  </si>
  <si>
    <t>Юлия</t>
  </si>
  <si>
    <t>Ярослав</t>
  </si>
  <si>
    <t>Наиболее популярные имена: Алина, Ангелина, Ярослав.</t>
  </si>
  <si>
    <t>Редкие имена,такие как Анна, могут быть использованы для создания уникальных предложений.</t>
  </si>
  <si>
    <t xml:space="preserve">Сумма покупок </t>
  </si>
  <si>
    <t>Страна клиент</t>
  </si>
  <si>
    <t xml:space="preserve">Среднее по полю Сумма покупок </t>
  </si>
  <si>
    <t>Исследование выполнил: Магомед Абдулаев</t>
  </si>
  <si>
    <t>Больше всего клиентов с 300 дней до 500 дней.</t>
  </si>
  <si>
    <t>Клиенты из России имеют самую высокую среднюю сумму покупок.</t>
  </si>
  <si>
    <t>Клиенты из Таджикистана и из Украины тратят меньше, что может быть связано с экономическим положением.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</si>
</sst>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"/>
    <numFmt numFmtId="166" formatCode="0.0%"/>
    <numFmt numFmtId="167" formatCode="#,##0\ &quot;₽&quot;"/>
    <numFmt numFmtId="168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2C2C36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2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1"/>
    <xf numFmtId="0" fontId="6" fillId="0" borderId="2" xfId="1" applyFont="1" applyBorder="1"/>
    <xf numFmtId="0" fontId="6" fillId="0" borderId="0" xfId="1" applyFont="1"/>
    <xf numFmtId="0" fontId="3" fillId="0" borderId="3" xfId="1" applyBorder="1"/>
    <xf numFmtId="0" fontId="3" fillId="0" borderId="4" xfId="1" applyBorder="1"/>
    <xf numFmtId="0" fontId="3" fillId="0" borderId="0" xfId="1" applyAlignment="1">
      <alignment horizontal="center" vertical="center"/>
    </xf>
    <xf numFmtId="0" fontId="3" fillId="0" borderId="6" xfId="1" applyBorder="1"/>
    <xf numFmtId="0" fontId="3" fillId="0" borderId="7" xfId="1" applyBorder="1"/>
    <xf numFmtId="0" fontId="6" fillId="0" borderId="8" xfId="1" applyFont="1" applyBorder="1"/>
    <xf numFmtId="0" fontId="3" fillId="0" borderId="5" xfId="1" applyBorder="1"/>
    <xf numFmtId="0" fontId="6" fillId="0" borderId="10" xfId="1" applyFont="1" applyBorder="1"/>
    <xf numFmtId="0" fontId="3" fillId="0" borderId="11" xfId="1" applyBorder="1"/>
    <xf numFmtId="0" fontId="3" fillId="0" borderId="12" xfId="1" applyBorder="1"/>
    <xf numFmtId="0" fontId="7" fillId="0" borderId="9" xfId="1" applyFont="1" applyBorder="1"/>
    <xf numFmtId="0" fontId="8" fillId="0" borderId="0" xfId="1" applyFont="1"/>
    <xf numFmtId="0" fontId="0" fillId="0" borderId="1" xfId="0" applyBorder="1"/>
    <xf numFmtId="0" fontId="0" fillId="0" borderId="13" xfId="0" applyBorder="1"/>
    <xf numFmtId="0" fontId="0" fillId="0" borderId="8" xfId="0" applyBorder="1"/>
    <xf numFmtId="0" fontId="4" fillId="0" borderId="14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0" fillId="0" borderId="15" xfId="0" applyBorder="1"/>
    <xf numFmtId="165" fontId="0" fillId="0" borderId="15" xfId="0" applyNumberFormat="1" applyBorder="1"/>
    <xf numFmtId="165" fontId="0" fillId="0" borderId="1" xfId="0" applyNumberFormat="1" applyBorder="1"/>
    <xf numFmtId="165" fontId="0" fillId="0" borderId="17" xfId="0" applyNumberFormat="1" applyBorder="1"/>
    <xf numFmtId="9" fontId="0" fillId="0" borderId="1" xfId="3" applyFont="1" applyBorder="1"/>
    <xf numFmtId="9" fontId="0" fillId="0" borderId="15" xfId="3" applyFont="1" applyBorder="1"/>
    <xf numFmtId="9" fontId="0" fillId="0" borderId="17" xfId="3" applyFont="1" applyBorder="1"/>
    <xf numFmtId="166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10" fillId="0" borderId="0" xfId="0" applyFont="1" applyAlignment="1">
      <alignment horizontal="left" vertical="center" indent="1"/>
    </xf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0" fontId="2" fillId="0" borderId="0" xfId="0" applyFont="1" applyAlignment="1">
      <alignment vertical="center"/>
    </xf>
    <xf numFmtId="0" fontId="11" fillId="0" borderId="0" xfId="0" applyFont="1"/>
    <xf numFmtId="164" fontId="0" fillId="0" borderId="0" xfId="0" applyNumberFormat="1"/>
    <xf numFmtId="14" fontId="0" fillId="0" borderId="8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4" fontId="0" fillId="0" borderId="17" xfId="0" applyNumberFormat="1" applyBorder="1"/>
    <xf numFmtId="168" fontId="0" fillId="0" borderId="1" xfId="2" applyNumberFormat="1" applyFont="1" applyBorder="1"/>
    <xf numFmtId="0" fontId="3" fillId="0" borderId="0" xfId="1" applyAlignment="1">
      <alignment horizontal="center"/>
    </xf>
    <xf numFmtId="1" fontId="0" fillId="0" borderId="1" xfId="0" applyNumberFormat="1" applyBorder="1"/>
    <xf numFmtId="0" fontId="0" fillId="0" borderId="0" xfId="0" applyNumberFormat="1"/>
    <xf numFmtId="0" fontId="10" fillId="0" borderId="1" xfId="0" applyFont="1" applyBorder="1" applyAlignment="1">
      <alignment horizontal="left" vertical="center" indent="1"/>
    </xf>
    <xf numFmtId="0" fontId="3" fillId="0" borderId="5" xfId="1" applyFont="1" applyBorder="1"/>
    <xf numFmtId="0" fontId="3" fillId="0" borderId="7" xfId="1" applyFont="1" applyBorder="1"/>
    <xf numFmtId="0" fontId="3" fillId="0" borderId="6" xfId="1" applyFont="1" applyBorder="1"/>
    <xf numFmtId="0" fontId="1" fillId="0" borderId="0" xfId="0" applyFont="1" applyAlignment="1">
      <alignment vertical="center"/>
    </xf>
  </cellXfs>
  <cellStyles count="4">
    <cellStyle name="Обычный" xfId="0" builtinId="0"/>
    <cellStyle name="Обычный 2" xfId="1" xr:uid="{D158504E-E19E-2F44-9F33-CFD7D832B8EE}"/>
    <cellStyle name="Процентный" xfId="3" builtinId="5"/>
    <cellStyle name="Финансовый" xfId="2" builtinId="3"/>
  </cellStyles>
  <dxfs count="87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68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67" formatCode="#,##0\ &quot;₽&quot;"/>
    </dxf>
    <dxf>
      <numFmt numFmtId="167" formatCode="#,##0\ &quot;₽&quot;"/>
    </dxf>
    <dxf>
      <numFmt numFmtId="166" formatCode="0.0%"/>
    </dxf>
    <dxf>
      <numFmt numFmtId="166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данные.xlsx]Продажи_магазинов!Сводная таблица22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Динамика продаж по магазинам</a:t>
            </a:r>
            <a:endParaRPr lang="ru-RU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Продажи_магазинов!$B$3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Продажи_магазинов!$A$4:$A$23</c:f>
              <c:multiLvlStrCache>
                <c:ptCount val="17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Продажи_магазинов!$B$4:$B$23</c:f>
              <c:numCache>
                <c:formatCode>General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51329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5-4CB7-98F0-A80DA42B55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0554080"/>
        <c:axId val="1190562240"/>
      </c:lineChart>
      <c:catAx>
        <c:axId val="11905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62240"/>
        <c:crosses val="autoZero"/>
        <c:auto val="1"/>
        <c:lblAlgn val="ctr"/>
        <c:lblOffset val="100"/>
        <c:noMultiLvlLbl val="0"/>
      </c:catAx>
      <c:valAx>
        <c:axId val="119056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данные.xlsx]Лайфтайм !Сводная таблица34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Лайфтайм клиента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'Лайфтайм 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'Лайфтайм '!$A$4:$A$438</c:f>
              <c:strCache>
                <c:ptCount val="4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83</c:v>
                </c:pt>
                <c:pt idx="75">
                  <c:v>84</c:v>
                </c:pt>
                <c:pt idx="76">
                  <c:v>86</c:v>
                </c:pt>
                <c:pt idx="77">
                  <c:v>88</c:v>
                </c:pt>
                <c:pt idx="78">
                  <c:v>91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98</c:v>
                </c:pt>
                <c:pt idx="83">
                  <c:v>99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162</c:v>
                </c:pt>
                <c:pt idx="140">
                  <c:v>163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177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194</c:v>
                </c:pt>
                <c:pt idx="165">
                  <c:v>196</c:v>
                </c:pt>
                <c:pt idx="166">
                  <c:v>197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208</c:v>
                </c:pt>
                <c:pt idx="176">
                  <c:v>209</c:v>
                </c:pt>
                <c:pt idx="177">
                  <c:v>210</c:v>
                </c:pt>
                <c:pt idx="178">
                  <c:v>211</c:v>
                </c:pt>
                <c:pt idx="179">
                  <c:v>212</c:v>
                </c:pt>
                <c:pt idx="180">
                  <c:v>213</c:v>
                </c:pt>
                <c:pt idx="181">
                  <c:v>214</c:v>
                </c:pt>
                <c:pt idx="182">
                  <c:v>215</c:v>
                </c:pt>
                <c:pt idx="183">
                  <c:v>216</c:v>
                </c:pt>
                <c:pt idx="184">
                  <c:v>217</c:v>
                </c:pt>
                <c:pt idx="185">
                  <c:v>218</c:v>
                </c:pt>
                <c:pt idx="186">
                  <c:v>219</c:v>
                </c:pt>
                <c:pt idx="187">
                  <c:v>220</c:v>
                </c:pt>
                <c:pt idx="188">
                  <c:v>221</c:v>
                </c:pt>
                <c:pt idx="189">
                  <c:v>222</c:v>
                </c:pt>
                <c:pt idx="190">
                  <c:v>223</c:v>
                </c:pt>
                <c:pt idx="191">
                  <c:v>225</c:v>
                </c:pt>
                <c:pt idx="192">
                  <c:v>226</c:v>
                </c:pt>
                <c:pt idx="193">
                  <c:v>229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235</c:v>
                </c:pt>
                <c:pt idx="198">
                  <c:v>236</c:v>
                </c:pt>
                <c:pt idx="199">
                  <c:v>237</c:v>
                </c:pt>
                <c:pt idx="200">
                  <c:v>238</c:v>
                </c:pt>
                <c:pt idx="201">
                  <c:v>239</c:v>
                </c:pt>
                <c:pt idx="202">
                  <c:v>242</c:v>
                </c:pt>
                <c:pt idx="203">
                  <c:v>243</c:v>
                </c:pt>
                <c:pt idx="204">
                  <c:v>245</c:v>
                </c:pt>
                <c:pt idx="205">
                  <c:v>246</c:v>
                </c:pt>
                <c:pt idx="206">
                  <c:v>247</c:v>
                </c:pt>
                <c:pt idx="207">
                  <c:v>248</c:v>
                </c:pt>
                <c:pt idx="208">
                  <c:v>249</c:v>
                </c:pt>
                <c:pt idx="209">
                  <c:v>250</c:v>
                </c:pt>
                <c:pt idx="210">
                  <c:v>252</c:v>
                </c:pt>
                <c:pt idx="211">
                  <c:v>253</c:v>
                </c:pt>
                <c:pt idx="212">
                  <c:v>254</c:v>
                </c:pt>
                <c:pt idx="213">
                  <c:v>255</c:v>
                </c:pt>
                <c:pt idx="214">
                  <c:v>257</c:v>
                </c:pt>
                <c:pt idx="215">
                  <c:v>258</c:v>
                </c:pt>
                <c:pt idx="216">
                  <c:v>259</c:v>
                </c:pt>
                <c:pt idx="217">
                  <c:v>260</c:v>
                </c:pt>
                <c:pt idx="218">
                  <c:v>261</c:v>
                </c:pt>
                <c:pt idx="219">
                  <c:v>262</c:v>
                </c:pt>
                <c:pt idx="220">
                  <c:v>263</c:v>
                </c:pt>
                <c:pt idx="221">
                  <c:v>264</c:v>
                </c:pt>
                <c:pt idx="222">
                  <c:v>265</c:v>
                </c:pt>
                <c:pt idx="223">
                  <c:v>266</c:v>
                </c:pt>
                <c:pt idx="224">
                  <c:v>267</c:v>
                </c:pt>
                <c:pt idx="225">
                  <c:v>269</c:v>
                </c:pt>
                <c:pt idx="226">
                  <c:v>270</c:v>
                </c:pt>
                <c:pt idx="227">
                  <c:v>271</c:v>
                </c:pt>
                <c:pt idx="228">
                  <c:v>272</c:v>
                </c:pt>
                <c:pt idx="229">
                  <c:v>273</c:v>
                </c:pt>
                <c:pt idx="230">
                  <c:v>274</c:v>
                </c:pt>
                <c:pt idx="231">
                  <c:v>275</c:v>
                </c:pt>
                <c:pt idx="232">
                  <c:v>276</c:v>
                </c:pt>
                <c:pt idx="233">
                  <c:v>277</c:v>
                </c:pt>
                <c:pt idx="234">
                  <c:v>278</c:v>
                </c:pt>
                <c:pt idx="235">
                  <c:v>279</c:v>
                </c:pt>
                <c:pt idx="236">
                  <c:v>280</c:v>
                </c:pt>
                <c:pt idx="237">
                  <c:v>281</c:v>
                </c:pt>
                <c:pt idx="238">
                  <c:v>282</c:v>
                </c:pt>
                <c:pt idx="239">
                  <c:v>283</c:v>
                </c:pt>
                <c:pt idx="240">
                  <c:v>285</c:v>
                </c:pt>
                <c:pt idx="241">
                  <c:v>286</c:v>
                </c:pt>
                <c:pt idx="242">
                  <c:v>287</c:v>
                </c:pt>
                <c:pt idx="243">
                  <c:v>290</c:v>
                </c:pt>
                <c:pt idx="244">
                  <c:v>291</c:v>
                </c:pt>
                <c:pt idx="245">
                  <c:v>292</c:v>
                </c:pt>
                <c:pt idx="246">
                  <c:v>293</c:v>
                </c:pt>
                <c:pt idx="247">
                  <c:v>294</c:v>
                </c:pt>
                <c:pt idx="248">
                  <c:v>295</c:v>
                </c:pt>
                <c:pt idx="249">
                  <c:v>296</c:v>
                </c:pt>
                <c:pt idx="250">
                  <c:v>297</c:v>
                </c:pt>
                <c:pt idx="251">
                  <c:v>298</c:v>
                </c:pt>
                <c:pt idx="252">
                  <c:v>299</c:v>
                </c:pt>
                <c:pt idx="253">
                  <c:v>300</c:v>
                </c:pt>
                <c:pt idx="254">
                  <c:v>301</c:v>
                </c:pt>
                <c:pt idx="255">
                  <c:v>302</c:v>
                </c:pt>
                <c:pt idx="256">
                  <c:v>303</c:v>
                </c:pt>
                <c:pt idx="257">
                  <c:v>304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312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316</c:v>
                </c:pt>
                <c:pt idx="268">
                  <c:v>317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1">
                  <c:v>330</c:v>
                </c:pt>
                <c:pt idx="282">
                  <c:v>331</c:v>
                </c:pt>
                <c:pt idx="283">
                  <c:v>332</c:v>
                </c:pt>
                <c:pt idx="284">
                  <c:v>333</c:v>
                </c:pt>
                <c:pt idx="285">
                  <c:v>334</c:v>
                </c:pt>
                <c:pt idx="286">
                  <c:v>335</c:v>
                </c:pt>
                <c:pt idx="287">
                  <c:v>336</c:v>
                </c:pt>
                <c:pt idx="288">
                  <c:v>337</c:v>
                </c:pt>
                <c:pt idx="289">
                  <c:v>338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  <c:pt idx="300">
                  <c:v>351</c:v>
                </c:pt>
                <c:pt idx="301">
                  <c:v>352</c:v>
                </c:pt>
                <c:pt idx="302">
                  <c:v>353</c:v>
                </c:pt>
                <c:pt idx="303">
                  <c:v>354</c:v>
                </c:pt>
                <c:pt idx="304">
                  <c:v>355</c:v>
                </c:pt>
                <c:pt idx="305">
                  <c:v>356</c:v>
                </c:pt>
                <c:pt idx="306">
                  <c:v>357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362</c:v>
                </c:pt>
                <c:pt idx="312">
                  <c:v>363</c:v>
                </c:pt>
                <c:pt idx="313">
                  <c:v>364</c:v>
                </c:pt>
                <c:pt idx="314">
                  <c:v>365</c:v>
                </c:pt>
                <c:pt idx="315">
                  <c:v>366</c:v>
                </c:pt>
                <c:pt idx="316">
                  <c:v>367</c:v>
                </c:pt>
                <c:pt idx="317">
                  <c:v>368</c:v>
                </c:pt>
                <c:pt idx="318">
                  <c:v>369</c:v>
                </c:pt>
                <c:pt idx="319">
                  <c:v>370</c:v>
                </c:pt>
                <c:pt idx="320">
                  <c:v>371</c:v>
                </c:pt>
                <c:pt idx="321">
                  <c:v>372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385</c:v>
                </c:pt>
                <c:pt idx="333">
                  <c:v>386</c:v>
                </c:pt>
                <c:pt idx="334">
                  <c:v>388</c:v>
                </c:pt>
                <c:pt idx="335">
                  <c:v>389</c:v>
                </c:pt>
                <c:pt idx="336">
                  <c:v>391</c:v>
                </c:pt>
                <c:pt idx="337">
                  <c:v>392</c:v>
                </c:pt>
                <c:pt idx="338">
                  <c:v>394</c:v>
                </c:pt>
                <c:pt idx="339">
                  <c:v>395</c:v>
                </c:pt>
                <c:pt idx="340">
                  <c:v>396</c:v>
                </c:pt>
                <c:pt idx="341">
                  <c:v>397</c:v>
                </c:pt>
                <c:pt idx="342">
                  <c:v>400</c:v>
                </c:pt>
                <c:pt idx="343">
                  <c:v>401</c:v>
                </c:pt>
                <c:pt idx="344">
                  <c:v>402</c:v>
                </c:pt>
                <c:pt idx="345">
                  <c:v>403</c:v>
                </c:pt>
                <c:pt idx="346">
                  <c:v>404</c:v>
                </c:pt>
                <c:pt idx="347">
                  <c:v>405</c:v>
                </c:pt>
                <c:pt idx="348">
                  <c:v>406</c:v>
                </c:pt>
                <c:pt idx="349">
                  <c:v>407</c:v>
                </c:pt>
                <c:pt idx="350">
                  <c:v>408</c:v>
                </c:pt>
                <c:pt idx="351">
                  <c:v>409</c:v>
                </c:pt>
                <c:pt idx="352">
                  <c:v>411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476</c:v>
                </c:pt>
                <c:pt idx="412">
                  <c:v>477</c:v>
                </c:pt>
                <c:pt idx="413">
                  <c:v>478</c:v>
                </c:pt>
                <c:pt idx="414">
                  <c:v>479</c:v>
                </c:pt>
                <c:pt idx="415">
                  <c:v>480</c:v>
                </c:pt>
                <c:pt idx="416">
                  <c:v>481</c:v>
                </c:pt>
                <c:pt idx="417">
                  <c:v>482</c:v>
                </c:pt>
                <c:pt idx="418">
                  <c:v>483</c:v>
                </c:pt>
                <c:pt idx="419">
                  <c:v>485</c:v>
                </c:pt>
                <c:pt idx="420">
                  <c:v>486</c:v>
                </c:pt>
                <c:pt idx="421">
                  <c:v>487</c:v>
                </c:pt>
                <c:pt idx="422">
                  <c:v>488</c:v>
                </c:pt>
                <c:pt idx="423">
                  <c:v>489</c:v>
                </c:pt>
                <c:pt idx="424">
                  <c:v>490</c:v>
                </c:pt>
                <c:pt idx="425">
                  <c:v>491</c:v>
                </c:pt>
                <c:pt idx="426">
                  <c:v>492</c:v>
                </c:pt>
                <c:pt idx="427">
                  <c:v>493</c:v>
                </c:pt>
                <c:pt idx="428">
                  <c:v>494</c:v>
                </c:pt>
                <c:pt idx="429">
                  <c:v>495</c:v>
                </c:pt>
                <c:pt idx="430">
                  <c:v>496</c:v>
                </c:pt>
                <c:pt idx="431">
                  <c:v>497</c:v>
                </c:pt>
                <c:pt idx="432">
                  <c:v>498</c:v>
                </c:pt>
                <c:pt idx="433">
                  <c:v>499</c:v>
                </c:pt>
              </c:strCache>
            </c:strRef>
          </c:cat>
          <c:val>
            <c:numRef>
              <c:f>'Лайфтайм '!$B$4:$B$438</c:f>
              <c:numCache>
                <c:formatCode>0</c:formatCode>
                <c:ptCount val="434"/>
                <c:pt idx="0">
                  <c:v>38.5</c:v>
                </c:pt>
                <c:pt idx="1">
                  <c:v>32.166666666666664</c:v>
                </c:pt>
                <c:pt idx="2">
                  <c:v>35.799999999999997</c:v>
                </c:pt>
                <c:pt idx="3">
                  <c:v>34.333333333333336</c:v>
                </c:pt>
                <c:pt idx="4">
                  <c:v>28.233333333333334</c:v>
                </c:pt>
                <c:pt idx="5">
                  <c:v>28.566666666666666</c:v>
                </c:pt>
                <c:pt idx="6">
                  <c:v>28</c:v>
                </c:pt>
                <c:pt idx="7">
                  <c:v>28.633333333333333</c:v>
                </c:pt>
                <c:pt idx="8">
                  <c:v>35</c:v>
                </c:pt>
                <c:pt idx="9">
                  <c:v>29.933333333333334</c:v>
                </c:pt>
                <c:pt idx="10">
                  <c:v>33.866666666666667</c:v>
                </c:pt>
                <c:pt idx="11">
                  <c:v>32.166666666666664</c:v>
                </c:pt>
                <c:pt idx="12">
                  <c:v>34.299999999999997</c:v>
                </c:pt>
                <c:pt idx="13">
                  <c:v>34.233333333333334</c:v>
                </c:pt>
                <c:pt idx="14">
                  <c:v>28.766666666666666</c:v>
                </c:pt>
                <c:pt idx="15">
                  <c:v>38.733333333333334</c:v>
                </c:pt>
                <c:pt idx="16">
                  <c:v>27.933333333333334</c:v>
                </c:pt>
                <c:pt idx="17">
                  <c:v>34.966666666666669</c:v>
                </c:pt>
                <c:pt idx="18">
                  <c:v>28.633333333333333</c:v>
                </c:pt>
                <c:pt idx="19">
                  <c:v>29</c:v>
                </c:pt>
                <c:pt idx="20">
                  <c:v>34.466666666666669</c:v>
                </c:pt>
                <c:pt idx="21">
                  <c:v>37.700000000000003</c:v>
                </c:pt>
                <c:pt idx="22">
                  <c:v>38.6</c:v>
                </c:pt>
                <c:pt idx="23">
                  <c:v>30.7</c:v>
                </c:pt>
                <c:pt idx="24">
                  <c:v>38.466666666666669</c:v>
                </c:pt>
                <c:pt idx="25">
                  <c:v>34.533333333333331</c:v>
                </c:pt>
                <c:pt idx="26">
                  <c:v>38.666666666666664</c:v>
                </c:pt>
                <c:pt idx="27">
                  <c:v>27.266666666666666</c:v>
                </c:pt>
                <c:pt idx="28">
                  <c:v>33.666666666666664</c:v>
                </c:pt>
                <c:pt idx="29">
                  <c:v>36.200000000000003</c:v>
                </c:pt>
                <c:pt idx="30">
                  <c:v>34.666666666666664</c:v>
                </c:pt>
                <c:pt idx="31">
                  <c:v>33.733333333333334</c:v>
                </c:pt>
                <c:pt idx="32">
                  <c:v>30.7</c:v>
                </c:pt>
                <c:pt idx="33">
                  <c:v>36.233333333333334</c:v>
                </c:pt>
                <c:pt idx="34">
                  <c:v>29.5</c:v>
                </c:pt>
                <c:pt idx="35">
                  <c:v>29.933333333333334</c:v>
                </c:pt>
                <c:pt idx="36">
                  <c:v>31.9</c:v>
                </c:pt>
                <c:pt idx="37">
                  <c:v>27.6</c:v>
                </c:pt>
                <c:pt idx="38">
                  <c:v>34.633333333333333</c:v>
                </c:pt>
                <c:pt idx="39">
                  <c:v>35.93333333333333</c:v>
                </c:pt>
                <c:pt idx="40">
                  <c:v>36.799999999999997</c:v>
                </c:pt>
                <c:pt idx="41">
                  <c:v>34.9</c:v>
                </c:pt>
                <c:pt idx="42">
                  <c:v>29.466666666666665</c:v>
                </c:pt>
                <c:pt idx="43">
                  <c:v>35.6</c:v>
                </c:pt>
                <c:pt idx="44">
                  <c:v>38.799999999999997</c:v>
                </c:pt>
                <c:pt idx="45">
                  <c:v>37.833333333333336</c:v>
                </c:pt>
                <c:pt idx="46">
                  <c:v>27.433333333333334</c:v>
                </c:pt>
                <c:pt idx="47">
                  <c:v>38.233333333333334</c:v>
                </c:pt>
                <c:pt idx="48">
                  <c:v>29.766666666666666</c:v>
                </c:pt>
                <c:pt idx="49">
                  <c:v>35.93333333333333</c:v>
                </c:pt>
                <c:pt idx="50">
                  <c:v>35.700000000000003</c:v>
                </c:pt>
                <c:pt idx="51">
                  <c:v>37.06666666666667</c:v>
                </c:pt>
                <c:pt idx="52">
                  <c:v>32.333333333333336</c:v>
                </c:pt>
                <c:pt idx="53">
                  <c:v>32.366666666666667</c:v>
                </c:pt>
                <c:pt idx="54">
                  <c:v>35.633333333333333</c:v>
                </c:pt>
                <c:pt idx="55">
                  <c:v>35.200000000000003</c:v>
                </c:pt>
                <c:pt idx="56">
                  <c:v>34.43333333333333</c:v>
                </c:pt>
                <c:pt idx="57">
                  <c:v>37.233333333333334</c:v>
                </c:pt>
                <c:pt idx="58">
                  <c:v>32.1</c:v>
                </c:pt>
                <c:pt idx="59">
                  <c:v>33.633333333333333</c:v>
                </c:pt>
                <c:pt idx="60">
                  <c:v>28.6</c:v>
                </c:pt>
                <c:pt idx="61">
                  <c:v>38.43333333333333</c:v>
                </c:pt>
                <c:pt idx="62">
                  <c:v>38.299999999999997</c:v>
                </c:pt>
                <c:pt idx="63">
                  <c:v>32.6</c:v>
                </c:pt>
                <c:pt idx="64">
                  <c:v>27.8</c:v>
                </c:pt>
                <c:pt idx="65">
                  <c:v>35.833333333333336</c:v>
                </c:pt>
                <c:pt idx="66">
                  <c:v>29.433333333333334</c:v>
                </c:pt>
                <c:pt idx="67">
                  <c:v>31.466666666666665</c:v>
                </c:pt>
                <c:pt idx="68">
                  <c:v>38.833333333333336</c:v>
                </c:pt>
                <c:pt idx="69">
                  <c:v>36.533333333333331</c:v>
                </c:pt>
                <c:pt idx="70">
                  <c:v>36.06666666666667</c:v>
                </c:pt>
                <c:pt idx="71">
                  <c:v>34.133333333333333</c:v>
                </c:pt>
                <c:pt idx="72">
                  <c:v>37.233333333333334</c:v>
                </c:pt>
                <c:pt idx="73">
                  <c:v>30.5</c:v>
                </c:pt>
                <c:pt idx="74">
                  <c:v>33.366666666666667</c:v>
                </c:pt>
                <c:pt idx="75">
                  <c:v>31.166666666666668</c:v>
                </c:pt>
                <c:pt idx="76">
                  <c:v>34.93333333333333</c:v>
                </c:pt>
                <c:pt idx="77">
                  <c:v>37</c:v>
                </c:pt>
                <c:pt idx="78">
                  <c:v>35.1</c:v>
                </c:pt>
                <c:pt idx="79">
                  <c:v>27.833333333333332</c:v>
                </c:pt>
                <c:pt idx="80">
                  <c:v>33.9</c:v>
                </c:pt>
                <c:pt idx="81">
                  <c:v>34.533333333333331</c:v>
                </c:pt>
                <c:pt idx="82">
                  <c:v>36.766666666666666</c:v>
                </c:pt>
                <c:pt idx="83">
                  <c:v>28.466666666666665</c:v>
                </c:pt>
                <c:pt idx="84">
                  <c:v>33.766666666666666</c:v>
                </c:pt>
                <c:pt idx="85">
                  <c:v>33.9</c:v>
                </c:pt>
                <c:pt idx="86">
                  <c:v>31.766666666666666</c:v>
                </c:pt>
                <c:pt idx="87">
                  <c:v>32.266666666666666</c:v>
                </c:pt>
                <c:pt idx="88">
                  <c:v>27.4</c:v>
                </c:pt>
                <c:pt idx="89">
                  <c:v>29.4</c:v>
                </c:pt>
                <c:pt idx="90">
                  <c:v>33.200000000000003</c:v>
                </c:pt>
                <c:pt idx="91">
                  <c:v>30.166666666666668</c:v>
                </c:pt>
                <c:pt idx="92">
                  <c:v>33.6</c:v>
                </c:pt>
                <c:pt idx="93">
                  <c:v>38.666666666666664</c:v>
                </c:pt>
                <c:pt idx="94">
                  <c:v>31.2</c:v>
                </c:pt>
                <c:pt idx="95">
                  <c:v>36.266666666666666</c:v>
                </c:pt>
                <c:pt idx="96">
                  <c:v>28.366666666666667</c:v>
                </c:pt>
                <c:pt idx="97">
                  <c:v>30.266666666666666</c:v>
                </c:pt>
                <c:pt idx="98">
                  <c:v>36.56666666666667</c:v>
                </c:pt>
                <c:pt idx="99">
                  <c:v>34.466666666666669</c:v>
                </c:pt>
                <c:pt idx="100">
                  <c:v>35</c:v>
                </c:pt>
                <c:pt idx="101">
                  <c:v>34.966666666666669</c:v>
                </c:pt>
                <c:pt idx="102">
                  <c:v>32.56666666666667</c:v>
                </c:pt>
                <c:pt idx="103">
                  <c:v>35.233333333333334</c:v>
                </c:pt>
                <c:pt idx="104">
                  <c:v>38</c:v>
                </c:pt>
                <c:pt idx="105">
                  <c:v>31.5</c:v>
                </c:pt>
                <c:pt idx="106">
                  <c:v>34.633333333333333</c:v>
                </c:pt>
                <c:pt idx="107">
                  <c:v>30.6</c:v>
                </c:pt>
                <c:pt idx="108">
                  <c:v>27.533333333333335</c:v>
                </c:pt>
                <c:pt idx="109">
                  <c:v>29.066666666666666</c:v>
                </c:pt>
                <c:pt idx="110">
                  <c:v>29.233333333333334</c:v>
                </c:pt>
                <c:pt idx="111">
                  <c:v>34.9</c:v>
                </c:pt>
                <c:pt idx="112">
                  <c:v>37.966666666666669</c:v>
                </c:pt>
                <c:pt idx="113">
                  <c:v>38.4</c:v>
                </c:pt>
                <c:pt idx="114">
                  <c:v>32.9</c:v>
                </c:pt>
                <c:pt idx="115">
                  <c:v>37.93333333333333</c:v>
                </c:pt>
                <c:pt idx="116">
                  <c:v>29.333333333333332</c:v>
                </c:pt>
                <c:pt idx="117">
                  <c:v>33.9</c:v>
                </c:pt>
                <c:pt idx="118">
                  <c:v>36.4</c:v>
                </c:pt>
                <c:pt idx="119">
                  <c:v>37.1</c:v>
                </c:pt>
                <c:pt idx="120">
                  <c:v>33.233333333333334</c:v>
                </c:pt>
                <c:pt idx="121">
                  <c:v>35.233333333333334</c:v>
                </c:pt>
                <c:pt idx="122">
                  <c:v>37.966666666666669</c:v>
                </c:pt>
                <c:pt idx="123">
                  <c:v>34.5</c:v>
                </c:pt>
                <c:pt idx="124">
                  <c:v>36.233333333333334</c:v>
                </c:pt>
                <c:pt idx="125">
                  <c:v>37.43333333333333</c:v>
                </c:pt>
                <c:pt idx="126">
                  <c:v>30.433333333333334</c:v>
                </c:pt>
                <c:pt idx="127">
                  <c:v>34.666666666666664</c:v>
                </c:pt>
                <c:pt idx="128">
                  <c:v>28.6</c:v>
                </c:pt>
                <c:pt idx="129">
                  <c:v>37.266666666666666</c:v>
                </c:pt>
                <c:pt idx="130">
                  <c:v>27.233333333333334</c:v>
                </c:pt>
                <c:pt idx="131">
                  <c:v>31.633333333333333</c:v>
                </c:pt>
                <c:pt idx="132">
                  <c:v>31.266666666666666</c:v>
                </c:pt>
                <c:pt idx="133">
                  <c:v>39.200000000000003</c:v>
                </c:pt>
                <c:pt idx="134">
                  <c:v>27.833333333333332</c:v>
                </c:pt>
                <c:pt idx="135">
                  <c:v>31.9</c:v>
                </c:pt>
                <c:pt idx="136">
                  <c:v>32.93333333333333</c:v>
                </c:pt>
                <c:pt idx="137">
                  <c:v>35.133333333333333</c:v>
                </c:pt>
                <c:pt idx="138">
                  <c:v>36.366666666666667</c:v>
                </c:pt>
                <c:pt idx="139">
                  <c:v>36.700000000000003</c:v>
                </c:pt>
                <c:pt idx="140">
                  <c:v>38.966666666666669</c:v>
                </c:pt>
                <c:pt idx="141">
                  <c:v>35.4</c:v>
                </c:pt>
                <c:pt idx="142">
                  <c:v>38.033333333333331</c:v>
                </c:pt>
                <c:pt idx="143">
                  <c:v>31.466666666666665</c:v>
                </c:pt>
                <c:pt idx="144">
                  <c:v>39.233333333333334</c:v>
                </c:pt>
                <c:pt idx="145">
                  <c:v>34.466666666666669</c:v>
                </c:pt>
                <c:pt idx="146">
                  <c:v>34.333333333333336</c:v>
                </c:pt>
                <c:pt idx="147">
                  <c:v>33.43333333333333</c:v>
                </c:pt>
                <c:pt idx="148">
                  <c:v>35.56666666666667</c:v>
                </c:pt>
                <c:pt idx="149">
                  <c:v>32.033333333333331</c:v>
                </c:pt>
                <c:pt idx="150">
                  <c:v>39.166666666666664</c:v>
                </c:pt>
                <c:pt idx="151">
                  <c:v>29.433333333333334</c:v>
                </c:pt>
                <c:pt idx="152">
                  <c:v>30.233333333333334</c:v>
                </c:pt>
                <c:pt idx="153">
                  <c:v>37.466666666666669</c:v>
                </c:pt>
                <c:pt idx="154">
                  <c:v>39.06666666666667</c:v>
                </c:pt>
                <c:pt idx="155">
                  <c:v>29.466666666666665</c:v>
                </c:pt>
                <c:pt idx="156">
                  <c:v>28</c:v>
                </c:pt>
                <c:pt idx="157">
                  <c:v>35.233333333333334</c:v>
                </c:pt>
                <c:pt idx="158">
                  <c:v>27.533333333333335</c:v>
                </c:pt>
                <c:pt idx="159">
                  <c:v>29.733333333333334</c:v>
                </c:pt>
                <c:pt idx="160">
                  <c:v>31.3</c:v>
                </c:pt>
                <c:pt idx="161">
                  <c:v>35.033333333333331</c:v>
                </c:pt>
                <c:pt idx="162">
                  <c:v>29.133333333333333</c:v>
                </c:pt>
                <c:pt idx="163">
                  <c:v>38.93333333333333</c:v>
                </c:pt>
                <c:pt idx="164">
                  <c:v>27.2</c:v>
                </c:pt>
                <c:pt idx="165">
                  <c:v>30.166666666666668</c:v>
                </c:pt>
                <c:pt idx="166">
                  <c:v>31.833333333333332</c:v>
                </c:pt>
                <c:pt idx="167">
                  <c:v>34.166666666666664</c:v>
                </c:pt>
                <c:pt idx="168">
                  <c:v>31.9</c:v>
                </c:pt>
                <c:pt idx="169">
                  <c:v>29.9</c:v>
                </c:pt>
                <c:pt idx="170">
                  <c:v>32.466666666666669</c:v>
                </c:pt>
                <c:pt idx="171">
                  <c:v>35.166666666666664</c:v>
                </c:pt>
                <c:pt idx="172">
                  <c:v>29.1</c:v>
                </c:pt>
                <c:pt idx="173">
                  <c:v>27.4</c:v>
                </c:pt>
                <c:pt idx="174">
                  <c:v>39.06666666666667</c:v>
                </c:pt>
                <c:pt idx="175">
                  <c:v>33.466666666666669</c:v>
                </c:pt>
                <c:pt idx="176">
                  <c:v>37.06666666666667</c:v>
                </c:pt>
                <c:pt idx="177">
                  <c:v>37.93333333333333</c:v>
                </c:pt>
                <c:pt idx="178">
                  <c:v>37.299999999999997</c:v>
                </c:pt>
                <c:pt idx="179">
                  <c:v>30.833333333333332</c:v>
                </c:pt>
                <c:pt idx="180">
                  <c:v>33.56666666666667</c:v>
                </c:pt>
                <c:pt idx="181">
                  <c:v>37.966666666666669</c:v>
                </c:pt>
                <c:pt idx="182">
                  <c:v>31.366666666666667</c:v>
                </c:pt>
                <c:pt idx="183">
                  <c:v>36.166666666666664</c:v>
                </c:pt>
                <c:pt idx="184">
                  <c:v>30.466666666666665</c:v>
                </c:pt>
                <c:pt idx="185">
                  <c:v>33.966666666666669</c:v>
                </c:pt>
                <c:pt idx="186">
                  <c:v>38.5</c:v>
                </c:pt>
                <c:pt idx="187">
                  <c:v>39</c:v>
                </c:pt>
                <c:pt idx="188">
                  <c:v>30.666666666666668</c:v>
                </c:pt>
                <c:pt idx="189">
                  <c:v>34.866666666666667</c:v>
                </c:pt>
                <c:pt idx="190">
                  <c:v>28.233333333333334</c:v>
                </c:pt>
                <c:pt idx="191">
                  <c:v>30.433333333333334</c:v>
                </c:pt>
                <c:pt idx="192">
                  <c:v>34.6</c:v>
                </c:pt>
                <c:pt idx="193">
                  <c:v>32.466666666666669</c:v>
                </c:pt>
                <c:pt idx="194">
                  <c:v>32.93333333333333</c:v>
                </c:pt>
                <c:pt idx="195">
                  <c:v>27.233333333333334</c:v>
                </c:pt>
                <c:pt idx="196">
                  <c:v>37.466666666666669</c:v>
                </c:pt>
                <c:pt idx="197">
                  <c:v>36.833333333333336</c:v>
                </c:pt>
                <c:pt idx="198">
                  <c:v>30.666666666666668</c:v>
                </c:pt>
                <c:pt idx="199">
                  <c:v>28.466666666666665</c:v>
                </c:pt>
                <c:pt idx="200">
                  <c:v>27.7</c:v>
                </c:pt>
                <c:pt idx="201">
                  <c:v>32.43333333333333</c:v>
                </c:pt>
                <c:pt idx="202">
                  <c:v>33.1</c:v>
                </c:pt>
                <c:pt idx="203">
                  <c:v>35.299999999999997</c:v>
                </c:pt>
                <c:pt idx="204">
                  <c:v>34.833333333333336</c:v>
                </c:pt>
                <c:pt idx="205">
                  <c:v>31.166666666666668</c:v>
                </c:pt>
                <c:pt idx="206">
                  <c:v>32.6</c:v>
                </c:pt>
                <c:pt idx="207">
                  <c:v>34.866666666666667</c:v>
                </c:pt>
                <c:pt idx="208">
                  <c:v>31.966666666666665</c:v>
                </c:pt>
                <c:pt idx="209">
                  <c:v>29.466666666666665</c:v>
                </c:pt>
                <c:pt idx="210">
                  <c:v>36.56666666666667</c:v>
                </c:pt>
                <c:pt idx="211">
                  <c:v>33</c:v>
                </c:pt>
                <c:pt idx="212">
                  <c:v>29.266666666666666</c:v>
                </c:pt>
                <c:pt idx="213">
                  <c:v>31.566666666666666</c:v>
                </c:pt>
                <c:pt idx="214">
                  <c:v>34.633333333333333</c:v>
                </c:pt>
                <c:pt idx="215">
                  <c:v>34.1</c:v>
                </c:pt>
                <c:pt idx="216">
                  <c:v>34.43333333333333</c:v>
                </c:pt>
                <c:pt idx="217">
                  <c:v>33.700000000000003</c:v>
                </c:pt>
                <c:pt idx="218">
                  <c:v>29.733333333333334</c:v>
                </c:pt>
                <c:pt idx="219">
                  <c:v>32.06666666666667</c:v>
                </c:pt>
                <c:pt idx="220">
                  <c:v>37.6</c:v>
                </c:pt>
                <c:pt idx="221">
                  <c:v>27.766666666666666</c:v>
                </c:pt>
                <c:pt idx="222">
                  <c:v>32.799999999999997</c:v>
                </c:pt>
                <c:pt idx="223">
                  <c:v>31.5</c:v>
                </c:pt>
                <c:pt idx="224">
                  <c:v>27.666666666666668</c:v>
                </c:pt>
                <c:pt idx="225">
                  <c:v>34</c:v>
                </c:pt>
                <c:pt idx="226">
                  <c:v>30.433333333333334</c:v>
                </c:pt>
                <c:pt idx="227">
                  <c:v>28.266666666666666</c:v>
                </c:pt>
                <c:pt idx="228">
                  <c:v>35.733333333333334</c:v>
                </c:pt>
                <c:pt idx="229">
                  <c:v>38.033333333333331</c:v>
                </c:pt>
                <c:pt idx="230">
                  <c:v>37.766666666666666</c:v>
                </c:pt>
                <c:pt idx="231">
                  <c:v>36.299999999999997</c:v>
                </c:pt>
                <c:pt idx="232">
                  <c:v>36.93333333333333</c:v>
                </c:pt>
                <c:pt idx="233">
                  <c:v>33</c:v>
                </c:pt>
                <c:pt idx="234">
                  <c:v>27.333333333333332</c:v>
                </c:pt>
                <c:pt idx="235">
                  <c:v>31.8</c:v>
                </c:pt>
                <c:pt idx="236">
                  <c:v>39.233333333333334</c:v>
                </c:pt>
                <c:pt idx="237">
                  <c:v>34.299999999999997</c:v>
                </c:pt>
                <c:pt idx="238">
                  <c:v>33.5</c:v>
                </c:pt>
                <c:pt idx="239">
                  <c:v>28.366666666666667</c:v>
                </c:pt>
                <c:pt idx="240">
                  <c:v>27.266666666666666</c:v>
                </c:pt>
                <c:pt idx="241">
                  <c:v>39.233333333333334</c:v>
                </c:pt>
                <c:pt idx="242">
                  <c:v>37.733333333333334</c:v>
                </c:pt>
                <c:pt idx="243">
                  <c:v>32.1</c:v>
                </c:pt>
                <c:pt idx="244">
                  <c:v>34.333333333333336</c:v>
                </c:pt>
                <c:pt idx="245">
                  <c:v>37.733333333333334</c:v>
                </c:pt>
                <c:pt idx="246">
                  <c:v>38.9</c:v>
                </c:pt>
                <c:pt idx="247">
                  <c:v>28.7</c:v>
                </c:pt>
                <c:pt idx="248">
                  <c:v>38.4</c:v>
                </c:pt>
                <c:pt idx="249">
                  <c:v>32.733333333333334</c:v>
                </c:pt>
                <c:pt idx="250">
                  <c:v>35.799999999999997</c:v>
                </c:pt>
                <c:pt idx="251">
                  <c:v>30.633333333333333</c:v>
                </c:pt>
                <c:pt idx="252">
                  <c:v>35.799999999999997</c:v>
                </c:pt>
                <c:pt idx="253">
                  <c:v>30.533333333333335</c:v>
                </c:pt>
                <c:pt idx="254">
                  <c:v>34.200000000000003</c:v>
                </c:pt>
                <c:pt idx="255">
                  <c:v>29.366666666666667</c:v>
                </c:pt>
                <c:pt idx="256">
                  <c:v>35.033333333333331</c:v>
                </c:pt>
                <c:pt idx="257">
                  <c:v>28.466666666666665</c:v>
                </c:pt>
                <c:pt idx="258">
                  <c:v>28.933333333333334</c:v>
                </c:pt>
                <c:pt idx="259">
                  <c:v>32.533333333333331</c:v>
                </c:pt>
                <c:pt idx="260">
                  <c:v>39.266666666666666</c:v>
                </c:pt>
                <c:pt idx="261">
                  <c:v>34.299999999999997</c:v>
                </c:pt>
                <c:pt idx="262">
                  <c:v>31.1</c:v>
                </c:pt>
                <c:pt idx="263">
                  <c:v>28.466666666666665</c:v>
                </c:pt>
                <c:pt idx="264">
                  <c:v>28.133333333333333</c:v>
                </c:pt>
                <c:pt idx="265">
                  <c:v>28.033333333333335</c:v>
                </c:pt>
                <c:pt idx="266">
                  <c:v>33.1</c:v>
                </c:pt>
                <c:pt idx="267">
                  <c:v>31.766666666666666</c:v>
                </c:pt>
                <c:pt idx="268">
                  <c:v>32.333333333333336</c:v>
                </c:pt>
                <c:pt idx="269">
                  <c:v>28.266666666666666</c:v>
                </c:pt>
                <c:pt idx="270">
                  <c:v>35.533333333333331</c:v>
                </c:pt>
                <c:pt idx="271">
                  <c:v>29.033333333333335</c:v>
                </c:pt>
                <c:pt idx="272">
                  <c:v>32.799999999999997</c:v>
                </c:pt>
                <c:pt idx="273">
                  <c:v>28.466666666666665</c:v>
                </c:pt>
                <c:pt idx="274">
                  <c:v>30.633333333333333</c:v>
                </c:pt>
                <c:pt idx="275">
                  <c:v>32.633333333333333</c:v>
                </c:pt>
                <c:pt idx="276">
                  <c:v>28.833333333333332</c:v>
                </c:pt>
                <c:pt idx="277">
                  <c:v>36.166666666666664</c:v>
                </c:pt>
                <c:pt idx="278">
                  <c:v>39.166666666666664</c:v>
                </c:pt>
                <c:pt idx="279">
                  <c:v>39.06666666666667</c:v>
                </c:pt>
                <c:pt idx="280">
                  <c:v>36.233333333333334</c:v>
                </c:pt>
                <c:pt idx="281">
                  <c:v>30.833333333333332</c:v>
                </c:pt>
                <c:pt idx="282">
                  <c:v>30.9</c:v>
                </c:pt>
                <c:pt idx="283">
                  <c:v>29.4</c:v>
                </c:pt>
                <c:pt idx="284">
                  <c:v>29.433333333333334</c:v>
                </c:pt>
                <c:pt idx="285">
                  <c:v>28.633333333333333</c:v>
                </c:pt>
                <c:pt idx="286">
                  <c:v>37.366666666666667</c:v>
                </c:pt>
                <c:pt idx="287">
                  <c:v>29.466666666666665</c:v>
                </c:pt>
                <c:pt idx="288">
                  <c:v>28.833333333333332</c:v>
                </c:pt>
                <c:pt idx="289">
                  <c:v>38.766666666666666</c:v>
                </c:pt>
                <c:pt idx="290">
                  <c:v>28.133333333333333</c:v>
                </c:pt>
                <c:pt idx="291">
                  <c:v>33.866666666666667</c:v>
                </c:pt>
                <c:pt idx="292">
                  <c:v>39</c:v>
                </c:pt>
                <c:pt idx="293">
                  <c:v>28.866666666666667</c:v>
                </c:pt>
                <c:pt idx="294">
                  <c:v>34.5</c:v>
                </c:pt>
                <c:pt idx="295">
                  <c:v>36.799999999999997</c:v>
                </c:pt>
                <c:pt idx="296">
                  <c:v>38.4</c:v>
                </c:pt>
                <c:pt idx="297">
                  <c:v>39.033333333333331</c:v>
                </c:pt>
                <c:pt idx="298">
                  <c:v>35.56666666666667</c:v>
                </c:pt>
                <c:pt idx="299">
                  <c:v>35.200000000000003</c:v>
                </c:pt>
                <c:pt idx="300">
                  <c:v>29.233333333333334</c:v>
                </c:pt>
                <c:pt idx="301">
                  <c:v>38.9</c:v>
                </c:pt>
                <c:pt idx="302">
                  <c:v>36.133333333333333</c:v>
                </c:pt>
                <c:pt idx="303">
                  <c:v>30.966666666666665</c:v>
                </c:pt>
                <c:pt idx="304">
                  <c:v>36.966666666666669</c:v>
                </c:pt>
                <c:pt idx="305">
                  <c:v>39</c:v>
                </c:pt>
                <c:pt idx="306">
                  <c:v>27.566666666666666</c:v>
                </c:pt>
                <c:pt idx="307">
                  <c:v>32.299999999999997</c:v>
                </c:pt>
                <c:pt idx="308">
                  <c:v>38.533333333333331</c:v>
                </c:pt>
                <c:pt idx="309">
                  <c:v>33.733333333333334</c:v>
                </c:pt>
                <c:pt idx="310">
                  <c:v>30.3</c:v>
                </c:pt>
                <c:pt idx="311">
                  <c:v>27.466666666666665</c:v>
                </c:pt>
                <c:pt idx="312">
                  <c:v>35.5</c:v>
                </c:pt>
                <c:pt idx="313">
                  <c:v>28.566666666666666</c:v>
                </c:pt>
                <c:pt idx="314">
                  <c:v>29.966666666666665</c:v>
                </c:pt>
                <c:pt idx="315">
                  <c:v>30.433333333333334</c:v>
                </c:pt>
                <c:pt idx="316">
                  <c:v>29.1</c:v>
                </c:pt>
                <c:pt idx="317">
                  <c:v>28.933333333333334</c:v>
                </c:pt>
                <c:pt idx="318">
                  <c:v>35.4</c:v>
                </c:pt>
                <c:pt idx="319">
                  <c:v>33.799999999999997</c:v>
                </c:pt>
                <c:pt idx="320">
                  <c:v>29.866666666666667</c:v>
                </c:pt>
                <c:pt idx="321">
                  <c:v>32.266666666666666</c:v>
                </c:pt>
                <c:pt idx="322">
                  <c:v>38.6</c:v>
                </c:pt>
                <c:pt idx="323">
                  <c:v>35.533333333333331</c:v>
                </c:pt>
                <c:pt idx="324">
                  <c:v>33.666666666666664</c:v>
                </c:pt>
                <c:pt idx="325">
                  <c:v>31.533333333333335</c:v>
                </c:pt>
                <c:pt idx="326">
                  <c:v>34.333333333333336</c:v>
                </c:pt>
                <c:pt idx="327">
                  <c:v>38.633333333333333</c:v>
                </c:pt>
                <c:pt idx="328">
                  <c:v>39.233333333333334</c:v>
                </c:pt>
                <c:pt idx="329">
                  <c:v>34.200000000000003</c:v>
                </c:pt>
                <c:pt idx="330">
                  <c:v>29.666666666666668</c:v>
                </c:pt>
                <c:pt idx="331">
                  <c:v>28.8</c:v>
                </c:pt>
                <c:pt idx="332">
                  <c:v>32.9</c:v>
                </c:pt>
                <c:pt idx="333">
                  <c:v>33.533333333333331</c:v>
                </c:pt>
                <c:pt idx="334">
                  <c:v>38.633333333333333</c:v>
                </c:pt>
                <c:pt idx="335">
                  <c:v>28.8</c:v>
                </c:pt>
                <c:pt idx="336">
                  <c:v>35.5</c:v>
                </c:pt>
                <c:pt idx="337">
                  <c:v>27.366666666666667</c:v>
                </c:pt>
                <c:pt idx="338">
                  <c:v>34.4</c:v>
                </c:pt>
                <c:pt idx="339">
                  <c:v>28.333333333333332</c:v>
                </c:pt>
                <c:pt idx="340">
                  <c:v>28.966666666666665</c:v>
                </c:pt>
                <c:pt idx="341">
                  <c:v>33.733333333333334</c:v>
                </c:pt>
                <c:pt idx="342">
                  <c:v>32.5</c:v>
                </c:pt>
                <c:pt idx="343">
                  <c:v>29.466666666666665</c:v>
                </c:pt>
                <c:pt idx="344">
                  <c:v>33.266666666666666</c:v>
                </c:pt>
                <c:pt idx="345">
                  <c:v>38.200000000000003</c:v>
                </c:pt>
                <c:pt idx="346">
                  <c:v>27.566666666666666</c:v>
                </c:pt>
                <c:pt idx="347">
                  <c:v>31.4</c:v>
                </c:pt>
                <c:pt idx="348">
                  <c:v>28.166666666666668</c:v>
                </c:pt>
                <c:pt idx="349">
                  <c:v>37.299999999999997</c:v>
                </c:pt>
                <c:pt idx="350">
                  <c:v>29.433333333333334</c:v>
                </c:pt>
                <c:pt idx="351">
                  <c:v>29.033333333333335</c:v>
                </c:pt>
                <c:pt idx="352">
                  <c:v>35.56666666666667</c:v>
                </c:pt>
                <c:pt idx="353">
                  <c:v>34.700000000000003</c:v>
                </c:pt>
                <c:pt idx="354">
                  <c:v>31.533333333333335</c:v>
                </c:pt>
                <c:pt idx="355">
                  <c:v>35.966666666666669</c:v>
                </c:pt>
                <c:pt idx="356">
                  <c:v>34.56666666666667</c:v>
                </c:pt>
                <c:pt idx="357">
                  <c:v>37.733333333333334</c:v>
                </c:pt>
                <c:pt idx="358">
                  <c:v>34.666666666666664</c:v>
                </c:pt>
                <c:pt idx="359">
                  <c:v>29.033333333333335</c:v>
                </c:pt>
                <c:pt idx="360">
                  <c:v>34.733333333333334</c:v>
                </c:pt>
                <c:pt idx="361">
                  <c:v>37.333333333333336</c:v>
                </c:pt>
                <c:pt idx="362">
                  <c:v>31.866666666666667</c:v>
                </c:pt>
                <c:pt idx="363">
                  <c:v>29.966666666666665</c:v>
                </c:pt>
                <c:pt idx="364">
                  <c:v>38.5</c:v>
                </c:pt>
                <c:pt idx="365">
                  <c:v>31.933333333333334</c:v>
                </c:pt>
                <c:pt idx="366">
                  <c:v>32.4</c:v>
                </c:pt>
                <c:pt idx="367">
                  <c:v>30.2</c:v>
                </c:pt>
                <c:pt idx="368">
                  <c:v>29.733333333333334</c:v>
                </c:pt>
                <c:pt idx="369">
                  <c:v>37.166666666666664</c:v>
                </c:pt>
                <c:pt idx="370">
                  <c:v>31.366666666666667</c:v>
                </c:pt>
                <c:pt idx="371">
                  <c:v>37.233333333333334</c:v>
                </c:pt>
                <c:pt idx="372">
                  <c:v>34.06666666666667</c:v>
                </c:pt>
                <c:pt idx="373">
                  <c:v>30.266666666666666</c:v>
                </c:pt>
                <c:pt idx="374">
                  <c:v>33.666666666666664</c:v>
                </c:pt>
                <c:pt idx="375">
                  <c:v>37.4</c:v>
                </c:pt>
                <c:pt idx="376">
                  <c:v>35.233333333333334</c:v>
                </c:pt>
                <c:pt idx="377">
                  <c:v>38.799999999999997</c:v>
                </c:pt>
                <c:pt idx="378">
                  <c:v>34.9</c:v>
                </c:pt>
                <c:pt idx="379">
                  <c:v>29.1</c:v>
                </c:pt>
                <c:pt idx="380">
                  <c:v>33.133333333333333</c:v>
                </c:pt>
                <c:pt idx="381">
                  <c:v>36.366666666666667</c:v>
                </c:pt>
                <c:pt idx="382">
                  <c:v>35.06666666666667</c:v>
                </c:pt>
                <c:pt idx="383">
                  <c:v>35.466666666666669</c:v>
                </c:pt>
                <c:pt idx="384">
                  <c:v>35.633333333333333</c:v>
                </c:pt>
                <c:pt idx="385">
                  <c:v>28.066666666666666</c:v>
                </c:pt>
                <c:pt idx="386">
                  <c:v>32.333333333333336</c:v>
                </c:pt>
                <c:pt idx="387">
                  <c:v>36.5</c:v>
                </c:pt>
                <c:pt idx="388">
                  <c:v>37.366666666666667</c:v>
                </c:pt>
                <c:pt idx="389">
                  <c:v>38.533333333333331</c:v>
                </c:pt>
                <c:pt idx="390">
                  <c:v>32.366666666666667</c:v>
                </c:pt>
                <c:pt idx="391">
                  <c:v>36.833333333333336</c:v>
                </c:pt>
                <c:pt idx="392">
                  <c:v>30.666666666666668</c:v>
                </c:pt>
                <c:pt idx="393">
                  <c:v>37.4</c:v>
                </c:pt>
                <c:pt idx="394">
                  <c:v>38.166666666666664</c:v>
                </c:pt>
                <c:pt idx="395">
                  <c:v>34.866666666666667</c:v>
                </c:pt>
                <c:pt idx="396">
                  <c:v>33.233333333333334</c:v>
                </c:pt>
                <c:pt idx="397">
                  <c:v>30.633333333333333</c:v>
                </c:pt>
                <c:pt idx="398">
                  <c:v>35.766666666666666</c:v>
                </c:pt>
                <c:pt idx="399">
                  <c:v>32.966666666666669</c:v>
                </c:pt>
                <c:pt idx="400">
                  <c:v>29.033333333333335</c:v>
                </c:pt>
                <c:pt idx="401">
                  <c:v>30.433333333333334</c:v>
                </c:pt>
                <c:pt idx="402">
                  <c:v>35.633333333333333</c:v>
                </c:pt>
                <c:pt idx="403">
                  <c:v>32.266666666666666</c:v>
                </c:pt>
                <c:pt idx="404">
                  <c:v>37.366666666666667</c:v>
                </c:pt>
                <c:pt idx="405">
                  <c:v>36.033333333333331</c:v>
                </c:pt>
                <c:pt idx="406">
                  <c:v>35</c:v>
                </c:pt>
                <c:pt idx="407">
                  <c:v>38.766666666666666</c:v>
                </c:pt>
                <c:pt idx="408">
                  <c:v>27.966666666666665</c:v>
                </c:pt>
                <c:pt idx="409">
                  <c:v>31.366666666666667</c:v>
                </c:pt>
                <c:pt idx="410">
                  <c:v>37.833333333333336</c:v>
                </c:pt>
                <c:pt idx="411">
                  <c:v>34.56666666666667</c:v>
                </c:pt>
                <c:pt idx="412">
                  <c:v>33.4</c:v>
                </c:pt>
                <c:pt idx="413">
                  <c:v>33.799999999999997</c:v>
                </c:pt>
                <c:pt idx="414">
                  <c:v>31.566666666666666</c:v>
                </c:pt>
                <c:pt idx="415">
                  <c:v>39.06666666666667</c:v>
                </c:pt>
                <c:pt idx="416">
                  <c:v>32.799999999999997</c:v>
                </c:pt>
                <c:pt idx="417">
                  <c:v>35.366666666666667</c:v>
                </c:pt>
                <c:pt idx="418">
                  <c:v>29.5</c:v>
                </c:pt>
                <c:pt idx="419">
                  <c:v>33.9</c:v>
                </c:pt>
                <c:pt idx="420">
                  <c:v>33.9</c:v>
                </c:pt>
                <c:pt idx="421">
                  <c:v>30.833333333333332</c:v>
                </c:pt>
                <c:pt idx="422">
                  <c:v>33.4</c:v>
                </c:pt>
                <c:pt idx="423">
                  <c:v>38.43333333333333</c:v>
                </c:pt>
                <c:pt idx="424">
                  <c:v>37.9</c:v>
                </c:pt>
                <c:pt idx="425">
                  <c:v>32.93333333333333</c:v>
                </c:pt>
                <c:pt idx="426">
                  <c:v>35.06666666666667</c:v>
                </c:pt>
                <c:pt idx="427">
                  <c:v>29.5</c:v>
                </c:pt>
                <c:pt idx="428">
                  <c:v>33.4</c:v>
                </c:pt>
                <c:pt idx="429">
                  <c:v>36.200000000000003</c:v>
                </c:pt>
                <c:pt idx="430">
                  <c:v>29.1</c:v>
                </c:pt>
                <c:pt idx="431">
                  <c:v>30.466666666666665</c:v>
                </c:pt>
                <c:pt idx="432">
                  <c:v>33.966666666666669</c:v>
                </c:pt>
                <c:pt idx="433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8-4318-8F6E-976BDFD5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515488"/>
        <c:axId val="343498688"/>
      </c:barChart>
      <c:catAx>
        <c:axId val="3435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498688"/>
        <c:crosses val="autoZero"/>
        <c:auto val="1"/>
        <c:lblAlgn val="ctr"/>
        <c:lblOffset val="100"/>
        <c:noMultiLvlLbl val="0"/>
      </c:catAx>
      <c:valAx>
        <c:axId val="343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данные.xlsx]Частотность_имен_для_рекламы!Сводная таблица35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Частотность имен для рекламной кампании</a:t>
            </a:r>
            <a:endParaRPr lang="ru-RU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Частотность_имен_для_рекламы!$B$3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Частотность_имен_для_рекламы!$A$4:$A$80</c:f>
              <c:strCache>
                <c:ptCount val="76"/>
                <c:pt idx="0">
                  <c:v>Анна</c:v>
                </c:pt>
                <c:pt idx="1">
                  <c:v>Михаил</c:v>
                </c:pt>
                <c:pt idx="2">
                  <c:v>Денис</c:v>
                </c:pt>
                <c:pt idx="3">
                  <c:v>Юлия</c:v>
                </c:pt>
                <c:pt idx="4">
                  <c:v>Петр</c:v>
                </c:pt>
                <c:pt idx="5">
                  <c:v>Светлана</c:v>
                </c:pt>
                <c:pt idx="6">
                  <c:v>Алексей</c:v>
                </c:pt>
                <c:pt idx="7">
                  <c:v>Владимир</c:v>
                </c:pt>
                <c:pt idx="8">
                  <c:v>Мария</c:v>
                </c:pt>
                <c:pt idx="9">
                  <c:v>Алла</c:v>
                </c:pt>
                <c:pt idx="10">
                  <c:v>Наталья</c:v>
                </c:pt>
                <c:pt idx="11">
                  <c:v>Александр</c:v>
                </c:pt>
                <c:pt idx="12">
                  <c:v>Сергей</c:v>
                </c:pt>
                <c:pt idx="13">
                  <c:v>Дмитрий</c:v>
                </c:pt>
                <c:pt idx="14">
                  <c:v>Андрей</c:v>
                </c:pt>
                <c:pt idx="15">
                  <c:v>Павел</c:v>
                </c:pt>
                <c:pt idx="16">
                  <c:v>София</c:v>
                </c:pt>
                <c:pt idx="17">
                  <c:v>Екатерина</c:v>
                </c:pt>
                <c:pt idx="18">
                  <c:v>Ксения</c:v>
                </c:pt>
                <c:pt idx="19">
                  <c:v>Елена</c:v>
                </c:pt>
                <c:pt idx="20">
                  <c:v>Анжелика</c:v>
                </c:pt>
                <c:pt idx="21">
                  <c:v>Никита</c:v>
                </c:pt>
                <c:pt idx="22">
                  <c:v>Кирилл</c:v>
                </c:pt>
                <c:pt idx="23">
                  <c:v>Даниил</c:v>
                </c:pt>
                <c:pt idx="24">
                  <c:v>Семен</c:v>
                </c:pt>
                <c:pt idx="25">
                  <c:v>Маргарита</c:v>
                </c:pt>
                <c:pt idx="26">
                  <c:v>Николай</c:v>
                </c:pt>
                <c:pt idx="27">
                  <c:v>Григорий</c:v>
                </c:pt>
                <c:pt idx="28">
                  <c:v>Егор</c:v>
                </c:pt>
                <c:pt idx="29">
                  <c:v>Алиса</c:v>
                </c:pt>
                <c:pt idx="30">
                  <c:v>Софья</c:v>
                </c:pt>
                <c:pt idx="31">
                  <c:v>Роман</c:v>
                </c:pt>
                <c:pt idx="32">
                  <c:v>Дарина</c:v>
                </c:pt>
                <c:pt idx="33">
                  <c:v>Кристина</c:v>
                </c:pt>
                <c:pt idx="34">
                  <c:v>Артем</c:v>
                </c:pt>
                <c:pt idx="35">
                  <c:v>Татьяна</c:v>
                </c:pt>
                <c:pt idx="36">
                  <c:v>Дарья</c:v>
                </c:pt>
                <c:pt idx="37">
                  <c:v>Филипп</c:v>
                </c:pt>
                <c:pt idx="38">
                  <c:v>Анастасия</c:v>
                </c:pt>
                <c:pt idx="39">
                  <c:v>Валерий</c:v>
                </c:pt>
                <c:pt idx="40">
                  <c:v>Виктор</c:v>
                </c:pt>
                <c:pt idx="41">
                  <c:v>Евгений</c:v>
                </c:pt>
                <c:pt idx="42">
                  <c:v>Ирина</c:v>
                </c:pt>
                <c:pt idx="43">
                  <c:v>Руслан</c:v>
                </c:pt>
                <c:pt idx="44">
                  <c:v>Марина</c:v>
                </c:pt>
                <c:pt idx="45">
                  <c:v>Вера</c:v>
                </c:pt>
                <c:pt idx="46">
                  <c:v>Илья</c:v>
                </c:pt>
                <c:pt idx="47">
                  <c:v>Милана</c:v>
                </c:pt>
                <c:pt idx="48">
                  <c:v>Тимофей</c:v>
                </c:pt>
                <c:pt idx="49">
                  <c:v>Виталий</c:v>
                </c:pt>
                <c:pt idx="50">
                  <c:v>Глеб</c:v>
                </c:pt>
                <c:pt idx="51">
                  <c:v>Ольга</c:v>
                </c:pt>
                <c:pt idx="52">
                  <c:v>Артемий</c:v>
                </c:pt>
                <c:pt idx="53">
                  <c:v>Федор</c:v>
                </c:pt>
                <c:pt idx="54">
                  <c:v>Матвей</c:v>
                </c:pt>
                <c:pt idx="55">
                  <c:v>Карина</c:v>
                </c:pt>
                <c:pt idx="56">
                  <c:v>Кира</c:v>
                </c:pt>
                <c:pt idx="57">
                  <c:v>Елизавета</c:v>
                </c:pt>
                <c:pt idx="58">
                  <c:v>Арина</c:v>
                </c:pt>
                <c:pt idx="59">
                  <c:v>Станислав</c:v>
                </c:pt>
                <c:pt idx="60">
                  <c:v>Валерия</c:v>
                </c:pt>
                <c:pt idx="61">
                  <c:v>Георгий</c:v>
                </c:pt>
                <c:pt idx="62">
                  <c:v>Вероника</c:v>
                </c:pt>
                <c:pt idx="63">
                  <c:v>Полина</c:v>
                </c:pt>
                <c:pt idx="64">
                  <c:v>Валентина</c:v>
                </c:pt>
                <c:pt idx="65">
                  <c:v>Игорь</c:v>
                </c:pt>
                <c:pt idx="66">
                  <c:v>Вадим</c:v>
                </c:pt>
                <c:pt idx="67">
                  <c:v>Леонид</c:v>
                </c:pt>
                <c:pt idx="68">
                  <c:v>Арсений</c:v>
                </c:pt>
                <c:pt idx="69">
                  <c:v>Максим</c:v>
                </c:pt>
                <c:pt idx="70">
                  <c:v>Ульяна</c:v>
                </c:pt>
                <c:pt idx="71">
                  <c:v>Виктория</c:v>
                </c:pt>
                <c:pt idx="72">
                  <c:v>Константин</c:v>
                </c:pt>
                <c:pt idx="73">
                  <c:v>Ярослав</c:v>
                </c:pt>
                <c:pt idx="74">
                  <c:v>Ангелина</c:v>
                </c:pt>
                <c:pt idx="75">
                  <c:v>Алина</c:v>
                </c:pt>
              </c:strCache>
            </c:strRef>
          </c:cat>
          <c:val>
            <c:numRef>
              <c:f>Частотность_имен_для_рекламы!$B$4:$B$80</c:f>
              <c:numCache>
                <c:formatCode>General</c:formatCode>
                <c:ptCount val="76"/>
                <c:pt idx="0">
                  <c:v>21</c:v>
                </c:pt>
                <c:pt idx="1">
                  <c:v>164</c:v>
                </c:pt>
                <c:pt idx="2">
                  <c:v>223</c:v>
                </c:pt>
                <c:pt idx="3">
                  <c:v>236</c:v>
                </c:pt>
                <c:pt idx="4">
                  <c:v>253</c:v>
                </c:pt>
                <c:pt idx="5">
                  <c:v>332</c:v>
                </c:pt>
                <c:pt idx="6">
                  <c:v>335</c:v>
                </c:pt>
                <c:pt idx="7">
                  <c:v>353</c:v>
                </c:pt>
                <c:pt idx="8">
                  <c:v>425</c:v>
                </c:pt>
                <c:pt idx="9">
                  <c:v>453</c:v>
                </c:pt>
                <c:pt idx="10">
                  <c:v>495</c:v>
                </c:pt>
                <c:pt idx="11">
                  <c:v>532</c:v>
                </c:pt>
                <c:pt idx="12">
                  <c:v>572</c:v>
                </c:pt>
                <c:pt idx="13">
                  <c:v>590</c:v>
                </c:pt>
                <c:pt idx="14">
                  <c:v>606</c:v>
                </c:pt>
                <c:pt idx="15">
                  <c:v>775</c:v>
                </c:pt>
                <c:pt idx="16">
                  <c:v>794</c:v>
                </c:pt>
                <c:pt idx="17">
                  <c:v>865</c:v>
                </c:pt>
                <c:pt idx="18">
                  <c:v>867</c:v>
                </c:pt>
                <c:pt idx="19">
                  <c:v>873</c:v>
                </c:pt>
                <c:pt idx="20">
                  <c:v>910</c:v>
                </c:pt>
                <c:pt idx="21">
                  <c:v>912</c:v>
                </c:pt>
                <c:pt idx="22">
                  <c:v>925</c:v>
                </c:pt>
                <c:pt idx="23">
                  <c:v>959</c:v>
                </c:pt>
                <c:pt idx="24">
                  <c:v>988</c:v>
                </c:pt>
                <c:pt idx="25">
                  <c:v>1004</c:v>
                </c:pt>
                <c:pt idx="26">
                  <c:v>1068</c:v>
                </c:pt>
                <c:pt idx="27">
                  <c:v>1073</c:v>
                </c:pt>
                <c:pt idx="28">
                  <c:v>1081</c:v>
                </c:pt>
                <c:pt idx="29">
                  <c:v>1114</c:v>
                </c:pt>
                <c:pt idx="30">
                  <c:v>1122</c:v>
                </c:pt>
                <c:pt idx="31">
                  <c:v>1138</c:v>
                </c:pt>
                <c:pt idx="32">
                  <c:v>1144</c:v>
                </c:pt>
                <c:pt idx="33">
                  <c:v>1189</c:v>
                </c:pt>
                <c:pt idx="34">
                  <c:v>1248</c:v>
                </c:pt>
                <c:pt idx="35">
                  <c:v>1281</c:v>
                </c:pt>
                <c:pt idx="36">
                  <c:v>1289</c:v>
                </c:pt>
                <c:pt idx="37">
                  <c:v>1292</c:v>
                </c:pt>
                <c:pt idx="38">
                  <c:v>1297</c:v>
                </c:pt>
                <c:pt idx="39">
                  <c:v>1308</c:v>
                </c:pt>
                <c:pt idx="40">
                  <c:v>1318</c:v>
                </c:pt>
                <c:pt idx="41">
                  <c:v>1380</c:v>
                </c:pt>
                <c:pt idx="42">
                  <c:v>1439</c:v>
                </c:pt>
                <c:pt idx="43">
                  <c:v>1479</c:v>
                </c:pt>
                <c:pt idx="44">
                  <c:v>1484</c:v>
                </c:pt>
                <c:pt idx="45">
                  <c:v>1492</c:v>
                </c:pt>
                <c:pt idx="46">
                  <c:v>1560</c:v>
                </c:pt>
                <c:pt idx="47">
                  <c:v>1590</c:v>
                </c:pt>
                <c:pt idx="48">
                  <c:v>1628</c:v>
                </c:pt>
                <c:pt idx="49">
                  <c:v>1689</c:v>
                </c:pt>
                <c:pt idx="50">
                  <c:v>1693</c:v>
                </c:pt>
                <c:pt idx="51">
                  <c:v>1725</c:v>
                </c:pt>
                <c:pt idx="52">
                  <c:v>1774</c:v>
                </c:pt>
                <c:pt idx="53">
                  <c:v>1779</c:v>
                </c:pt>
                <c:pt idx="54">
                  <c:v>1850</c:v>
                </c:pt>
                <c:pt idx="55">
                  <c:v>1859</c:v>
                </c:pt>
                <c:pt idx="56">
                  <c:v>1966</c:v>
                </c:pt>
                <c:pt idx="57">
                  <c:v>1993</c:v>
                </c:pt>
                <c:pt idx="58">
                  <c:v>1994</c:v>
                </c:pt>
                <c:pt idx="59">
                  <c:v>2008</c:v>
                </c:pt>
                <c:pt idx="60">
                  <c:v>2101</c:v>
                </c:pt>
                <c:pt idx="61">
                  <c:v>2115</c:v>
                </c:pt>
                <c:pt idx="62">
                  <c:v>2125</c:v>
                </c:pt>
                <c:pt idx="63">
                  <c:v>2275</c:v>
                </c:pt>
                <c:pt idx="64">
                  <c:v>2428</c:v>
                </c:pt>
                <c:pt idx="65">
                  <c:v>2573</c:v>
                </c:pt>
                <c:pt idx="66">
                  <c:v>2631</c:v>
                </c:pt>
                <c:pt idx="67">
                  <c:v>2647</c:v>
                </c:pt>
                <c:pt idx="68">
                  <c:v>2822</c:v>
                </c:pt>
                <c:pt idx="69">
                  <c:v>2844</c:v>
                </c:pt>
                <c:pt idx="70">
                  <c:v>2902</c:v>
                </c:pt>
                <c:pt idx="71">
                  <c:v>2979</c:v>
                </c:pt>
                <c:pt idx="72">
                  <c:v>3066</c:v>
                </c:pt>
                <c:pt idx="73">
                  <c:v>3070</c:v>
                </c:pt>
                <c:pt idx="74">
                  <c:v>3125</c:v>
                </c:pt>
                <c:pt idx="75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4053-82E3-A0BEA00C0D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503488"/>
        <c:axId val="343504928"/>
      </c:barChart>
      <c:catAx>
        <c:axId val="3435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04928"/>
        <c:crosses val="autoZero"/>
        <c:auto val="1"/>
        <c:lblAlgn val="ctr"/>
        <c:lblOffset val="100"/>
        <c:noMultiLvlLbl val="0"/>
      </c:catAx>
      <c:valAx>
        <c:axId val="34350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данные.xlsx]Платежеспособность по странам!Сводная таблица37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Платежеспособность по странам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'Платежеспособность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'Платежеспособность по странам'!$A$4:$A$9</c:f>
              <c:strCache>
                <c:ptCount val="5"/>
                <c:pt idx="0">
                  <c:v>Беларусь</c:v>
                </c:pt>
                <c:pt idx="1">
                  <c:v>Россия</c:v>
                </c:pt>
                <c:pt idx="2">
                  <c:v>Таджикистан</c:v>
                </c:pt>
                <c:pt idx="3">
                  <c:v>Узбекистан</c:v>
                </c:pt>
                <c:pt idx="4">
                  <c:v>Украина</c:v>
                </c:pt>
              </c:strCache>
            </c:strRef>
          </c:cat>
          <c:val>
            <c:numRef>
              <c:f>'Платежеспособность по странам'!$B$4:$B$9</c:f>
              <c:numCache>
                <c:formatCode>0</c:formatCode>
                <c:ptCount val="5"/>
                <c:pt idx="0">
                  <c:v>20367091.21764705</c:v>
                </c:pt>
                <c:pt idx="1">
                  <c:v>21076589.012785386</c:v>
                </c:pt>
                <c:pt idx="2">
                  <c:v>19959766.409909908</c:v>
                </c:pt>
                <c:pt idx="3">
                  <c:v>20914430.304705869</c:v>
                </c:pt>
                <c:pt idx="4">
                  <c:v>19998402.552136738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EF7-A059-5B8F33DCFB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8004544"/>
        <c:axId val="1651912560"/>
      </c:barChart>
      <c:catAx>
        <c:axId val="17780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912560"/>
        <c:crosses val="autoZero"/>
        <c:auto val="1"/>
        <c:lblAlgn val="ctr"/>
        <c:lblOffset val="100"/>
        <c:noMultiLvlLbl val="0"/>
      </c:catAx>
      <c:valAx>
        <c:axId val="16519125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0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данные.xlsx]Продажи_магазинов!Сводная таблица22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Динамика продаж по магазинам</a:t>
            </a:r>
            <a:endParaRPr lang="ru-RU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Продажи_магазинов!$B$3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Продажи_магазинов!$A$4:$A$23</c:f>
              <c:multiLvlStrCache>
                <c:ptCount val="17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Продажи_магазинов!$B$4:$B$23</c:f>
              <c:numCache>
                <c:formatCode>General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51329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B-4215-9668-55F6C2C417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0554080"/>
        <c:axId val="1190562240"/>
      </c:lineChart>
      <c:catAx>
        <c:axId val="11905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62240"/>
        <c:crosses val="autoZero"/>
        <c:auto val="1"/>
        <c:lblAlgn val="ctr"/>
        <c:lblOffset val="100"/>
        <c:noMultiLvlLbl val="0"/>
      </c:catAx>
      <c:valAx>
        <c:axId val="119056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данные.xlsx]Выгода_клиентам (дисконт)!Сводная таблица23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</a:t>
            </a:r>
            <a:r>
              <a:rPr lang="ru-RU" baseline="0"/>
              <a:t> дисконт по магазинам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'Выгода_клиентам (дисконт)'!$B$3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'Выгода_клиентам (дисконт)'!$A$4:$A$23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О'кей</c:v>
                </c:pt>
                <c:pt idx="15">
                  <c:v>Магнит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'Выгода_клиентам (дисконт)'!$B$4:$B$23</c:f>
              <c:numCache>
                <c:formatCode>0.0%</c:formatCode>
                <c:ptCount val="20"/>
                <c:pt idx="0">
                  <c:v>9.9418858488137113E-2</c:v>
                </c:pt>
                <c:pt idx="1">
                  <c:v>8.1466344200849014E-2</c:v>
                </c:pt>
                <c:pt idx="2">
                  <c:v>5.8390258747663196E-2</c:v>
                </c:pt>
                <c:pt idx="3">
                  <c:v>5.5671127314283739E-2</c:v>
                </c:pt>
                <c:pt idx="4">
                  <c:v>4.6882278816962102E-2</c:v>
                </c:pt>
                <c:pt idx="5">
                  <c:v>3.4926477424816513E-2</c:v>
                </c:pt>
                <c:pt idx="6">
                  <c:v>2.3469003581526503E-2</c:v>
                </c:pt>
                <c:pt idx="7">
                  <c:v>9.5687886537251521E-3</c:v>
                </c:pt>
                <c:pt idx="8">
                  <c:v>6.983002598868319E-3</c:v>
                </c:pt>
                <c:pt idx="9">
                  <c:v>4.9649160080348764E-3</c:v>
                </c:pt>
                <c:pt idx="10">
                  <c:v>-8.0613883314413128E-3</c:v>
                </c:pt>
                <c:pt idx="11">
                  <c:v>-9.3637336223696722E-3</c:v>
                </c:pt>
                <c:pt idx="12">
                  <c:v>-1.1540530712959246E-2</c:v>
                </c:pt>
                <c:pt idx="13">
                  <c:v>-3.021653027321201E-2</c:v>
                </c:pt>
                <c:pt idx="14">
                  <c:v>-3.9620007564424783E-2</c:v>
                </c:pt>
                <c:pt idx="15">
                  <c:v>-4.2473691332106635E-2</c:v>
                </c:pt>
                <c:pt idx="16">
                  <c:v>-4.2541729149378892E-2</c:v>
                </c:pt>
                <c:pt idx="17">
                  <c:v>-4.9413607447275472E-2</c:v>
                </c:pt>
                <c:pt idx="18">
                  <c:v>-5.2574260168868549E-2</c:v>
                </c:pt>
                <c:pt idx="19">
                  <c:v>-0.10180488512874172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8-498D-8635-6016E135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504448"/>
        <c:axId val="343504928"/>
      </c:barChart>
      <c:catAx>
        <c:axId val="3435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04928"/>
        <c:crosses val="autoZero"/>
        <c:auto val="1"/>
        <c:lblAlgn val="ctr"/>
        <c:lblOffset val="100"/>
        <c:noMultiLvlLbl val="0"/>
      </c:catAx>
      <c:valAx>
        <c:axId val="3435049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Дисконт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0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данные.xlsx]Суммарные_продажи_магазины!Сводная таблица24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GMV</a:t>
            </a:r>
            <a:r>
              <a:rPr lang="ru-RU" sz="2000"/>
              <a:t> по продуктовым сетям</a:t>
            </a:r>
            <a:r>
              <a:rPr lang="en-GB" sz="2000"/>
              <a:t>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Суммарные_продажи_магазины!$B$3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Суммарные_продажи_магазины!$A$4:$A$24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Суммарные_продажи_магазины!$B$4:$B$24</c:f>
              <c:numCache>
                <c:formatCode>#\ ##0\ "₽"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48560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37279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F-4283-998D-D3B6C52AE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575200"/>
        <c:axId val="1190574240"/>
      </c:barChart>
      <c:catAx>
        <c:axId val="11905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74240"/>
        <c:crosses val="autoZero"/>
        <c:auto val="1"/>
        <c:lblAlgn val="ctr"/>
        <c:lblOffset val="100"/>
        <c:noMultiLvlLbl val="0"/>
      </c:catAx>
      <c:valAx>
        <c:axId val="1190574240"/>
        <c:scaling>
          <c:orientation val="minMax"/>
        </c:scaling>
        <c:delete val="0"/>
        <c:axPos val="l"/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7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данные.xlsx]Цены_вн_категории_по_поставщ!Сводная таблица25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Анализ цен внутри категории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Цены_вн_категории_по_поставщ!$B$3:$B$4</c:f>
              <c:strCache>
                <c:ptCount val="1"/>
                <c:pt idx="0">
                  <c:v>Йогурт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Цены_вн_категории_по_поставщ!$B$5:$B$83</c:f>
              <c:numCache>
                <c:formatCode>0</c:formatCode>
                <c:ptCount val="78"/>
                <c:pt idx="15">
                  <c:v>293.66666666666669</c:v>
                </c:pt>
                <c:pt idx="48">
                  <c:v>257.78260869565219</c:v>
                </c:pt>
                <c:pt idx="72">
                  <c:v>287.10000000000002</c:v>
                </c:pt>
                <c:pt idx="75">
                  <c:v>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266-9AC0-BFC4828A0064}"/>
            </c:ext>
          </c:extLst>
        </c:ser>
        <c:ser>
          <c:idx val="1"/>
          <c:order val="1"/>
          <c:tx>
            <c:strRef>
              <c:f>Цены_вн_категории_по_поставщ!$C$3:$C$4</c:f>
              <c:strCache>
                <c:ptCount val="1"/>
                <c:pt idx="0">
                  <c:v>Колбаса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Цены_вн_категории_по_поставщ!$C$5:$C$83</c:f>
              <c:numCache>
                <c:formatCode>0</c:formatCode>
                <c:ptCount val="78"/>
                <c:pt idx="28">
                  <c:v>312.66666666666669</c:v>
                </c:pt>
                <c:pt idx="37">
                  <c:v>82</c:v>
                </c:pt>
                <c:pt idx="42">
                  <c:v>273.58333333333331</c:v>
                </c:pt>
                <c:pt idx="70">
                  <c:v>320.25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762-4266-9AC0-BFC4828A0064}"/>
            </c:ext>
          </c:extLst>
        </c:ser>
        <c:ser>
          <c:idx val="2"/>
          <c:order val="2"/>
          <c:tx>
            <c:strRef>
              <c:f>Цены_вн_категории_по_поставщ!$D$3:$D$4</c:f>
              <c:strCache>
                <c:ptCount val="1"/>
                <c:pt idx="0">
                  <c:v>Конфеты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Цены_вн_категории_по_поставщ!$D$5:$D$83</c:f>
              <c:numCache>
                <c:formatCode>0</c:formatCode>
                <c:ptCount val="78"/>
                <c:pt idx="17">
                  <c:v>250.25925925925927</c:v>
                </c:pt>
                <c:pt idx="34">
                  <c:v>273.625</c:v>
                </c:pt>
                <c:pt idx="49">
                  <c:v>288.23809523809524</c:v>
                </c:pt>
                <c:pt idx="59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762-4266-9AC0-BFC4828A0064}"/>
            </c:ext>
          </c:extLst>
        </c:ser>
        <c:ser>
          <c:idx val="3"/>
          <c:order val="3"/>
          <c:tx>
            <c:strRef>
              <c:f>Цены_вн_категории_по_поставщ!$E$3:$E$4</c:f>
              <c:strCache>
                <c:ptCount val="1"/>
                <c:pt idx="0">
                  <c:v>Кофе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Цены_вн_категории_по_поставщ!$E$5:$E$83</c:f>
              <c:numCache>
                <c:formatCode>0</c:formatCode>
                <c:ptCount val="78"/>
                <c:pt idx="4">
                  <c:v>288.11111111111109</c:v>
                </c:pt>
                <c:pt idx="7">
                  <c:v>256.89999999999998</c:v>
                </c:pt>
                <c:pt idx="11">
                  <c:v>140</c:v>
                </c:pt>
                <c:pt idx="71">
                  <c:v>222.2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762-4266-9AC0-BFC4828A0064}"/>
            </c:ext>
          </c:extLst>
        </c:ser>
        <c:ser>
          <c:idx val="4"/>
          <c:order val="4"/>
          <c:tx>
            <c:strRef>
              <c:f>Цены_вн_категории_по_поставщ!$F$3:$F$4</c:f>
              <c:strCache>
                <c:ptCount val="1"/>
                <c:pt idx="0">
                  <c:v>Крупа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Цены_вн_категории_по_поставщ!$F$5:$F$83</c:f>
              <c:numCache>
                <c:formatCode>0</c:formatCode>
                <c:ptCount val="78"/>
                <c:pt idx="39">
                  <c:v>250.30769230769232</c:v>
                </c:pt>
                <c:pt idx="40">
                  <c:v>274.28571428571428</c:v>
                </c:pt>
                <c:pt idx="65">
                  <c:v>251.91666666666666</c:v>
                </c:pt>
                <c:pt idx="77">
                  <c:v>252.09090909090909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762-4266-9AC0-BFC4828A0064}"/>
            </c:ext>
          </c:extLst>
        </c:ser>
        <c:ser>
          <c:idx val="5"/>
          <c:order val="5"/>
          <c:tx>
            <c:strRef>
              <c:f>Цены_вн_категории_по_поставщ!$G$3:$G$4</c:f>
              <c:strCache>
                <c:ptCount val="1"/>
                <c:pt idx="0">
                  <c:v>Макароны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Цены_вн_категории_по_поставщ!$G$5:$G$83</c:f>
              <c:numCache>
                <c:formatCode>0</c:formatCode>
                <c:ptCount val="78"/>
                <c:pt idx="22">
                  <c:v>236.27586206896552</c:v>
                </c:pt>
                <c:pt idx="35">
                  <c:v>329.27272727272725</c:v>
                </c:pt>
                <c:pt idx="43">
                  <c:v>276.67567567567568</c:v>
                </c:pt>
                <c:pt idx="47">
                  <c:v>235.55555555555554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762-4266-9AC0-BFC4828A0064}"/>
            </c:ext>
          </c:extLst>
        </c:ser>
        <c:ser>
          <c:idx val="6"/>
          <c:order val="6"/>
          <c:tx>
            <c:strRef>
              <c:f>Цены_вн_категории_по_поставщ!$H$3:$H$4</c:f>
              <c:strCache>
                <c:ptCount val="1"/>
                <c:pt idx="0">
                  <c:v>Молоко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Цены_вн_категории_по_поставщ!$H$5:$H$83</c:f>
              <c:numCache>
                <c:formatCode>0</c:formatCode>
                <c:ptCount val="78"/>
                <c:pt idx="19">
                  <c:v>322.54545454545456</c:v>
                </c:pt>
                <c:pt idx="23">
                  <c:v>193.5</c:v>
                </c:pt>
                <c:pt idx="27">
                  <c:v>274.77777777777777</c:v>
                </c:pt>
                <c:pt idx="46">
                  <c:v>318.81818181818181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762-4266-9AC0-BFC4828A0064}"/>
            </c:ext>
          </c:extLst>
        </c:ser>
        <c:ser>
          <c:idx val="7"/>
          <c:order val="7"/>
          <c:tx>
            <c:strRef>
              <c:f>Цены_вн_категории_по_поставщ!$I$3:$I$4</c:f>
              <c:strCache>
                <c:ptCount val="1"/>
                <c:pt idx="0">
                  <c:v>Мясо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Цены_вн_категории_по_поставщ!$I$5:$I$83</c:f>
              <c:numCache>
                <c:formatCode>0</c:formatCode>
                <c:ptCount val="78"/>
                <c:pt idx="13">
                  <c:v>311.2</c:v>
                </c:pt>
                <c:pt idx="38">
                  <c:v>316.58333333333331</c:v>
                </c:pt>
                <c:pt idx="54">
                  <c:v>212.8125</c:v>
                </c:pt>
                <c:pt idx="62">
                  <c:v>272.35294117647061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762-4266-9AC0-BFC4828A0064}"/>
            </c:ext>
          </c:extLst>
        </c:ser>
        <c:ser>
          <c:idx val="8"/>
          <c:order val="8"/>
          <c:tx>
            <c:strRef>
              <c:f>Цены_вн_категории_по_поставщ!$J$3:$J$4</c:f>
              <c:strCache>
                <c:ptCount val="1"/>
                <c:pt idx="0">
                  <c:v>Овощи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Цены_вн_категории_по_поставщ!$J$5:$J$83</c:f>
              <c:numCache>
                <c:formatCode>0</c:formatCode>
                <c:ptCount val="78"/>
                <c:pt idx="24">
                  <c:v>247.66666666666666</c:v>
                </c:pt>
                <c:pt idx="29">
                  <c:v>159.19999999999999</c:v>
                </c:pt>
                <c:pt idx="41">
                  <c:v>303.8235294117647</c:v>
                </c:pt>
                <c:pt idx="5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762-4266-9AC0-BFC4828A0064}"/>
            </c:ext>
          </c:extLst>
        </c:ser>
        <c:ser>
          <c:idx val="9"/>
          <c:order val="9"/>
          <c:tx>
            <c:strRef>
              <c:f>Цены_вн_категории_по_поставщ!$K$3:$K$4</c:f>
              <c:strCache>
                <c:ptCount val="1"/>
                <c:pt idx="0">
                  <c:v>Печенье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Цены_вн_категории_по_поставщ!$K$5:$K$83</c:f>
              <c:numCache>
                <c:formatCode>0</c:formatCode>
                <c:ptCount val="78"/>
                <c:pt idx="20">
                  <c:v>249.5</c:v>
                </c:pt>
                <c:pt idx="33">
                  <c:v>323.07692307692309</c:v>
                </c:pt>
                <c:pt idx="44">
                  <c:v>321.63636363636363</c:v>
                </c:pt>
                <c:pt idx="76">
                  <c:v>232.44444444444446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762-4266-9AC0-BFC4828A0064}"/>
            </c:ext>
          </c:extLst>
        </c:ser>
        <c:ser>
          <c:idx val="10"/>
          <c:order val="10"/>
          <c:tx>
            <c:strRef>
              <c:f>Цены_вн_категории_по_поставщ!$L$3:$L$4</c:f>
              <c:strCache>
                <c:ptCount val="1"/>
                <c:pt idx="0">
                  <c:v>Рис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Цены_вн_категории_по_поставщ!$L$5:$L$83</c:f>
              <c:numCache>
                <c:formatCode>0</c:formatCode>
                <c:ptCount val="78"/>
                <c:pt idx="12">
                  <c:v>317.85714285714283</c:v>
                </c:pt>
                <c:pt idx="21">
                  <c:v>269.70588235294116</c:v>
                </c:pt>
                <c:pt idx="39">
                  <c:v>181.57142857142858</c:v>
                </c:pt>
                <c:pt idx="4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762-4266-9AC0-BFC4828A0064}"/>
            </c:ext>
          </c:extLst>
        </c:ser>
        <c:ser>
          <c:idx val="11"/>
          <c:order val="11"/>
          <c:tx>
            <c:strRef>
              <c:f>Цены_вн_категории_по_поставщ!$M$3:$M$4</c:f>
              <c:strCache>
                <c:ptCount val="1"/>
                <c:pt idx="0">
                  <c:v>Рыба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Цены_вн_категории_по_поставщ!$M$5:$M$83</c:f>
              <c:numCache>
                <c:formatCode>0</c:formatCode>
                <c:ptCount val="78"/>
                <c:pt idx="18">
                  <c:v>289.88888888888891</c:v>
                </c:pt>
                <c:pt idx="36">
                  <c:v>260.64705882352939</c:v>
                </c:pt>
                <c:pt idx="53">
                  <c:v>292.66666666666669</c:v>
                </c:pt>
                <c:pt idx="57">
                  <c:v>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762-4266-9AC0-BFC4828A0064}"/>
            </c:ext>
          </c:extLst>
        </c:ser>
        <c:ser>
          <c:idx val="12"/>
          <c:order val="12"/>
          <c:tx>
            <c:strRef>
              <c:f>Цены_вн_категории_по_поставщ!$N$3:$N$4</c:f>
              <c:strCache>
                <c:ptCount val="1"/>
                <c:pt idx="0">
                  <c:v>Сахар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Цены_вн_категории_по_поставщ!$N$5:$N$83</c:f>
              <c:numCache>
                <c:formatCode>0</c:formatCode>
                <c:ptCount val="78"/>
                <c:pt idx="14">
                  <c:v>215.85714285714286</c:v>
                </c:pt>
                <c:pt idx="45">
                  <c:v>240.5</c:v>
                </c:pt>
                <c:pt idx="51">
                  <c:v>293.41176470588238</c:v>
                </c:pt>
                <c:pt idx="61">
                  <c:v>231.92857142857142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762-4266-9AC0-BFC4828A0064}"/>
            </c:ext>
          </c:extLst>
        </c:ser>
        <c:ser>
          <c:idx val="13"/>
          <c:order val="13"/>
          <c:tx>
            <c:strRef>
              <c:f>Цены_вн_категории_по_поставщ!$O$3:$O$4</c:f>
              <c:strCache>
                <c:ptCount val="1"/>
                <c:pt idx="0">
                  <c:v>Сок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Цены_вн_категории_по_поставщ!$O$5:$O$83</c:f>
              <c:numCache>
                <c:formatCode>0</c:formatCode>
                <c:ptCount val="78"/>
                <c:pt idx="10">
                  <c:v>272.25</c:v>
                </c:pt>
                <c:pt idx="26">
                  <c:v>242.81818181818181</c:v>
                </c:pt>
                <c:pt idx="55">
                  <c:v>254.18181818181819</c:v>
                </c:pt>
                <c:pt idx="67">
                  <c:v>281.96875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762-4266-9AC0-BFC4828A0064}"/>
            </c:ext>
          </c:extLst>
        </c:ser>
        <c:ser>
          <c:idx val="14"/>
          <c:order val="14"/>
          <c:tx>
            <c:strRef>
              <c:f>Цены_вн_категории_по_поставщ!$P$3:$P$4</c:f>
              <c:strCache>
                <c:ptCount val="1"/>
                <c:pt idx="0">
                  <c:v>Соль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Цены_вн_категории_по_поставщ!$P$5:$P$83</c:f>
              <c:numCache>
                <c:formatCode>0</c:formatCode>
                <c:ptCount val="78"/>
                <c:pt idx="30">
                  <c:v>238.16666666666666</c:v>
                </c:pt>
                <c:pt idx="56">
                  <c:v>273.7</c:v>
                </c:pt>
                <c:pt idx="60">
                  <c:v>236.91666666666666</c:v>
                </c:pt>
                <c:pt idx="74">
                  <c:v>320.84615384615387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762-4266-9AC0-BFC4828A0064}"/>
            </c:ext>
          </c:extLst>
        </c:ser>
        <c:ser>
          <c:idx val="15"/>
          <c:order val="15"/>
          <c:tx>
            <c:strRef>
              <c:f>Цены_вн_категории_по_поставщ!$Q$3:$Q$4</c:f>
              <c:strCache>
                <c:ptCount val="1"/>
                <c:pt idx="0">
                  <c:v>Сыр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Цены_вн_категории_по_поставщ!$Q$5:$Q$83</c:f>
              <c:numCache>
                <c:formatCode>0</c:formatCode>
                <c:ptCount val="78"/>
                <c:pt idx="3">
                  <c:v>168</c:v>
                </c:pt>
                <c:pt idx="8">
                  <c:v>238.72222222222223</c:v>
                </c:pt>
                <c:pt idx="32">
                  <c:v>311.33333333333331</c:v>
                </c:pt>
                <c:pt idx="63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762-4266-9AC0-BFC4828A0064}"/>
            </c:ext>
          </c:extLst>
        </c:ser>
        <c:ser>
          <c:idx val="16"/>
          <c:order val="16"/>
          <c:tx>
            <c:strRef>
              <c:f>Цены_вн_категории_по_поставщ!$R$3:$R$4</c:f>
              <c:strCache>
                <c:ptCount val="1"/>
                <c:pt idx="0">
                  <c:v>Фрукты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Цены_вн_категории_по_поставщ!$R$5:$R$83</c:f>
              <c:numCache>
                <c:formatCode>0</c:formatCode>
                <c:ptCount val="78"/>
                <c:pt idx="1">
                  <c:v>369.2</c:v>
                </c:pt>
                <c:pt idx="66">
                  <c:v>258.30769230769232</c:v>
                </c:pt>
                <c:pt idx="68">
                  <c:v>280.66666666666669</c:v>
                </c:pt>
                <c:pt idx="73">
                  <c:v>253.6875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762-4266-9AC0-BFC4828A0064}"/>
            </c:ext>
          </c:extLst>
        </c:ser>
        <c:ser>
          <c:idx val="17"/>
          <c:order val="17"/>
          <c:tx>
            <c:strRef>
              <c:f>Цены_вн_категории_по_поставщ!$S$3:$S$4</c:f>
              <c:strCache>
                <c:ptCount val="1"/>
                <c:pt idx="0">
                  <c:v>Хлеб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Цены_вн_категории_по_поставщ!$S$5:$S$83</c:f>
              <c:numCache>
                <c:formatCode>0</c:formatCode>
                <c:ptCount val="78"/>
                <c:pt idx="25">
                  <c:v>264</c:v>
                </c:pt>
                <c:pt idx="31">
                  <c:v>331.16666666666669</c:v>
                </c:pt>
                <c:pt idx="52">
                  <c:v>316.60000000000002</c:v>
                </c:pt>
                <c:pt idx="69">
                  <c:v>281.73333333333335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762-4266-9AC0-BFC4828A0064}"/>
            </c:ext>
          </c:extLst>
        </c:ser>
        <c:ser>
          <c:idx val="18"/>
          <c:order val="18"/>
          <c:tx>
            <c:strRef>
              <c:f>Цены_вн_категории_по_поставщ!$T$3:$T$4</c:f>
              <c:strCache>
                <c:ptCount val="1"/>
                <c:pt idx="0">
                  <c:v>Чай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Цены_вн_категории_по_поставщ!$T$5:$T$83</c:f>
              <c:numCache>
                <c:formatCode>0</c:formatCode>
                <c:ptCount val="78"/>
                <c:pt idx="2">
                  <c:v>291.45454545454544</c:v>
                </c:pt>
                <c:pt idx="6">
                  <c:v>260.15789473684208</c:v>
                </c:pt>
                <c:pt idx="16">
                  <c:v>243.3</c:v>
                </c:pt>
                <c:pt idx="64">
                  <c:v>281.75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762-4266-9AC0-BFC4828A0064}"/>
            </c:ext>
          </c:extLst>
        </c:ser>
        <c:ser>
          <c:idx val="19"/>
          <c:order val="19"/>
          <c:tx>
            <c:strRef>
              <c:f>Цены_вн_категории_по_поставщ!$U$3:$U$4</c:f>
              <c:strCache>
                <c:ptCount val="1"/>
                <c:pt idx="0">
                  <c:v>Чипсы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Цены_вн_категории_по_поставщ!$U$5:$U$83</c:f>
              <c:numCache>
                <c:formatCode>0</c:formatCode>
                <c:ptCount val="78"/>
                <c:pt idx="0">
                  <c:v>266.27272727272725</c:v>
                </c:pt>
                <c:pt idx="5">
                  <c:v>320.57142857142856</c:v>
                </c:pt>
                <c:pt idx="9">
                  <c:v>280.23809523809524</c:v>
                </c:pt>
                <c:pt idx="50">
                  <c:v>241.83333333333334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762-4266-9AC0-BFC4828A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3523648"/>
        <c:axId val="343494848"/>
      </c:barChart>
      <c:catAx>
        <c:axId val="3435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494848"/>
        <c:crosses val="autoZero"/>
        <c:auto val="1"/>
        <c:lblAlgn val="ctr"/>
        <c:lblOffset val="100"/>
        <c:noMultiLvlLbl val="0"/>
      </c:catAx>
      <c:valAx>
        <c:axId val="343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данные.xlsx]Суммарные_продажи_по_поставщ!Сводная таблица27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Суммарные продажи по поставщикам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Суммарные_продажи_по_поставщ!$B$3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Суммарные_продажи_по_поставщ!$A$4:$A$81</c:f>
              <c:strCache>
                <c:ptCount val="78"/>
                <c:pt idx="0">
                  <c:v>Паста Зара</c:v>
                </c:pt>
                <c:pt idx="1">
                  <c:v>Сырная долина</c:v>
                </c:pt>
                <c:pt idx="2">
                  <c:v>Фруктовый сад</c:v>
                </c:pt>
                <c:pt idx="3">
                  <c:v>Борилла</c:v>
                </c:pt>
                <c:pt idx="4">
                  <c:v>Бабаевский</c:v>
                </c:pt>
                <c:pt idx="5">
                  <c:v>Ростагроэкспорт</c:v>
                </c:pt>
                <c:pt idx="6">
                  <c:v>Greenfield</c:v>
                </c:pt>
                <c:pt idx="7">
                  <c:v>Pringles</c:v>
                </c:pt>
                <c:pt idx="8">
                  <c:v>Рот Фронт</c:v>
                </c:pt>
                <c:pt idx="9">
                  <c:v>Мистраль</c:v>
                </c:pt>
                <c:pt idx="10">
                  <c:v>Эрманн</c:v>
                </c:pt>
                <c:pt idx="11">
                  <c:v>Продимекс</c:v>
                </c:pt>
                <c:pt idx="12">
                  <c:v>Lipton</c:v>
                </c:pt>
                <c:pt idx="13">
                  <c:v>President</c:v>
                </c:pt>
                <c:pt idx="14">
                  <c:v>Домик в деревне</c:v>
                </c:pt>
                <c:pt idx="15">
                  <c:v>Илецкая</c:v>
                </c:pt>
                <c:pt idx="16">
                  <c:v>Jacobs</c:v>
                </c:pt>
                <c:pt idx="17">
                  <c:v>Меридиан</c:v>
                </c:pt>
                <c:pt idx="18">
                  <c:v>Снежана</c:v>
                </c:pt>
                <c:pt idx="19">
                  <c:v>Овощной ряд</c:v>
                </c:pt>
                <c:pt idx="20">
                  <c:v>Белый Злат</c:v>
                </c:pt>
                <c:pt idx="21">
                  <c:v>Русский сахар</c:v>
                </c:pt>
                <c:pt idx="22">
                  <c:v>Экзотик</c:v>
                </c:pt>
                <c:pt idx="23">
                  <c:v>Сава</c:v>
                </c:pt>
                <c:pt idx="24">
                  <c:v>Хлебный Дом</c:v>
                </c:pt>
                <c:pt idx="25">
                  <c:v>Сладов</c:v>
                </c:pt>
                <c:pt idx="26">
                  <c:v>Белогорье</c:v>
                </c:pt>
                <c:pt idx="27">
                  <c:v>КДВ</c:v>
                </c:pt>
                <c:pt idx="28">
                  <c:v>Фруктовый Рай</c:v>
                </c:pt>
                <c:pt idx="29">
                  <c:v>Экстра</c:v>
                </c:pt>
                <c:pt idx="30">
                  <c:v>Увелка</c:v>
                </c:pt>
                <c:pt idx="31">
                  <c:v>Русская картошка</c:v>
                </c:pt>
                <c:pt idx="32">
                  <c:v>Мираторг</c:v>
                </c:pt>
                <c:pt idx="33">
                  <c:v>Славянская</c:v>
                </c:pt>
                <c:pt idx="34">
                  <c:v>Окраина</c:v>
                </c:pt>
                <c:pt idx="35">
                  <c:v>Каравай</c:v>
                </c:pt>
                <c:pt idx="36">
                  <c:v>Простоквашино</c:v>
                </c:pt>
                <c:pt idx="37">
                  <c:v>Добрый</c:v>
                </c:pt>
                <c:pt idx="38">
                  <c:v>Сады Придонья</c:v>
                </c:pt>
                <c:pt idx="39">
                  <c:v>Макфа</c:v>
                </c:pt>
                <c:pt idx="40">
                  <c:v>Посиделкино</c:v>
                </c:pt>
                <c:pt idx="41">
                  <c:v>Estrella</c:v>
                </c:pt>
                <c:pt idx="42">
                  <c:v>Ярмарка</c:v>
                </c:pt>
                <c:pt idx="43">
                  <c:v>Беллакт</c:v>
                </c:pt>
                <c:pt idx="44">
                  <c:v>Ахмад</c:v>
                </c:pt>
                <c:pt idx="45">
                  <c:v>Русский Хлеб</c:v>
                </c:pt>
                <c:pt idx="46">
                  <c:v>Салта</c:v>
                </c:pt>
                <c:pt idx="47">
                  <c:v>Nescafe</c:v>
                </c:pt>
                <c:pt idx="48">
                  <c:v>Санта Бремор</c:v>
                </c:pt>
                <c:pt idx="49">
                  <c:v>Агрокомплекс</c:v>
                </c:pt>
                <c:pt idx="50">
                  <c:v>Черная Карта</c:v>
                </c:pt>
                <c:pt idx="51">
                  <c:v>Семко</c:v>
                </c:pt>
                <c:pt idx="52">
                  <c:v>Чудо</c:v>
                </c:pt>
                <c:pt idx="53">
                  <c:v>Роллтон</c:v>
                </c:pt>
                <c:pt idx="54">
                  <c:v>Дымов</c:v>
                </c:pt>
                <c:pt idx="55">
                  <c:v>Гавриш</c:v>
                </c:pt>
                <c:pt idx="56">
                  <c:v>Фрукты-Ягоды</c:v>
                </c:pt>
                <c:pt idx="57">
                  <c:v>Юбилейное</c:v>
                </c:pt>
                <c:pt idx="58">
                  <c:v>Балтийский берег</c:v>
                </c:pt>
                <c:pt idx="59">
                  <c:v>Карат</c:v>
                </c:pt>
                <c:pt idx="60">
                  <c:v>Националь</c:v>
                </c:pt>
                <c:pt idx="61">
                  <c:v>Красный Октябрь</c:v>
                </c:pt>
                <c:pt idx="62">
                  <c:v>Lay's</c:v>
                </c:pt>
                <c:pt idx="63">
                  <c:v>Агросахар</c:v>
                </c:pt>
                <c:pt idx="64">
                  <c:v>Дарница</c:v>
                </c:pt>
                <c:pt idx="65">
                  <c:v>Агро-Альянс</c:v>
                </c:pt>
                <c:pt idx="66">
                  <c:v>Славянка</c:v>
                </c:pt>
                <c:pt idx="67">
                  <c:v>Активиа</c:v>
                </c:pt>
                <c:pt idx="68">
                  <c:v>Зеленая грядка</c:v>
                </c:pt>
                <c:pt idx="69">
                  <c:v>Green Garden</c:v>
                </c:pt>
                <c:pt idx="70">
                  <c:v>Тесс</c:v>
                </c:pt>
                <c:pt idx="71">
                  <c:v>Черкизово</c:v>
                </c:pt>
                <c:pt idx="72">
                  <c:v>Rich</c:v>
                </c:pt>
                <c:pt idx="73">
                  <c:v>Русское море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Суммарные_продажи_по_поставщ!$B$4:$B$81</c:f>
              <c:numCache>
                <c:formatCode>yyyy\-mm\-dd</c:formatCode>
                <c:ptCount val="78"/>
                <c:pt idx="0">
                  <c:v>1670824</c:v>
                </c:pt>
                <c:pt idx="1">
                  <c:v>1489618</c:v>
                </c:pt>
                <c:pt idx="2">
                  <c:v>1446835</c:v>
                </c:pt>
                <c:pt idx="3">
                  <c:v>1310577</c:v>
                </c:pt>
                <c:pt idx="4">
                  <c:v>1219553</c:v>
                </c:pt>
                <c:pt idx="5">
                  <c:v>1038913</c:v>
                </c:pt>
                <c:pt idx="6">
                  <c:v>994509</c:v>
                </c:pt>
                <c:pt idx="7">
                  <c:v>948504</c:v>
                </c:pt>
                <c:pt idx="8">
                  <c:v>947602</c:v>
                </c:pt>
                <c:pt idx="9">
                  <c:v>904287</c:v>
                </c:pt>
                <c:pt idx="10">
                  <c:v>904127</c:v>
                </c:pt>
                <c:pt idx="11">
                  <c:v>903724</c:v>
                </c:pt>
                <c:pt idx="12">
                  <c:v>858759</c:v>
                </c:pt>
                <c:pt idx="13">
                  <c:v>814186</c:v>
                </c:pt>
                <c:pt idx="14">
                  <c:v>813574</c:v>
                </c:pt>
                <c:pt idx="15">
                  <c:v>813401</c:v>
                </c:pt>
                <c:pt idx="16">
                  <c:v>813367</c:v>
                </c:pt>
                <c:pt idx="17">
                  <c:v>768619</c:v>
                </c:pt>
                <c:pt idx="18">
                  <c:v>768508</c:v>
                </c:pt>
                <c:pt idx="19">
                  <c:v>768164</c:v>
                </c:pt>
                <c:pt idx="20">
                  <c:v>767361</c:v>
                </c:pt>
                <c:pt idx="21">
                  <c:v>767134</c:v>
                </c:pt>
                <c:pt idx="22">
                  <c:v>722619</c:v>
                </c:pt>
                <c:pt idx="23">
                  <c:v>722443</c:v>
                </c:pt>
                <c:pt idx="24">
                  <c:v>677282</c:v>
                </c:pt>
                <c:pt idx="25">
                  <c:v>633204</c:v>
                </c:pt>
                <c:pt idx="26">
                  <c:v>632043</c:v>
                </c:pt>
                <c:pt idx="27">
                  <c:v>587673</c:v>
                </c:pt>
                <c:pt idx="28">
                  <c:v>586949</c:v>
                </c:pt>
                <c:pt idx="29">
                  <c:v>586874</c:v>
                </c:pt>
                <c:pt idx="30">
                  <c:v>542475</c:v>
                </c:pt>
                <c:pt idx="31">
                  <c:v>542238</c:v>
                </c:pt>
                <c:pt idx="32">
                  <c:v>542091</c:v>
                </c:pt>
                <c:pt idx="33">
                  <c:v>542088</c:v>
                </c:pt>
                <c:pt idx="34">
                  <c:v>541841</c:v>
                </c:pt>
                <c:pt idx="35">
                  <c:v>541735</c:v>
                </c:pt>
                <c:pt idx="36">
                  <c:v>497953</c:v>
                </c:pt>
                <c:pt idx="37">
                  <c:v>497657</c:v>
                </c:pt>
                <c:pt idx="38">
                  <c:v>497400</c:v>
                </c:pt>
                <c:pt idx="39">
                  <c:v>497081</c:v>
                </c:pt>
                <c:pt idx="40">
                  <c:v>496900</c:v>
                </c:pt>
                <c:pt idx="41">
                  <c:v>496757</c:v>
                </c:pt>
                <c:pt idx="42">
                  <c:v>496471</c:v>
                </c:pt>
                <c:pt idx="43">
                  <c:v>496189</c:v>
                </c:pt>
                <c:pt idx="44">
                  <c:v>452668</c:v>
                </c:pt>
                <c:pt idx="45">
                  <c:v>452564</c:v>
                </c:pt>
                <c:pt idx="46">
                  <c:v>452158</c:v>
                </c:pt>
                <c:pt idx="47">
                  <c:v>452065</c:v>
                </c:pt>
                <c:pt idx="48">
                  <c:v>452055</c:v>
                </c:pt>
                <c:pt idx="49">
                  <c:v>451929</c:v>
                </c:pt>
                <c:pt idx="50">
                  <c:v>451833</c:v>
                </c:pt>
                <c:pt idx="51">
                  <c:v>451796</c:v>
                </c:pt>
                <c:pt idx="52">
                  <c:v>451784</c:v>
                </c:pt>
                <c:pt idx="53">
                  <c:v>407183</c:v>
                </c:pt>
                <c:pt idx="54">
                  <c:v>406916</c:v>
                </c:pt>
                <c:pt idx="55">
                  <c:v>406708</c:v>
                </c:pt>
                <c:pt idx="56">
                  <c:v>406379</c:v>
                </c:pt>
                <c:pt idx="57">
                  <c:v>406155</c:v>
                </c:pt>
                <c:pt idx="58">
                  <c:v>406074</c:v>
                </c:pt>
                <c:pt idx="59">
                  <c:v>405395</c:v>
                </c:pt>
                <c:pt idx="60">
                  <c:v>361250</c:v>
                </c:pt>
                <c:pt idx="61">
                  <c:v>360984</c:v>
                </c:pt>
                <c:pt idx="62">
                  <c:v>316057</c:v>
                </c:pt>
                <c:pt idx="63">
                  <c:v>315908</c:v>
                </c:pt>
                <c:pt idx="64">
                  <c:v>315871</c:v>
                </c:pt>
                <c:pt idx="65">
                  <c:v>315838</c:v>
                </c:pt>
                <c:pt idx="66">
                  <c:v>271714</c:v>
                </c:pt>
                <c:pt idx="67">
                  <c:v>270792</c:v>
                </c:pt>
                <c:pt idx="68">
                  <c:v>226118</c:v>
                </c:pt>
                <c:pt idx="69">
                  <c:v>226113</c:v>
                </c:pt>
                <c:pt idx="70">
                  <c:v>180888</c:v>
                </c:pt>
                <c:pt idx="71">
                  <c:v>180797</c:v>
                </c:pt>
                <c:pt idx="72">
                  <c:v>180442</c:v>
                </c:pt>
                <c:pt idx="73">
                  <c:v>135925</c:v>
                </c:pt>
                <c:pt idx="74">
                  <c:v>135740</c:v>
                </c:pt>
                <c:pt idx="75">
                  <c:v>135504</c:v>
                </c:pt>
                <c:pt idx="76">
                  <c:v>90457</c:v>
                </c:pt>
                <c:pt idx="77">
                  <c:v>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5-417B-907F-47DF8D7060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6062784"/>
        <c:axId val="1356058944"/>
      </c:barChart>
      <c:catAx>
        <c:axId val="13560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58944"/>
        <c:crosses val="autoZero"/>
        <c:auto val="1"/>
        <c:lblAlgn val="ctr"/>
        <c:lblOffset val="100"/>
        <c:noMultiLvlLbl val="0"/>
      </c:catAx>
      <c:valAx>
        <c:axId val="1356058944"/>
        <c:scaling>
          <c:orientation val="minMax"/>
        </c:scaling>
        <c:delete val="0"/>
        <c:axPos val="l"/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данные.xlsx]Суммарн._продажи_по_категориям!Сводная таблица28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Суммарные продажи по категориям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Суммарн._продажи_по_категориям!$B$3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Суммарн._продажи_по_категориям!$A$4:$A$24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Суммарн._продажи_по_категориям!$B$4:$B$24</c:f>
              <c:numCache>
                <c:formatCode>General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43794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30357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F-47E1-8041-37F9FD05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085824"/>
        <c:axId val="1356078144"/>
      </c:barChart>
      <c:catAx>
        <c:axId val="13560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78144"/>
        <c:crosses val="autoZero"/>
        <c:auto val="1"/>
        <c:lblAlgn val="ctr"/>
        <c:lblOffset val="100"/>
        <c:noMultiLvlLbl val="0"/>
      </c:catAx>
      <c:valAx>
        <c:axId val="13560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данные.xlsx]Среднее_кол-во_по_категориям!Сводная таблица29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Среднее кол-во по категориям (что покупают чаще)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'Среднее_кол-во_по_категориям'!$B$3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'Среднее_кол-во_по_категориям'!$A$4:$A$23</c:f>
              <c:strCache>
                <c:ptCount val="20"/>
                <c:pt idx="0">
                  <c:v>Молоко</c:v>
                </c:pt>
                <c:pt idx="1">
                  <c:v>Рис</c:v>
                </c:pt>
                <c:pt idx="2">
                  <c:v>Сахар</c:v>
                </c:pt>
                <c:pt idx="3">
                  <c:v>Овощи</c:v>
                </c:pt>
                <c:pt idx="4">
                  <c:v>Рыба</c:v>
                </c:pt>
                <c:pt idx="5">
                  <c:v>Мясо</c:v>
                </c:pt>
                <c:pt idx="6">
                  <c:v>Хлеб</c:v>
                </c:pt>
                <c:pt idx="7">
                  <c:v>Соль</c:v>
                </c:pt>
                <c:pt idx="8">
                  <c:v>Печенье</c:v>
                </c:pt>
                <c:pt idx="9">
                  <c:v>Чипсы</c:v>
                </c:pt>
                <c:pt idx="10">
                  <c:v>Кофе</c:v>
                </c:pt>
                <c:pt idx="11">
                  <c:v>Конфеты</c:v>
                </c:pt>
                <c:pt idx="12">
                  <c:v>Сок</c:v>
                </c:pt>
                <c:pt idx="13">
                  <c:v>Фрукты</c:v>
                </c:pt>
                <c:pt idx="14">
                  <c:v>Макароны</c:v>
                </c:pt>
                <c:pt idx="15">
                  <c:v>Чай</c:v>
                </c:pt>
                <c:pt idx="16">
                  <c:v>Колбаса</c:v>
                </c:pt>
                <c:pt idx="17">
                  <c:v>Йогурт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'Среднее_кол-во_по_категориям'!$B$4:$B$23</c:f>
              <c:numCache>
                <c:formatCode>0.0</c:formatCode>
                <c:ptCount val="20"/>
                <c:pt idx="0">
                  <c:v>3.2380952380952381</c:v>
                </c:pt>
                <c:pt idx="1">
                  <c:v>3.1875</c:v>
                </c:pt>
                <c:pt idx="2">
                  <c:v>3.1724137931034484</c:v>
                </c:pt>
                <c:pt idx="3">
                  <c:v>3.1463414634146343</c:v>
                </c:pt>
                <c:pt idx="4">
                  <c:v>3.1282051282051282</c:v>
                </c:pt>
                <c:pt idx="5">
                  <c:v>3.1272727272727274</c:v>
                </c:pt>
                <c:pt idx="6">
                  <c:v>3.0909090909090908</c:v>
                </c:pt>
                <c:pt idx="7">
                  <c:v>3.0754716981132075</c:v>
                </c:pt>
                <c:pt idx="8">
                  <c:v>3.0638297872340425</c:v>
                </c:pt>
                <c:pt idx="9">
                  <c:v>3.0588235294117645</c:v>
                </c:pt>
                <c:pt idx="10">
                  <c:v>3.0487804878048781</c:v>
                </c:pt>
                <c:pt idx="11">
                  <c:v>2.9838709677419355</c:v>
                </c:pt>
                <c:pt idx="12">
                  <c:v>2.9827586206896552</c:v>
                </c:pt>
                <c:pt idx="13">
                  <c:v>2.9534883720930232</c:v>
                </c:pt>
                <c:pt idx="14">
                  <c:v>2.941860465116279</c:v>
                </c:pt>
                <c:pt idx="15">
                  <c:v>2.9272727272727272</c:v>
                </c:pt>
                <c:pt idx="16">
                  <c:v>2.8846153846153846</c:v>
                </c:pt>
                <c:pt idx="17">
                  <c:v>2.7627118644067798</c:v>
                </c:pt>
                <c:pt idx="18">
                  <c:v>2.7209302325581395</c:v>
                </c:pt>
                <c:pt idx="19">
                  <c:v>2.5873015873015874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F-4D84-B6A0-EE080191F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070944"/>
        <c:axId val="1356087264"/>
      </c:barChart>
      <c:catAx>
        <c:axId val="135607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87264"/>
        <c:crosses val="autoZero"/>
        <c:auto val="1"/>
        <c:lblAlgn val="ctr"/>
        <c:lblOffset val="100"/>
        <c:noMultiLvlLbl val="0"/>
      </c:catAx>
      <c:valAx>
        <c:axId val="13560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данные.xlsx]Выгода_клиентам (дисконт)!Сводная таблица23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</a:t>
            </a:r>
            <a:r>
              <a:rPr lang="ru-RU" baseline="0"/>
              <a:t> дисконт по магазинам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'Выгода_клиентам (дисконт)'!$B$3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'Выгода_клиентам (дисконт)'!$A$4:$A$23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О'кей</c:v>
                </c:pt>
                <c:pt idx="15">
                  <c:v>Магнит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'Выгода_клиентам (дисконт)'!$B$4:$B$23</c:f>
              <c:numCache>
                <c:formatCode>0.0%</c:formatCode>
                <c:ptCount val="20"/>
                <c:pt idx="0">
                  <c:v>9.9418858488137113E-2</c:v>
                </c:pt>
                <c:pt idx="1">
                  <c:v>8.1466344200849014E-2</c:v>
                </c:pt>
                <c:pt idx="2">
                  <c:v>5.8390258747663196E-2</c:v>
                </c:pt>
                <c:pt idx="3">
                  <c:v>5.5671127314283739E-2</c:v>
                </c:pt>
                <c:pt idx="4">
                  <c:v>4.6882278816962102E-2</c:v>
                </c:pt>
                <c:pt idx="5">
                  <c:v>3.4926477424816513E-2</c:v>
                </c:pt>
                <c:pt idx="6">
                  <c:v>2.3469003581526503E-2</c:v>
                </c:pt>
                <c:pt idx="7">
                  <c:v>9.5687886537251521E-3</c:v>
                </c:pt>
                <c:pt idx="8">
                  <c:v>6.983002598868319E-3</c:v>
                </c:pt>
                <c:pt idx="9">
                  <c:v>4.9649160080348764E-3</c:v>
                </c:pt>
                <c:pt idx="10">
                  <c:v>-8.0613883314413128E-3</c:v>
                </c:pt>
                <c:pt idx="11">
                  <c:v>-9.3637336223696722E-3</c:v>
                </c:pt>
                <c:pt idx="12">
                  <c:v>-1.1540530712959246E-2</c:v>
                </c:pt>
                <c:pt idx="13">
                  <c:v>-3.021653027321201E-2</c:v>
                </c:pt>
                <c:pt idx="14">
                  <c:v>-3.9620007564424783E-2</c:v>
                </c:pt>
                <c:pt idx="15">
                  <c:v>-4.2473691332106635E-2</c:v>
                </c:pt>
                <c:pt idx="16">
                  <c:v>-4.2541729149378892E-2</c:v>
                </c:pt>
                <c:pt idx="17">
                  <c:v>-4.9413607447275472E-2</c:v>
                </c:pt>
                <c:pt idx="18">
                  <c:v>-5.2574260168868549E-2</c:v>
                </c:pt>
                <c:pt idx="19">
                  <c:v>-0.10180488512874172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8-41FC-9BA9-FC215CE3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504448"/>
        <c:axId val="343504928"/>
      </c:barChart>
      <c:catAx>
        <c:axId val="3435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04928"/>
        <c:crosses val="autoZero"/>
        <c:auto val="1"/>
        <c:lblAlgn val="ctr"/>
        <c:lblOffset val="100"/>
        <c:noMultiLvlLbl val="0"/>
      </c:catAx>
      <c:valAx>
        <c:axId val="3435049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Дисконт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0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данные.xlsx]Платежеспособность по странам!Сводная таблица37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Платежеспособность по странам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'Платежеспособность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'Платежеспособность по странам'!$A$4:$A$9</c:f>
              <c:strCache>
                <c:ptCount val="5"/>
                <c:pt idx="0">
                  <c:v>Беларусь</c:v>
                </c:pt>
                <c:pt idx="1">
                  <c:v>Россия</c:v>
                </c:pt>
                <c:pt idx="2">
                  <c:v>Таджикистан</c:v>
                </c:pt>
                <c:pt idx="3">
                  <c:v>Узбекистан</c:v>
                </c:pt>
                <c:pt idx="4">
                  <c:v>Украина</c:v>
                </c:pt>
              </c:strCache>
            </c:strRef>
          </c:cat>
          <c:val>
            <c:numRef>
              <c:f>'Платежеспособность по странам'!$B$4:$B$9</c:f>
              <c:numCache>
                <c:formatCode>0</c:formatCode>
                <c:ptCount val="5"/>
                <c:pt idx="0">
                  <c:v>20367091.21764705</c:v>
                </c:pt>
                <c:pt idx="1">
                  <c:v>21076589.012785386</c:v>
                </c:pt>
                <c:pt idx="2">
                  <c:v>19959766.409909908</c:v>
                </c:pt>
                <c:pt idx="3">
                  <c:v>20914430.304705869</c:v>
                </c:pt>
                <c:pt idx="4">
                  <c:v>19998402.552136738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5-4993-A5D5-F5DF17547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8004544"/>
        <c:axId val="1651912560"/>
      </c:barChart>
      <c:catAx>
        <c:axId val="17780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912560"/>
        <c:crosses val="autoZero"/>
        <c:auto val="1"/>
        <c:lblAlgn val="ctr"/>
        <c:lblOffset val="100"/>
        <c:noMultiLvlLbl val="0"/>
      </c:catAx>
      <c:valAx>
        <c:axId val="16519125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0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Кол-во дней с момента регистрации до покупки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продажи!$O$2:$O$433</c:f>
              <c:numCache>
                <c:formatCode>0</c:formatCode>
                <c:ptCount val="432"/>
                <c:pt idx="0">
                  <c:v>440</c:v>
                </c:pt>
                <c:pt idx="1">
                  <c:v>333</c:v>
                </c:pt>
                <c:pt idx="2">
                  <c:v>521</c:v>
                </c:pt>
                <c:pt idx="3">
                  <c:v>619</c:v>
                </c:pt>
                <c:pt idx="4">
                  <c:v>574</c:v>
                </c:pt>
                <c:pt idx="5">
                  <c:v>699</c:v>
                </c:pt>
                <c:pt idx="6">
                  <c:v>611</c:v>
                </c:pt>
                <c:pt idx="7">
                  <c:v>708</c:v>
                </c:pt>
                <c:pt idx="8">
                  <c:v>692</c:v>
                </c:pt>
                <c:pt idx="9">
                  <c:v>333</c:v>
                </c:pt>
                <c:pt idx="10">
                  <c:v>482</c:v>
                </c:pt>
                <c:pt idx="11">
                  <c:v>738</c:v>
                </c:pt>
                <c:pt idx="12">
                  <c:v>408</c:v>
                </c:pt>
                <c:pt idx="13">
                  <c:v>339</c:v>
                </c:pt>
                <c:pt idx="14">
                  <c:v>152</c:v>
                </c:pt>
                <c:pt idx="15">
                  <c:v>302</c:v>
                </c:pt>
                <c:pt idx="16">
                  <c:v>613</c:v>
                </c:pt>
                <c:pt idx="17">
                  <c:v>223</c:v>
                </c:pt>
                <c:pt idx="18">
                  <c:v>191</c:v>
                </c:pt>
                <c:pt idx="19">
                  <c:v>402</c:v>
                </c:pt>
                <c:pt idx="20">
                  <c:v>569</c:v>
                </c:pt>
                <c:pt idx="21">
                  <c:v>395</c:v>
                </c:pt>
                <c:pt idx="22">
                  <c:v>464</c:v>
                </c:pt>
                <c:pt idx="23">
                  <c:v>313</c:v>
                </c:pt>
                <c:pt idx="24">
                  <c:v>637</c:v>
                </c:pt>
                <c:pt idx="25">
                  <c:v>390</c:v>
                </c:pt>
                <c:pt idx="26">
                  <c:v>490</c:v>
                </c:pt>
                <c:pt idx="27">
                  <c:v>716</c:v>
                </c:pt>
                <c:pt idx="28">
                  <c:v>456</c:v>
                </c:pt>
                <c:pt idx="29">
                  <c:v>721</c:v>
                </c:pt>
                <c:pt idx="30">
                  <c:v>476</c:v>
                </c:pt>
                <c:pt idx="31">
                  <c:v>495</c:v>
                </c:pt>
                <c:pt idx="32">
                  <c:v>236</c:v>
                </c:pt>
                <c:pt idx="33">
                  <c:v>460</c:v>
                </c:pt>
                <c:pt idx="34">
                  <c:v>548</c:v>
                </c:pt>
                <c:pt idx="35">
                  <c:v>264</c:v>
                </c:pt>
                <c:pt idx="36">
                  <c:v>55</c:v>
                </c:pt>
                <c:pt idx="37">
                  <c:v>362</c:v>
                </c:pt>
                <c:pt idx="38">
                  <c:v>482</c:v>
                </c:pt>
                <c:pt idx="39">
                  <c:v>207</c:v>
                </c:pt>
                <c:pt idx="40">
                  <c:v>496</c:v>
                </c:pt>
                <c:pt idx="41">
                  <c:v>581</c:v>
                </c:pt>
                <c:pt idx="42">
                  <c:v>560</c:v>
                </c:pt>
                <c:pt idx="43">
                  <c:v>76</c:v>
                </c:pt>
                <c:pt idx="44">
                  <c:v>288</c:v>
                </c:pt>
                <c:pt idx="45">
                  <c:v>442</c:v>
                </c:pt>
                <c:pt idx="46">
                  <c:v>351</c:v>
                </c:pt>
                <c:pt idx="47">
                  <c:v>777</c:v>
                </c:pt>
                <c:pt idx="48">
                  <c:v>384</c:v>
                </c:pt>
                <c:pt idx="49">
                  <c:v>426</c:v>
                </c:pt>
                <c:pt idx="50">
                  <c:v>619</c:v>
                </c:pt>
                <c:pt idx="51">
                  <c:v>451</c:v>
                </c:pt>
                <c:pt idx="52">
                  <c:v>662</c:v>
                </c:pt>
                <c:pt idx="53">
                  <c:v>384</c:v>
                </c:pt>
                <c:pt idx="54">
                  <c:v>717</c:v>
                </c:pt>
                <c:pt idx="55">
                  <c:v>592</c:v>
                </c:pt>
                <c:pt idx="56">
                  <c:v>648</c:v>
                </c:pt>
                <c:pt idx="57">
                  <c:v>137</c:v>
                </c:pt>
                <c:pt idx="58">
                  <c:v>677</c:v>
                </c:pt>
                <c:pt idx="59">
                  <c:v>224</c:v>
                </c:pt>
                <c:pt idx="60">
                  <c:v>385</c:v>
                </c:pt>
                <c:pt idx="61">
                  <c:v>644</c:v>
                </c:pt>
                <c:pt idx="62">
                  <c:v>453</c:v>
                </c:pt>
                <c:pt idx="63">
                  <c:v>141</c:v>
                </c:pt>
                <c:pt idx="64">
                  <c:v>206</c:v>
                </c:pt>
                <c:pt idx="65">
                  <c:v>577</c:v>
                </c:pt>
                <c:pt idx="66">
                  <c:v>330</c:v>
                </c:pt>
                <c:pt idx="67">
                  <c:v>276</c:v>
                </c:pt>
                <c:pt idx="68">
                  <c:v>232</c:v>
                </c:pt>
                <c:pt idx="69">
                  <c:v>724</c:v>
                </c:pt>
                <c:pt idx="70">
                  <c:v>242</c:v>
                </c:pt>
                <c:pt idx="71">
                  <c:v>717</c:v>
                </c:pt>
                <c:pt idx="72">
                  <c:v>11</c:v>
                </c:pt>
                <c:pt idx="73">
                  <c:v>501</c:v>
                </c:pt>
                <c:pt idx="74">
                  <c:v>356</c:v>
                </c:pt>
                <c:pt idx="75">
                  <c:v>612</c:v>
                </c:pt>
                <c:pt idx="76">
                  <c:v>470</c:v>
                </c:pt>
                <c:pt idx="77">
                  <c:v>83</c:v>
                </c:pt>
                <c:pt idx="78">
                  <c:v>511</c:v>
                </c:pt>
                <c:pt idx="79">
                  <c:v>610</c:v>
                </c:pt>
                <c:pt idx="80">
                  <c:v>377</c:v>
                </c:pt>
                <c:pt idx="81">
                  <c:v>152</c:v>
                </c:pt>
                <c:pt idx="82">
                  <c:v>431</c:v>
                </c:pt>
                <c:pt idx="83">
                  <c:v>170</c:v>
                </c:pt>
                <c:pt idx="84">
                  <c:v>604</c:v>
                </c:pt>
                <c:pt idx="85">
                  <c:v>283</c:v>
                </c:pt>
                <c:pt idx="86">
                  <c:v>165</c:v>
                </c:pt>
                <c:pt idx="87">
                  <c:v>330</c:v>
                </c:pt>
                <c:pt idx="88">
                  <c:v>674</c:v>
                </c:pt>
                <c:pt idx="89">
                  <c:v>840</c:v>
                </c:pt>
                <c:pt idx="90">
                  <c:v>578</c:v>
                </c:pt>
                <c:pt idx="91">
                  <c:v>414</c:v>
                </c:pt>
                <c:pt idx="92">
                  <c:v>468</c:v>
                </c:pt>
                <c:pt idx="93">
                  <c:v>665</c:v>
                </c:pt>
                <c:pt idx="94">
                  <c:v>401</c:v>
                </c:pt>
                <c:pt idx="95">
                  <c:v>303</c:v>
                </c:pt>
                <c:pt idx="96">
                  <c:v>334</c:v>
                </c:pt>
                <c:pt idx="97">
                  <c:v>710</c:v>
                </c:pt>
                <c:pt idx="98">
                  <c:v>609</c:v>
                </c:pt>
                <c:pt idx="99">
                  <c:v>225</c:v>
                </c:pt>
                <c:pt idx="100">
                  <c:v>353</c:v>
                </c:pt>
                <c:pt idx="101">
                  <c:v>572</c:v>
                </c:pt>
                <c:pt idx="102">
                  <c:v>503</c:v>
                </c:pt>
                <c:pt idx="103">
                  <c:v>597</c:v>
                </c:pt>
                <c:pt idx="104">
                  <c:v>194</c:v>
                </c:pt>
                <c:pt idx="105">
                  <c:v>162</c:v>
                </c:pt>
                <c:pt idx="106">
                  <c:v>565</c:v>
                </c:pt>
                <c:pt idx="107">
                  <c:v>300</c:v>
                </c:pt>
                <c:pt idx="108">
                  <c:v>328</c:v>
                </c:pt>
                <c:pt idx="109">
                  <c:v>332</c:v>
                </c:pt>
                <c:pt idx="110">
                  <c:v>714</c:v>
                </c:pt>
                <c:pt idx="111">
                  <c:v>287</c:v>
                </c:pt>
                <c:pt idx="112">
                  <c:v>234</c:v>
                </c:pt>
                <c:pt idx="113">
                  <c:v>389</c:v>
                </c:pt>
                <c:pt idx="114">
                  <c:v>609</c:v>
                </c:pt>
                <c:pt idx="115">
                  <c:v>765</c:v>
                </c:pt>
                <c:pt idx="116">
                  <c:v>609</c:v>
                </c:pt>
                <c:pt idx="117">
                  <c:v>328</c:v>
                </c:pt>
                <c:pt idx="118">
                  <c:v>71</c:v>
                </c:pt>
                <c:pt idx="119">
                  <c:v>852</c:v>
                </c:pt>
                <c:pt idx="120">
                  <c:v>740</c:v>
                </c:pt>
                <c:pt idx="121">
                  <c:v>694</c:v>
                </c:pt>
                <c:pt idx="122">
                  <c:v>501</c:v>
                </c:pt>
                <c:pt idx="123">
                  <c:v>256</c:v>
                </c:pt>
                <c:pt idx="124">
                  <c:v>496</c:v>
                </c:pt>
                <c:pt idx="125">
                  <c:v>309</c:v>
                </c:pt>
                <c:pt idx="126">
                  <c:v>433</c:v>
                </c:pt>
                <c:pt idx="127">
                  <c:v>140</c:v>
                </c:pt>
                <c:pt idx="128">
                  <c:v>267</c:v>
                </c:pt>
                <c:pt idx="129">
                  <c:v>719</c:v>
                </c:pt>
                <c:pt idx="130">
                  <c:v>352</c:v>
                </c:pt>
                <c:pt idx="131">
                  <c:v>597</c:v>
                </c:pt>
                <c:pt idx="132">
                  <c:v>761</c:v>
                </c:pt>
                <c:pt idx="133">
                  <c:v>163</c:v>
                </c:pt>
                <c:pt idx="134">
                  <c:v>214</c:v>
                </c:pt>
                <c:pt idx="135">
                  <c:v>230</c:v>
                </c:pt>
                <c:pt idx="136">
                  <c:v>626</c:v>
                </c:pt>
                <c:pt idx="137">
                  <c:v>188</c:v>
                </c:pt>
                <c:pt idx="138">
                  <c:v>700</c:v>
                </c:pt>
                <c:pt idx="139">
                  <c:v>670</c:v>
                </c:pt>
                <c:pt idx="140">
                  <c:v>590</c:v>
                </c:pt>
                <c:pt idx="141">
                  <c:v>608</c:v>
                </c:pt>
                <c:pt idx="142">
                  <c:v>340</c:v>
                </c:pt>
                <c:pt idx="143">
                  <c:v>339</c:v>
                </c:pt>
                <c:pt idx="144">
                  <c:v>366</c:v>
                </c:pt>
                <c:pt idx="145">
                  <c:v>409</c:v>
                </c:pt>
                <c:pt idx="146">
                  <c:v>374</c:v>
                </c:pt>
                <c:pt idx="147">
                  <c:v>751</c:v>
                </c:pt>
                <c:pt idx="148">
                  <c:v>479</c:v>
                </c:pt>
                <c:pt idx="149">
                  <c:v>219</c:v>
                </c:pt>
                <c:pt idx="150">
                  <c:v>289</c:v>
                </c:pt>
                <c:pt idx="151">
                  <c:v>587</c:v>
                </c:pt>
                <c:pt idx="152">
                  <c:v>328</c:v>
                </c:pt>
                <c:pt idx="153">
                  <c:v>537</c:v>
                </c:pt>
                <c:pt idx="154">
                  <c:v>420</c:v>
                </c:pt>
                <c:pt idx="155">
                  <c:v>115</c:v>
                </c:pt>
                <c:pt idx="156">
                  <c:v>428</c:v>
                </c:pt>
                <c:pt idx="157">
                  <c:v>486</c:v>
                </c:pt>
                <c:pt idx="158">
                  <c:v>219</c:v>
                </c:pt>
                <c:pt idx="159">
                  <c:v>308</c:v>
                </c:pt>
                <c:pt idx="160">
                  <c:v>718</c:v>
                </c:pt>
                <c:pt idx="161">
                  <c:v>684</c:v>
                </c:pt>
                <c:pt idx="162">
                  <c:v>432</c:v>
                </c:pt>
                <c:pt idx="163">
                  <c:v>359</c:v>
                </c:pt>
                <c:pt idx="164">
                  <c:v>451</c:v>
                </c:pt>
                <c:pt idx="165">
                  <c:v>74</c:v>
                </c:pt>
                <c:pt idx="166">
                  <c:v>288</c:v>
                </c:pt>
                <c:pt idx="167">
                  <c:v>759</c:v>
                </c:pt>
                <c:pt idx="168">
                  <c:v>127</c:v>
                </c:pt>
                <c:pt idx="169">
                  <c:v>571</c:v>
                </c:pt>
                <c:pt idx="170">
                  <c:v>495</c:v>
                </c:pt>
                <c:pt idx="171">
                  <c:v>388</c:v>
                </c:pt>
                <c:pt idx="172">
                  <c:v>483</c:v>
                </c:pt>
                <c:pt idx="173">
                  <c:v>682</c:v>
                </c:pt>
                <c:pt idx="174">
                  <c:v>825</c:v>
                </c:pt>
                <c:pt idx="175">
                  <c:v>540</c:v>
                </c:pt>
                <c:pt idx="176">
                  <c:v>260</c:v>
                </c:pt>
                <c:pt idx="177">
                  <c:v>760</c:v>
                </c:pt>
                <c:pt idx="178">
                  <c:v>561</c:v>
                </c:pt>
                <c:pt idx="179">
                  <c:v>387</c:v>
                </c:pt>
                <c:pt idx="180">
                  <c:v>374</c:v>
                </c:pt>
                <c:pt idx="181">
                  <c:v>527</c:v>
                </c:pt>
                <c:pt idx="182">
                  <c:v>700</c:v>
                </c:pt>
                <c:pt idx="183">
                  <c:v>406</c:v>
                </c:pt>
                <c:pt idx="184">
                  <c:v>594</c:v>
                </c:pt>
                <c:pt idx="185">
                  <c:v>525</c:v>
                </c:pt>
                <c:pt idx="186">
                  <c:v>158</c:v>
                </c:pt>
                <c:pt idx="187">
                  <c:v>433</c:v>
                </c:pt>
                <c:pt idx="188">
                  <c:v>303</c:v>
                </c:pt>
                <c:pt idx="189">
                  <c:v>263</c:v>
                </c:pt>
                <c:pt idx="190">
                  <c:v>513</c:v>
                </c:pt>
                <c:pt idx="191">
                  <c:v>582</c:v>
                </c:pt>
                <c:pt idx="192">
                  <c:v>463</c:v>
                </c:pt>
                <c:pt idx="193">
                  <c:v>748</c:v>
                </c:pt>
                <c:pt idx="194">
                  <c:v>400</c:v>
                </c:pt>
                <c:pt idx="195">
                  <c:v>314</c:v>
                </c:pt>
                <c:pt idx="196">
                  <c:v>337</c:v>
                </c:pt>
                <c:pt idx="197">
                  <c:v>67</c:v>
                </c:pt>
                <c:pt idx="198">
                  <c:v>392</c:v>
                </c:pt>
                <c:pt idx="199">
                  <c:v>515</c:v>
                </c:pt>
                <c:pt idx="200">
                  <c:v>553</c:v>
                </c:pt>
                <c:pt idx="201">
                  <c:v>534</c:v>
                </c:pt>
                <c:pt idx="202">
                  <c:v>679</c:v>
                </c:pt>
                <c:pt idx="203">
                  <c:v>457</c:v>
                </c:pt>
                <c:pt idx="204">
                  <c:v>163</c:v>
                </c:pt>
                <c:pt idx="205">
                  <c:v>463</c:v>
                </c:pt>
                <c:pt idx="206">
                  <c:v>242</c:v>
                </c:pt>
                <c:pt idx="207">
                  <c:v>211</c:v>
                </c:pt>
                <c:pt idx="208">
                  <c:v>246</c:v>
                </c:pt>
                <c:pt idx="209">
                  <c:v>541</c:v>
                </c:pt>
                <c:pt idx="210">
                  <c:v>239</c:v>
                </c:pt>
                <c:pt idx="211">
                  <c:v>631</c:v>
                </c:pt>
                <c:pt idx="212">
                  <c:v>679</c:v>
                </c:pt>
                <c:pt idx="213">
                  <c:v>348</c:v>
                </c:pt>
                <c:pt idx="214">
                  <c:v>241</c:v>
                </c:pt>
                <c:pt idx="215">
                  <c:v>558</c:v>
                </c:pt>
                <c:pt idx="216">
                  <c:v>589</c:v>
                </c:pt>
                <c:pt idx="217">
                  <c:v>504</c:v>
                </c:pt>
                <c:pt idx="218">
                  <c:v>531</c:v>
                </c:pt>
                <c:pt idx="219">
                  <c:v>491</c:v>
                </c:pt>
                <c:pt idx="220">
                  <c:v>323</c:v>
                </c:pt>
                <c:pt idx="221">
                  <c:v>303</c:v>
                </c:pt>
                <c:pt idx="222">
                  <c:v>593</c:v>
                </c:pt>
                <c:pt idx="223">
                  <c:v>726</c:v>
                </c:pt>
                <c:pt idx="224">
                  <c:v>761</c:v>
                </c:pt>
                <c:pt idx="225">
                  <c:v>572</c:v>
                </c:pt>
                <c:pt idx="226">
                  <c:v>555</c:v>
                </c:pt>
                <c:pt idx="227">
                  <c:v>478</c:v>
                </c:pt>
                <c:pt idx="228">
                  <c:v>738</c:v>
                </c:pt>
                <c:pt idx="229">
                  <c:v>441</c:v>
                </c:pt>
                <c:pt idx="230">
                  <c:v>531</c:v>
                </c:pt>
                <c:pt idx="231">
                  <c:v>244</c:v>
                </c:pt>
                <c:pt idx="232">
                  <c:v>640</c:v>
                </c:pt>
                <c:pt idx="233">
                  <c:v>384</c:v>
                </c:pt>
                <c:pt idx="234">
                  <c:v>356</c:v>
                </c:pt>
                <c:pt idx="235">
                  <c:v>615</c:v>
                </c:pt>
                <c:pt idx="236">
                  <c:v>550</c:v>
                </c:pt>
                <c:pt idx="237">
                  <c:v>325</c:v>
                </c:pt>
                <c:pt idx="238">
                  <c:v>333</c:v>
                </c:pt>
                <c:pt idx="239">
                  <c:v>370</c:v>
                </c:pt>
                <c:pt idx="240">
                  <c:v>229</c:v>
                </c:pt>
                <c:pt idx="241">
                  <c:v>452</c:v>
                </c:pt>
                <c:pt idx="242">
                  <c:v>423</c:v>
                </c:pt>
                <c:pt idx="243">
                  <c:v>246</c:v>
                </c:pt>
                <c:pt idx="244">
                  <c:v>830</c:v>
                </c:pt>
                <c:pt idx="245">
                  <c:v>137</c:v>
                </c:pt>
                <c:pt idx="246">
                  <c:v>314</c:v>
                </c:pt>
                <c:pt idx="247">
                  <c:v>178</c:v>
                </c:pt>
                <c:pt idx="248">
                  <c:v>360</c:v>
                </c:pt>
                <c:pt idx="249">
                  <c:v>140</c:v>
                </c:pt>
                <c:pt idx="250">
                  <c:v>369</c:v>
                </c:pt>
                <c:pt idx="251">
                  <c:v>348</c:v>
                </c:pt>
                <c:pt idx="252">
                  <c:v>380</c:v>
                </c:pt>
                <c:pt idx="253">
                  <c:v>550</c:v>
                </c:pt>
                <c:pt idx="254">
                  <c:v>223</c:v>
                </c:pt>
                <c:pt idx="255">
                  <c:v>524</c:v>
                </c:pt>
                <c:pt idx="256">
                  <c:v>759</c:v>
                </c:pt>
                <c:pt idx="257">
                  <c:v>701</c:v>
                </c:pt>
                <c:pt idx="258">
                  <c:v>214</c:v>
                </c:pt>
                <c:pt idx="259">
                  <c:v>459</c:v>
                </c:pt>
                <c:pt idx="260">
                  <c:v>159</c:v>
                </c:pt>
                <c:pt idx="261">
                  <c:v>235</c:v>
                </c:pt>
                <c:pt idx="262">
                  <c:v>278</c:v>
                </c:pt>
                <c:pt idx="263">
                  <c:v>254</c:v>
                </c:pt>
                <c:pt idx="264">
                  <c:v>384</c:v>
                </c:pt>
                <c:pt idx="265">
                  <c:v>111</c:v>
                </c:pt>
                <c:pt idx="266">
                  <c:v>272</c:v>
                </c:pt>
                <c:pt idx="267">
                  <c:v>185</c:v>
                </c:pt>
                <c:pt idx="268">
                  <c:v>321</c:v>
                </c:pt>
                <c:pt idx="269">
                  <c:v>354</c:v>
                </c:pt>
                <c:pt idx="270">
                  <c:v>351</c:v>
                </c:pt>
                <c:pt idx="271">
                  <c:v>668</c:v>
                </c:pt>
                <c:pt idx="272">
                  <c:v>742</c:v>
                </c:pt>
                <c:pt idx="273">
                  <c:v>583</c:v>
                </c:pt>
                <c:pt idx="274">
                  <c:v>402</c:v>
                </c:pt>
                <c:pt idx="275">
                  <c:v>261</c:v>
                </c:pt>
                <c:pt idx="276">
                  <c:v>448</c:v>
                </c:pt>
                <c:pt idx="277">
                  <c:v>96</c:v>
                </c:pt>
                <c:pt idx="278">
                  <c:v>394</c:v>
                </c:pt>
                <c:pt idx="279">
                  <c:v>408</c:v>
                </c:pt>
                <c:pt idx="280">
                  <c:v>344</c:v>
                </c:pt>
                <c:pt idx="281">
                  <c:v>370</c:v>
                </c:pt>
                <c:pt idx="282">
                  <c:v>763</c:v>
                </c:pt>
                <c:pt idx="283">
                  <c:v>585</c:v>
                </c:pt>
                <c:pt idx="284">
                  <c:v>665</c:v>
                </c:pt>
                <c:pt idx="285">
                  <c:v>492</c:v>
                </c:pt>
                <c:pt idx="286">
                  <c:v>245</c:v>
                </c:pt>
                <c:pt idx="287">
                  <c:v>651</c:v>
                </c:pt>
                <c:pt idx="288">
                  <c:v>380</c:v>
                </c:pt>
                <c:pt idx="289">
                  <c:v>586</c:v>
                </c:pt>
                <c:pt idx="290">
                  <c:v>236</c:v>
                </c:pt>
                <c:pt idx="291">
                  <c:v>125</c:v>
                </c:pt>
                <c:pt idx="292">
                  <c:v>502</c:v>
                </c:pt>
                <c:pt idx="293">
                  <c:v>220</c:v>
                </c:pt>
                <c:pt idx="294">
                  <c:v>499</c:v>
                </c:pt>
                <c:pt idx="295">
                  <c:v>159</c:v>
                </c:pt>
                <c:pt idx="296">
                  <c:v>665</c:v>
                </c:pt>
                <c:pt idx="297">
                  <c:v>541</c:v>
                </c:pt>
                <c:pt idx="298">
                  <c:v>398</c:v>
                </c:pt>
                <c:pt idx="299">
                  <c:v>644</c:v>
                </c:pt>
                <c:pt idx="300">
                  <c:v>504</c:v>
                </c:pt>
                <c:pt idx="301">
                  <c:v>361</c:v>
                </c:pt>
                <c:pt idx="302">
                  <c:v>488</c:v>
                </c:pt>
                <c:pt idx="303">
                  <c:v>241</c:v>
                </c:pt>
                <c:pt idx="304">
                  <c:v>336</c:v>
                </c:pt>
                <c:pt idx="305">
                  <c:v>351</c:v>
                </c:pt>
                <c:pt idx="306">
                  <c:v>224</c:v>
                </c:pt>
                <c:pt idx="307">
                  <c:v>88</c:v>
                </c:pt>
                <c:pt idx="308">
                  <c:v>475</c:v>
                </c:pt>
                <c:pt idx="309">
                  <c:v>284</c:v>
                </c:pt>
                <c:pt idx="310">
                  <c:v>498</c:v>
                </c:pt>
                <c:pt idx="311">
                  <c:v>238</c:v>
                </c:pt>
                <c:pt idx="312">
                  <c:v>283</c:v>
                </c:pt>
                <c:pt idx="313">
                  <c:v>599</c:v>
                </c:pt>
                <c:pt idx="314">
                  <c:v>163</c:v>
                </c:pt>
                <c:pt idx="315">
                  <c:v>297</c:v>
                </c:pt>
                <c:pt idx="316">
                  <c:v>317</c:v>
                </c:pt>
                <c:pt idx="317">
                  <c:v>727</c:v>
                </c:pt>
                <c:pt idx="318">
                  <c:v>496</c:v>
                </c:pt>
                <c:pt idx="319">
                  <c:v>681</c:v>
                </c:pt>
                <c:pt idx="320">
                  <c:v>527</c:v>
                </c:pt>
                <c:pt idx="321">
                  <c:v>581</c:v>
                </c:pt>
                <c:pt idx="322">
                  <c:v>305</c:v>
                </c:pt>
                <c:pt idx="323">
                  <c:v>423</c:v>
                </c:pt>
                <c:pt idx="324">
                  <c:v>208</c:v>
                </c:pt>
                <c:pt idx="325">
                  <c:v>784</c:v>
                </c:pt>
                <c:pt idx="326">
                  <c:v>590</c:v>
                </c:pt>
                <c:pt idx="327">
                  <c:v>642</c:v>
                </c:pt>
                <c:pt idx="328">
                  <c:v>764</c:v>
                </c:pt>
                <c:pt idx="329">
                  <c:v>223</c:v>
                </c:pt>
                <c:pt idx="330">
                  <c:v>210</c:v>
                </c:pt>
                <c:pt idx="331">
                  <c:v>735</c:v>
                </c:pt>
                <c:pt idx="332">
                  <c:v>749</c:v>
                </c:pt>
                <c:pt idx="333">
                  <c:v>337</c:v>
                </c:pt>
                <c:pt idx="334">
                  <c:v>230</c:v>
                </c:pt>
                <c:pt idx="335">
                  <c:v>286</c:v>
                </c:pt>
                <c:pt idx="336">
                  <c:v>559</c:v>
                </c:pt>
                <c:pt idx="337">
                  <c:v>526</c:v>
                </c:pt>
                <c:pt idx="338">
                  <c:v>631</c:v>
                </c:pt>
                <c:pt idx="339">
                  <c:v>222</c:v>
                </c:pt>
                <c:pt idx="340">
                  <c:v>547</c:v>
                </c:pt>
                <c:pt idx="341">
                  <c:v>487</c:v>
                </c:pt>
                <c:pt idx="342">
                  <c:v>491</c:v>
                </c:pt>
                <c:pt idx="343">
                  <c:v>243</c:v>
                </c:pt>
                <c:pt idx="344">
                  <c:v>264</c:v>
                </c:pt>
                <c:pt idx="345">
                  <c:v>631</c:v>
                </c:pt>
                <c:pt idx="346">
                  <c:v>502</c:v>
                </c:pt>
                <c:pt idx="347">
                  <c:v>500</c:v>
                </c:pt>
                <c:pt idx="348">
                  <c:v>622</c:v>
                </c:pt>
                <c:pt idx="349">
                  <c:v>78</c:v>
                </c:pt>
                <c:pt idx="350">
                  <c:v>526</c:v>
                </c:pt>
                <c:pt idx="351">
                  <c:v>444</c:v>
                </c:pt>
                <c:pt idx="352">
                  <c:v>221</c:v>
                </c:pt>
                <c:pt idx="353">
                  <c:v>524</c:v>
                </c:pt>
                <c:pt idx="354">
                  <c:v>449</c:v>
                </c:pt>
                <c:pt idx="355">
                  <c:v>318</c:v>
                </c:pt>
                <c:pt idx="356">
                  <c:v>280</c:v>
                </c:pt>
                <c:pt idx="357">
                  <c:v>412</c:v>
                </c:pt>
                <c:pt idx="358">
                  <c:v>564</c:v>
                </c:pt>
                <c:pt idx="359">
                  <c:v>469</c:v>
                </c:pt>
                <c:pt idx="360">
                  <c:v>269</c:v>
                </c:pt>
                <c:pt idx="361">
                  <c:v>562</c:v>
                </c:pt>
                <c:pt idx="362">
                  <c:v>654</c:v>
                </c:pt>
                <c:pt idx="363">
                  <c:v>527</c:v>
                </c:pt>
                <c:pt idx="364">
                  <c:v>251</c:v>
                </c:pt>
                <c:pt idx="365">
                  <c:v>341</c:v>
                </c:pt>
                <c:pt idx="366">
                  <c:v>424</c:v>
                </c:pt>
                <c:pt idx="367">
                  <c:v>453</c:v>
                </c:pt>
                <c:pt idx="368">
                  <c:v>365</c:v>
                </c:pt>
                <c:pt idx="369">
                  <c:v>409</c:v>
                </c:pt>
                <c:pt idx="370">
                  <c:v>635</c:v>
                </c:pt>
                <c:pt idx="371">
                  <c:v>776</c:v>
                </c:pt>
                <c:pt idx="372">
                  <c:v>274</c:v>
                </c:pt>
                <c:pt idx="373">
                  <c:v>365</c:v>
                </c:pt>
                <c:pt idx="374">
                  <c:v>714</c:v>
                </c:pt>
                <c:pt idx="375">
                  <c:v>470</c:v>
                </c:pt>
                <c:pt idx="376">
                  <c:v>345</c:v>
                </c:pt>
                <c:pt idx="377">
                  <c:v>386</c:v>
                </c:pt>
                <c:pt idx="378">
                  <c:v>461</c:v>
                </c:pt>
                <c:pt idx="379">
                  <c:v>285</c:v>
                </c:pt>
                <c:pt idx="380">
                  <c:v>158</c:v>
                </c:pt>
                <c:pt idx="381">
                  <c:v>245</c:v>
                </c:pt>
                <c:pt idx="382">
                  <c:v>322</c:v>
                </c:pt>
                <c:pt idx="383">
                  <c:v>479</c:v>
                </c:pt>
                <c:pt idx="384">
                  <c:v>612</c:v>
                </c:pt>
                <c:pt idx="385">
                  <c:v>581</c:v>
                </c:pt>
                <c:pt idx="386">
                  <c:v>143</c:v>
                </c:pt>
                <c:pt idx="387">
                  <c:v>93</c:v>
                </c:pt>
                <c:pt idx="388">
                  <c:v>253</c:v>
                </c:pt>
                <c:pt idx="389">
                  <c:v>632</c:v>
                </c:pt>
                <c:pt idx="390">
                  <c:v>560</c:v>
                </c:pt>
                <c:pt idx="391">
                  <c:v>598</c:v>
                </c:pt>
                <c:pt idx="392">
                  <c:v>724</c:v>
                </c:pt>
                <c:pt idx="393">
                  <c:v>595</c:v>
                </c:pt>
                <c:pt idx="394">
                  <c:v>425</c:v>
                </c:pt>
                <c:pt idx="395">
                  <c:v>403</c:v>
                </c:pt>
                <c:pt idx="396">
                  <c:v>462</c:v>
                </c:pt>
                <c:pt idx="397">
                  <c:v>487</c:v>
                </c:pt>
                <c:pt idx="398">
                  <c:v>492</c:v>
                </c:pt>
                <c:pt idx="399">
                  <c:v>692</c:v>
                </c:pt>
                <c:pt idx="400">
                  <c:v>345</c:v>
                </c:pt>
                <c:pt idx="401">
                  <c:v>54</c:v>
                </c:pt>
                <c:pt idx="402">
                  <c:v>316</c:v>
                </c:pt>
                <c:pt idx="403">
                  <c:v>565</c:v>
                </c:pt>
                <c:pt idx="404">
                  <c:v>496</c:v>
                </c:pt>
                <c:pt idx="405">
                  <c:v>423</c:v>
                </c:pt>
                <c:pt idx="406">
                  <c:v>475</c:v>
                </c:pt>
                <c:pt idx="407">
                  <c:v>458</c:v>
                </c:pt>
                <c:pt idx="408">
                  <c:v>549</c:v>
                </c:pt>
                <c:pt idx="409">
                  <c:v>554</c:v>
                </c:pt>
                <c:pt idx="410">
                  <c:v>349</c:v>
                </c:pt>
                <c:pt idx="411">
                  <c:v>516</c:v>
                </c:pt>
                <c:pt idx="412">
                  <c:v>633</c:v>
                </c:pt>
                <c:pt idx="413">
                  <c:v>604</c:v>
                </c:pt>
                <c:pt idx="414">
                  <c:v>297</c:v>
                </c:pt>
                <c:pt idx="415">
                  <c:v>793</c:v>
                </c:pt>
                <c:pt idx="416">
                  <c:v>377</c:v>
                </c:pt>
                <c:pt idx="417">
                  <c:v>534</c:v>
                </c:pt>
                <c:pt idx="418">
                  <c:v>500</c:v>
                </c:pt>
                <c:pt idx="419">
                  <c:v>189</c:v>
                </c:pt>
                <c:pt idx="420">
                  <c:v>283</c:v>
                </c:pt>
                <c:pt idx="421">
                  <c:v>227</c:v>
                </c:pt>
                <c:pt idx="422">
                  <c:v>387</c:v>
                </c:pt>
                <c:pt idx="423">
                  <c:v>537</c:v>
                </c:pt>
                <c:pt idx="424">
                  <c:v>748</c:v>
                </c:pt>
                <c:pt idx="425">
                  <c:v>327</c:v>
                </c:pt>
                <c:pt idx="426">
                  <c:v>26</c:v>
                </c:pt>
                <c:pt idx="427">
                  <c:v>415</c:v>
                </c:pt>
                <c:pt idx="428">
                  <c:v>528</c:v>
                </c:pt>
                <c:pt idx="429">
                  <c:v>492</c:v>
                </c:pt>
                <c:pt idx="430">
                  <c:v>654</c:v>
                </c:pt>
                <c:pt idx="43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D-40F0-8AEB-DACD009D42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521248"/>
        <c:axId val="343513088"/>
      </c:barChart>
      <c:catAx>
        <c:axId val="34352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13088"/>
        <c:crosses val="autoZero"/>
        <c:auto val="1"/>
        <c:lblAlgn val="ctr"/>
        <c:lblOffset val="100"/>
        <c:noMultiLvlLbl val="0"/>
      </c:catAx>
      <c:valAx>
        <c:axId val="343513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данные.xlsx]География клиентов!Сводная таблица30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Распределение клиентов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6-41D4-B9A9-948AA11A6B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6089184"/>
        <c:axId val="1356080064"/>
      </c:barChart>
      <c:catAx>
        <c:axId val="13560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80064"/>
        <c:crosses val="autoZero"/>
        <c:auto val="1"/>
        <c:lblAlgn val="ctr"/>
        <c:lblOffset val="100"/>
        <c:noMultiLvlLbl val="0"/>
      </c:catAx>
      <c:valAx>
        <c:axId val="135608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данные.xlsx]9Клиенты_в_программе_лояльности!Сводная таблица31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Кол-во клиентов в программе лояльности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'9Клиенты_в_программе_лояльности'!$B$3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'9Клиенты_в_программе_лояльности'!$A$4:$A$6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'9Клиенты_в_программе_лояльности'!$B$4:$B$6</c:f>
              <c:numCache>
                <c:formatCode>General</c:formatCode>
                <c:ptCount val="2"/>
                <c:pt idx="0">
                  <c:v>54948</c:v>
                </c:pt>
                <c:pt idx="1">
                  <c:v>54989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6-4D6D-B95C-5E0E3B5E7F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6057984"/>
        <c:axId val="1356058464"/>
      </c:barChart>
      <c:catAx>
        <c:axId val="13560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58464"/>
        <c:crosses val="autoZero"/>
        <c:auto val="1"/>
        <c:lblAlgn val="ctr"/>
        <c:lblOffset val="100"/>
        <c:noMultiLvlLbl val="0"/>
      </c:catAx>
      <c:valAx>
        <c:axId val="135605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данные.xlsx]Лайфтайм !Сводная таблица34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Лайфтайм клиента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'Лайфтайм 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'Лайфтайм '!$A$4:$A$438</c:f>
              <c:strCache>
                <c:ptCount val="4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83</c:v>
                </c:pt>
                <c:pt idx="75">
                  <c:v>84</c:v>
                </c:pt>
                <c:pt idx="76">
                  <c:v>86</c:v>
                </c:pt>
                <c:pt idx="77">
                  <c:v>88</c:v>
                </c:pt>
                <c:pt idx="78">
                  <c:v>91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98</c:v>
                </c:pt>
                <c:pt idx="83">
                  <c:v>99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162</c:v>
                </c:pt>
                <c:pt idx="140">
                  <c:v>163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177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194</c:v>
                </c:pt>
                <c:pt idx="165">
                  <c:v>196</c:v>
                </c:pt>
                <c:pt idx="166">
                  <c:v>197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208</c:v>
                </c:pt>
                <c:pt idx="176">
                  <c:v>209</c:v>
                </c:pt>
                <c:pt idx="177">
                  <c:v>210</c:v>
                </c:pt>
                <c:pt idx="178">
                  <c:v>211</c:v>
                </c:pt>
                <c:pt idx="179">
                  <c:v>212</c:v>
                </c:pt>
                <c:pt idx="180">
                  <c:v>213</c:v>
                </c:pt>
                <c:pt idx="181">
                  <c:v>214</c:v>
                </c:pt>
                <c:pt idx="182">
                  <c:v>215</c:v>
                </c:pt>
                <c:pt idx="183">
                  <c:v>216</c:v>
                </c:pt>
                <c:pt idx="184">
                  <c:v>217</c:v>
                </c:pt>
                <c:pt idx="185">
                  <c:v>218</c:v>
                </c:pt>
                <c:pt idx="186">
                  <c:v>219</c:v>
                </c:pt>
                <c:pt idx="187">
                  <c:v>220</c:v>
                </c:pt>
                <c:pt idx="188">
                  <c:v>221</c:v>
                </c:pt>
                <c:pt idx="189">
                  <c:v>222</c:v>
                </c:pt>
                <c:pt idx="190">
                  <c:v>223</c:v>
                </c:pt>
                <c:pt idx="191">
                  <c:v>225</c:v>
                </c:pt>
                <c:pt idx="192">
                  <c:v>226</c:v>
                </c:pt>
                <c:pt idx="193">
                  <c:v>229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235</c:v>
                </c:pt>
                <c:pt idx="198">
                  <c:v>236</c:v>
                </c:pt>
                <c:pt idx="199">
                  <c:v>237</c:v>
                </c:pt>
                <c:pt idx="200">
                  <c:v>238</c:v>
                </c:pt>
                <c:pt idx="201">
                  <c:v>239</c:v>
                </c:pt>
                <c:pt idx="202">
                  <c:v>242</c:v>
                </c:pt>
                <c:pt idx="203">
                  <c:v>243</c:v>
                </c:pt>
                <c:pt idx="204">
                  <c:v>245</c:v>
                </c:pt>
                <c:pt idx="205">
                  <c:v>246</c:v>
                </c:pt>
                <c:pt idx="206">
                  <c:v>247</c:v>
                </c:pt>
                <c:pt idx="207">
                  <c:v>248</c:v>
                </c:pt>
                <c:pt idx="208">
                  <c:v>249</c:v>
                </c:pt>
                <c:pt idx="209">
                  <c:v>250</c:v>
                </c:pt>
                <c:pt idx="210">
                  <c:v>252</c:v>
                </c:pt>
                <c:pt idx="211">
                  <c:v>253</c:v>
                </c:pt>
                <c:pt idx="212">
                  <c:v>254</c:v>
                </c:pt>
                <c:pt idx="213">
                  <c:v>255</c:v>
                </c:pt>
                <c:pt idx="214">
                  <c:v>257</c:v>
                </c:pt>
                <c:pt idx="215">
                  <c:v>258</c:v>
                </c:pt>
                <c:pt idx="216">
                  <c:v>259</c:v>
                </c:pt>
                <c:pt idx="217">
                  <c:v>260</c:v>
                </c:pt>
                <c:pt idx="218">
                  <c:v>261</c:v>
                </c:pt>
                <c:pt idx="219">
                  <c:v>262</c:v>
                </c:pt>
                <c:pt idx="220">
                  <c:v>263</c:v>
                </c:pt>
                <c:pt idx="221">
                  <c:v>264</c:v>
                </c:pt>
                <c:pt idx="222">
                  <c:v>265</c:v>
                </c:pt>
                <c:pt idx="223">
                  <c:v>266</c:v>
                </c:pt>
                <c:pt idx="224">
                  <c:v>267</c:v>
                </c:pt>
                <c:pt idx="225">
                  <c:v>269</c:v>
                </c:pt>
                <c:pt idx="226">
                  <c:v>270</c:v>
                </c:pt>
                <c:pt idx="227">
                  <c:v>271</c:v>
                </c:pt>
                <c:pt idx="228">
                  <c:v>272</c:v>
                </c:pt>
                <c:pt idx="229">
                  <c:v>273</c:v>
                </c:pt>
                <c:pt idx="230">
                  <c:v>274</c:v>
                </c:pt>
                <c:pt idx="231">
                  <c:v>275</c:v>
                </c:pt>
                <c:pt idx="232">
                  <c:v>276</c:v>
                </c:pt>
                <c:pt idx="233">
                  <c:v>277</c:v>
                </c:pt>
                <c:pt idx="234">
                  <c:v>278</c:v>
                </c:pt>
                <c:pt idx="235">
                  <c:v>279</c:v>
                </c:pt>
                <c:pt idx="236">
                  <c:v>280</c:v>
                </c:pt>
                <c:pt idx="237">
                  <c:v>281</c:v>
                </c:pt>
                <c:pt idx="238">
                  <c:v>282</c:v>
                </c:pt>
                <c:pt idx="239">
                  <c:v>283</c:v>
                </c:pt>
                <c:pt idx="240">
                  <c:v>285</c:v>
                </c:pt>
                <c:pt idx="241">
                  <c:v>286</c:v>
                </c:pt>
                <c:pt idx="242">
                  <c:v>287</c:v>
                </c:pt>
                <c:pt idx="243">
                  <c:v>290</c:v>
                </c:pt>
                <c:pt idx="244">
                  <c:v>291</c:v>
                </c:pt>
                <c:pt idx="245">
                  <c:v>292</c:v>
                </c:pt>
                <c:pt idx="246">
                  <c:v>293</c:v>
                </c:pt>
                <c:pt idx="247">
                  <c:v>294</c:v>
                </c:pt>
                <c:pt idx="248">
                  <c:v>295</c:v>
                </c:pt>
                <c:pt idx="249">
                  <c:v>296</c:v>
                </c:pt>
                <c:pt idx="250">
                  <c:v>297</c:v>
                </c:pt>
                <c:pt idx="251">
                  <c:v>298</c:v>
                </c:pt>
                <c:pt idx="252">
                  <c:v>299</c:v>
                </c:pt>
                <c:pt idx="253">
                  <c:v>300</c:v>
                </c:pt>
                <c:pt idx="254">
                  <c:v>301</c:v>
                </c:pt>
                <c:pt idx="255">
                  <c:v>302</c:v>
                </c:pt>
                <c:pt idx="256">
                  <c:v>303</c:v>
                </c:pt>
                <c:pt idx="257">
                  <c:v>304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312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316</c:v>
                </c:pt>
                <c:pt idx="268">
                  <c:v>317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1">
                  <c:v>330</c:v>
                </c:pt>
                <c:pt idx="282">
                  <c:v>331</c:v>
                </c:pt>
                <c:pt idx="283">
                  <c:v>332</c:v>
                </c:pt>
                <c:pt idx="284">
                  <c:v>333</c:v>
                </c:pt>
                <c:pt idx="285">
                  <c:v>334</c:v>
                </c:pt>
                <c:pt idx="286">
                  <c:v>335</c:v>
                </c:pt>
                <c:pt idx="287">
                  <c:v>336</c:v>
                </c:pt>
                <c:pt idx="288">
                  <c:v>337</c:v>
                </c:pt>
                <c:pt idx="289">
                  <c:v>338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  <c:pt idx="300">
                  <c:v>351</c:v>
                </c:pt>
                <c:pt idx="301">
                  <c:v>352</c:v>
                </c:pt>
                <c:pt idx="302">
                  <c:v>353</c:v>
                </c:pt>
                <c:pt idx="303">
                  <c:v>354</c:v>
                </c:pt>
                <c:pt idx="304">
                  <c:v>355</c:v>
                </c:pt>
                <c:pt idx="305">
                  <c:v>356</c:v>
                </c:pt>
                <c:pt idx="306">
                  <c:v>357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362</c:v>
                </c:pt>
                <c:pt idx="312">
                  <c:v>363</c:v>
                </c:pt>
                <c:pt idx="313">
                  <c:v>364</c:v>
                </c:pt>
                <c:pt idx="314">
                  <c:v>365</c:v>
                </c:pt>
                <c:pt idx="315">
                  <c:v>366</c:v>
                </c:pt>
                <c:pt idx="316">
                  <c:v>367</c:v>
                </c:pt>
                <c:pt idx="317">
                  <c:v>368</c:v>
                </c:pt>
                <c:pt idx="318">
                  <c:v>369</c:v>
                </c:pt>
                <c:pt idx="319">
                  <c:v>370</c:v>
                </c:pt>
                <c:pt idx="320">
                  <c:v>371</c:v>
                </c:pt>
                <c:pt idx="321">
                  <c:v>372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385</c:v>
                </c:pt>
                <c:pt idx="333">
                  <c:v>386</c:v>
                </c:pt>
                <c:pt idx="334">
                  <c:v>388</c:v>
                </c:pt>
                <c:pt idx="335">
                  <c:v>389</c:v>
                </c:pt>
                <c:pt idx="336">
                  <c:v>391</c:v>
                </c:pt>
                <c:pt idx="337">
                  <c:v>392</c:v>
                </c:pt>
                <c:pt idx="338">
                  <c:v>394</c:v>
                </c:pt>
                <c:pt idx="339">
                  <c:v>395</c:v>
                </c:pt>
                <c:pt idx="340">
                  <c:v>396</c:v>
                </c:pt>
                <c:pt idx="341">
                  <c:v>397</c:v>
                </c:pt>
                <c:pt idx="342">
                  <c:v>400</c:v>
                </c:pt>
                <c:pt idx="343">
                  <c:v>401</c:v>
                </c:pt>
                <c:pt idx="344">
                  <c:v>402</c:v>
                </c:pt>
                <c:pt idx="345">
                  <c:v>403</c:v>
                </c:pt>
                <c:pt idx="346">
                  <c:v>404</c:v>
                </c:pt>
                <c:pt idx="347">
                  <c:v>405</c:v>
                </c:pt>
                <c:pt idx="348">
                  <c:v>406</c:v>
                </c:pt>
                <c:pt idx="349">
                  <c:v>407</c:v>
                </c:pt>
                <c:pt idx="350">
                  <c:v>408</c:v>
                </c:pt>
                <c:pt idx="351">
                  <c:v>409</c:v>
                </c:pt>
                <c:pt idx="352">
                  <c:v>411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476</c:v>
                </c:pt>
                <c:pt idx="412">
                  <c:v>477</c:v>
                </c:pt>
                <c:pt idx="413">
                  <c:v>478</c:v>
                </c:pt>
                <c:pt idx="414">
                  <c:v>479</c:v>
                </c:pt>
                <c:pt idx="415">
                  <c:v>480</c:v>
                </c:pt>
                <c:pt idx="416">
                  <c:v>481</c:v>
                </c:pt>
                <c:pt idx="417">
                  <c:v>482</c:v>
                </c:pt>
                <c:pt idx="418">
                  <c:v>483</c:v>
                </c:pt>
                <c:pt idx="419">
                  <c:v>485</c:v>
                </c:pt>
                <c:pt idx="420">
                  <c:v>486</c:v>
                </c:pt>
                <c:pt idx="421">
                  <c:v>487</c:v>
                </c:pt>
                <c:pt idx="422">
                  <c:v>488</c:v>
                </c:pt>
                <c:pt idx="423">
                  <c:v>489</c:v>
                </c:pt>
                <c:pt idx="424">
                  <c:v>490</c:v>
                </c:pt>
                <c:pt idx="425">
                  <c:v>491</c:v>
                </c:pt>
                <c:pt idx="426">
                  <c:v>492</c:v>
                </c:pt>
                <c:pt idx="427">
                  <c:v>493</c:v>
                </c:pt>
                <c:pt idx="428">
                  <c:v>494</c:v>
                </c:pt>
                <c:pt idx="429">
                  <c:v>495</c:v>
                </c:pt>
                <c:pt idx="430">
                  <c:v>496</c:v>
                </c:pt>
                <c:pt idx="431">
                  <c:v>497</c:v>
                </c:pt>
                <c:pt idx="432">
                  <c:v>498</c:v>
                </c:pt>
                <c:pt idx="433">
                  <c:v>499</c:v>
                </c:pt>
              </c:strCache>
            </c:strRef>
          </c:cat>
          <c:val>
            <c:numRef>
              <c:f>'Лайфтайм '!$B$4:$B$438</c:f>
              <c:numCache>
                <c:formatCode>0</c:formatCode>
                <c:ptCount val="434"/>
                <c:pt idx="0">
                  <c:v>38.5</c:v>
                </c:pt>
                <c:pt idx="1">
                  <c:v>32.166666666666664</c:v>
                </c:pt>
                <c:pt idx="2">
                  <c:v>35.799999999999997</c:v>
                </c:pt>
                <c:pt idx="3">
                  <c:v>34.333333333333336</c:v>
                </c:pt>
                <c:pt idx="4">
                  <c:v>28.233333333333334</c:v>
                </c:pt>
                <c:pt idx="5">
                  <c:v>28.566666666666666</c:v>
                </c:pt>
                <c:pt idx="6">
                  <c:v>28</c:v>
                </c:pt>
                <c:pt idx="7">
                  <c:v>28.633333333333333</c:v>
                </c:pt>
                <c:pt idx="8">
                  <c:v>35</c:v>
                </c:pt>
                <c:pt idx="9">
                  <c:v>29.933333333333334</c:v>
                </c:pt>
                <c:pt idx="10">
                  <c:v>33.866666666666667</c:v>
                </c:pt>
                <c:pt idx="11">
                  <c:v>32.166666666666664</c:v>
                </c:pt>
                <c:pt idx="12">
                  <c:v>34.299999999999997</c:v>
                </c:pt>
                <c:pt idx="13">
                  <c:v>34.233333333333334</c:v>
                </c:pt>
                <c:pt idx="14">
                  <c:v>28.766666666666666</c:v>
                </c:pt>
                <c:pt idx="15">
                  <c:v>38.733333333333334</c:v>
                </c:pt>
                <c:pt idx="16">
                  <c:v>27.933333333333334</c:v>
                </c:pt>
                <c:pt idx="17">
                  <c:v>34.966666666666669</c:v>
                </c:pt>
                <c:pt idx="18">
                  <c:v>28.633333333333333</c:v>
                </c:pt>
                <c:pt idx="19">
                  <c:v>29</c:v>
                </c:pt>
                <c:pt idx="20">
                  <c:v>34.466666666666669</c:v>
                </c:pt>
                <c:pt idx="21">
                  <c:v>37.700000000000003</c:v>
                </c:pt>
                <c:pt idx="22">
                  <c:v>38.6</c:v>
                </c:pt>
                <c:pt idx="23">
                  <c:v>30.7</c:v>
                </c:pt>
                <c:pt idx="24">
                  <c:v>38.466666666666669</c:v>
                </c:pt>
                <c:pt idx="25">
                  <c:v>34.533333333333331</c:v>
                </c:pt>
                <c:pt idx="26">
                  <c:v>38.666666666666664</c:v>
                </c:pt>
                <c:pt idx="27">
                  <c:v>27.266666666666666</c:v>
                </c:pt>
                <c:pt idx="28">
                  <c:v>33.666666666666664</c:v>
                </c:pt>
                <c:pt idx="29">
                  <c:v>36.200000000000003</c:v>
                </c:pt>
                <c:pt idx="30">
                  <c:v>34.666666666666664</c:v>
                </c:pt>
                <c:pt idx="31">
                  <c:v>33.733333333333334</c:v>
                </c:pt>
                <c:pt idx="32">
                  <c:v>30.7</c:v>
                </c:pt>
                <c:pt idx="33">
                  <c:v>36.233333333333334</c:v>
                </c:pt>
                <c:pt idx="34">
                  <c:v>29.5</c:v>
                </c:pt>
                <c:pt idx="35">
                  <c:v>29.933333333333334</c:v>
                </c:pt>
                <c:pt idx="36">
                  <c:v>31.9</c:v>
                </c:pt>
                <c:pt idx="37">
                  <c:v>27.6</c:v>
                </c:pt>
                <c:pt idx="38">
                  <c:v>34.633333333333333</c:v>
                </c:pt>
                <c:pt idx="39">
                  <c:v>35.93333333333333</c:v>
                </c:pt>
                <c:pt idx="40">
                  <c:v>36.799999999999997</c:v>
                </c:pt>
                <c:pt idx="41">
                  <c:v>34.9</c:v>
                </c:pt>
                <c:pt idx="42">
                  <c:v>29.466666666666665</c:v>
                </c:pt>
                <c:pt idx="43">
                  <c:v>35.6</c:v>
                </c:pt>
                <c:pt idx="44">
                  <c:v>38.799999999999997</c:v>
                </c:pt>
                <c:pt idx="45">
                  <c:v>37.833333333333336</c:v>
                </c:pt>
                <c:pt idx="46">
                  <c:v>27.433333333333334</c:v>
                </c:pt>
                <c:pt idx="47">
                  <c:v>38.233333333333334</c:v>
                </c:pt>
                <c:pt idx="48">
                  <c:v>29.766666666666666</c:v>
                </c:pt>
                <c:pt idx="49">
                  <c:v>35.93333333333333</c:v>
                </c:pt>
                <c:pt idx="50">
                  <c:v>35.700000000000003</c:v>
                </c:pt>
                <c:pt idx="51">
                  <c:v>37.06666666666667</c:v>
                </c:pt>
                <c:pt idx="52">
                  <c:v>32.333333333333336</c:v>
                </c:pt>
                <c:pt idx="53">
                  <c:v>32.366666666666667</c:v>
                </c:pt>
                <c:pt idx="54">
                  <c:v>35.633333333333333</c:v>
                </c:pt>
                <c:pt idx="55">
                  <c:v>35.200000000000003</c:v>
                </c:pt>
                <c:pt idx="56">
                  <c:v>34.43333333333333</c:v>
                </c:pt>
                <c:pt idx="57">
                  <c:v>37.233333333333334</c:v>
                </c:pt>
                <c:pt idx="58">
                  <c:v>32.1</c:v>
                </c:pt>
                <c:pt idx="59">
                  <c:v>33.633333333333333</c:v>
                </c:pt>
                <c:pt idx="60">
                  <c:v>28.6</c:v>
                </c:pt>
                <c:pt idx="61">
                  <c:v>38.43333333333333</c:v>
                </c:pt>
                <c:pt idx="62">
                  <c:v>38.299999999999997</c:v>
                </c:pt>
                <c:pt idx="63">
                  <c:v>32.6</c:v>
                </c:pt>
                <c:pt idx="64">
                  <c:v>27.8</c:v>
                </c:pt>
                <c:pt idx="65">
                  <c:v>35.833333333333336</c:v>
                </c:pt>
                <c:pt idx="66">
                  <c:v>29.433333333333334</c:v>
                </c:pt>
                <c:pt idx="67">
                  <c:v>31.466666666666665</c:v>
                </c:pt>
                <c:pt idx="68">
                  <c:v>38.833333333333336</c:v>
                </c:pt>
                <c:pt idx="69">
                  <c:v>36.533333333333331</c:v>
                </c:pt>
                <c:pt idx="70">
                  <c:v>36.06666666666667</c:v>
                </c:pt>
                <c:pt idx="71">
                  <c:v>34.133333333333333</c:v>
                </c:pt>
                <c:pt idx="72">
                  <c:v>37.233333333333334</c:v>
                </c:pt>
                <c:pt idx="73">
                  <c:v>30.5</c:v>
                </c:pt>
                <c:pt idx="74">
                  <c:v>33.366666666666667</c:v>
                </c:pt>
                <c:pt idx="75">
                  <c:v>31.166666666666668</c:v>
                </c:pt>
                <c:pt idx="76">
                  <c:v>34.93333333333333</c:v>
                </c:pt>
                <c:pt idx="77">
                  <c:v>37</c:v>
                </c:pt>
                <c:pt idx="78">
                  <c:v>35.1</c:v>
                </c:pt>
                <c:pt idx="79">
                  <c:v>27.833333333333332</c:v>
                </c:pt>
                <c:pt idx="80">
                  <c:v>33.9</c:v>
                </c:pt>
                <c:pt idx="81">
                  <c:v>34.533333333333331</c:v>
                </c:pt>
                <c:pt idx="82">
                  <c:v>36.766666666666666</c:v>
                </c:pt>
                <c:pt idx="83">
                  <c:v>28.466666666666665</c:v>
                </c:pt>
                <c:pt idx="84">
                  <c:v>33.766666666666666</c:v>
                </c:pt>
                <c:pt idx="85">
                  <c:v>33.9</c:v>
                </c:pt>
                <c:pt idx="86">
                  <c:v>31.766666666666666</c:v>
                </c:pt>
                <c:pt idx="87">
                  <c:v>32.266666666666666</c:v>
                </c:pt>
                <c:pt idx="88">
                  <c:v>27.4</c:v>
                </c:pt>
                <c:pt idx="89">
                  <c:v>29.4</c:v>
                </c:pt>
                <c:pt idx="90">
                  <c:v>33.200000000000003</c:v>
                </c:pt>
                <c:pt idx="91">
                  <c:v>30.166666666666668</c:v>
                </c:pt>
                <c:pt idx="92">
                  <c:v>33.6</c:v>
                </c:pt>
                <c:pt idx="93">
                  <c:v>38.666666666666664</c:v>
                </c:pt>
                <c:pt idx="94">
                  <c:v>31.2</c:v>
                </c:pt>
                <c:pt idx="95">
                  <c:v>36.266666666666666</c:v>
                </c:pt>
                <c:pt idx="96">
                  <c:v>28.366666666666667</c:v>
                </c:pt>
                <c:pt idx="97">
                  <c:v>30.266666666666666</c:v>
                </c:pt>
                <c:pt idx="98">
                  <c:v>36.56666666666667</c:v>
                </c:pt>
                <c:pt idx="99">
                  <c:v>34.466666666666669</c:v>
                </c:pt>
                <c:pt idx="100">
                  <c:v>35</c:v>
                </c:pt>
                <c:pt idx="101">
                  <c:v>34.966666666666669</c:v>
                </c:pt>
                <c:pt idx="102">
                  <c:v>32.56666666666667</c:v>
                </c:pt>
                <c:pt idx="103">
                  <c:v>35.233333333333334</c:v>
                </c:pt>
                <c:pt idx="104">
                  <c:v>38</c:v>
                </c:pt>
                <c:pt idx="105">
                  <c:v>31.5</c:v>
                </c:pt>
                <c:pt idx="106">
                  <c:v>34.633333333333333</c:v>
                </c:pt>
                <c:pt idx="107">
                  <c:v>30.6</c:v>
                </c:pt>
                <c:pt idx="108">
                  <c:v>27.533333333333335</c:v>
                </c:pt>
                <c:pt idx="109">
                  <c:v>29.066666666666666</c:v>
                </c:pt>
                <c:pt idx="110">
                  <c:v>29.233333333333334</c:v>
                </c:pt>
                <c:pt idx="111">
                  <c:v>34.9</c:v>
                </c:pt>
                <c:pt idx="112">
                  <c:v>37.966666666666669</c:v>
                </c:pt>
                <c:pt idx="113">
                  <c:v>38.4</c:v>
                </c:pt>
                <c:pt idx="114">
                  <c:v>32.9</c:v>
                </c:pt>
                <c:pt idx="115">
                  <c:v>37.93333333333333</c:v>
                </c:pt>
                <c:pt idx="116">
                  <c:v>29.333333333333332</c:v>
                </c:pt>
                <c:pt idx="117">
                  <c:v>33.9</c:v>
                </c:pt>
                <c:pt idx="118">
                  <c:v>36.4</c:v>
                </c:pt>
                <c:pt idx="119">
                  <c:v>37.1</c:v>
                </c:pt>
                <c:pt idx="120">
                  <c:v>33.233333333333334</c:v>
                </c:pt>
                <c:pt idx="121">
                  <c:v>35.233333333333334</c:v>
                </c:pt>
                <c:pt idx="122">
                  <c:v>37.966666666666669</c:v>
                </c:pt>
                <c:pt idx="123">
                  <c:v>34.5</c:v>
                </c:pt>
                <c:pt idx="124">
                  <c:v>36.233333333333334</c:v>
                </c:pt>
                <c:pt idx="125">
                  <c:v>37.43333333333333</c:v>
                </c:pt>
                <c:pt idx="126">
                  <c:v>30.433333333333334</c:v>
                </c:pt>
                <c:pt idx="127">
                  <c:v>34.666666666666664</c:v>
                </c:pt>
                <c:pt idx="128">
                  <c:v>28.6</c:v>
                </c:pt>
                <c:pt idx="129">
                  <c:v>37.266666666666666</c:v>
                </c:pt>
                <c:pt idx="130">
                  <c:v>27.233333333333334</c:v>
                </c:pt>
                <c:pt idx="131">
                  <c:v>31.633333333333333</c:v>
                </c:pt>
                <c:pt idx="132">
                  <c:v>31.266666666666666</c:v>
                </c:pt>
                <c:pt idx="133">
                  <c:v>39.200000000000003</c:v>
                </c:pt>
                <c:pt idx="134">
                  <c:v>27.833333333333332</c:v>
                </c:pt>
                <c:pt idx="135">
                  <c:v>31.9</c:v>
                </c:pt>
                <c:pt idx="136">
                  <c:v>32.93333333333333</c:v>
                </c:pt>
                <c:pt idx="137">
                  <c:v>35.133333333333333</c:v>
                </c:pt>
                <c:pt idx="138">
                  <c:v>36.366666666666667</c:v>
                </c:pt>
                <c:pt idx="139">
                  <c:v>36.700000000000003</c:v>
                </c:pt>
                <c:pt idx="140">
                  <c:v>38.966666666666669</c:v>
                </c:pt>
                <c:pt idx="141">
                  <c:v>35.4</c:v>
                </c:pt>
                <c:pt idx="142">
                  <c:v>38.033333333333331</c:v>
                </c:pt>
                <c:pt idx="143">
                  <c:v>31.466666666666665</c:v>
                </c:pt>
                <c:pt idx="144">
                  <c:v>39.233333333333334</c:v>
                </c:pt>
                <c:pt idx="145">
                  <c:v>34.466666666666669</c:v>
                </c:pt>
                <c:pt idx="146">
                  <c:v>34.333333333333336</c:v>
                </c:pt>
                <c:pt idx="147">
                  <c:v>33.43333333333333</c:v>
                </c:pt>
                <c:pt idx="148">
                  <c:v>35.56666666666667</c:v>
                </c:pt>
                <c:pt idx="149">
                  <c:v>32.033333333333331</c:v>
                </c:pt>
                <c:pt idx="150">
                  <c:v>39.166666666666664</c:v>
                </c:pt>
                <c:pt idx="151">
                  <c:v>29.433333333333334</c:v>
                </c:pt>
                <c:pt idx="152">
                  <c:v>30.233333333333334</c:v>
                </c:pt>
                <c:pt idx="153">
                  <c:v>37.466666666666669</c:v>
                </c:pt>
                <c:pt idx="154">
                  <c:v>39.06666666666667</c:v>
                </c:pt>
                <c:pt idx="155">
                  <c:v>29.466666666666665</c:v>
                </c:pt>
                <c:pt idx="156">
                  <c:v>28</c:v>
                </c:pt>
                <c:pt idx="157">
                  <c:v>35.233333333333334</c:v>
                </c:pt>
                <c:pt idx="158">
                  <c:v>27.533333333333335</c:v>
                </c:pt>
                <c:pt idx="159">
                  <c:v>29.733333333333334</c:v>
                </c:pt>
                <c:pt idx="160">
                  <c:v>31.3</c:v>
                </c:pt>
                <c:pt idx="161">
                  <c:v>35.033333333333331</c:v>
                </c:pt>
                <c:pt idx="162">
                  <c:v>29.133333333333333</c:v>
                </c:pt>
                <c:pt idx="163">
                  <c:v>38.93333333333333</c:v>
                </c:pt>
                <c:pt idx="164">
                  <c:v>27.2</c:v>
                </c:pt>
                <c:pt idx="165">
                  <c:v>30.166666666666668</c:v>
                </c:pt>
                <c:pt idx="166">
                  <c:v>31.833333333333332</c:v>
                </c:pt>
                <c:pt idx="167">
                  <c:v>34.166666666666664</c:v>
                </c:pt>
                <c:pt idx="168">
                  <c:v>31.9</c:v>
                </c:pt>
                <c:pt idx="169">
                  <c:v>29.9</c:v>
                </c:pt>
                <c:pt idx="170">
                  <c:v>32.466666666666669</c:v>
                </c:pt>
                <c:pt idx="171">
                  <c:v>35.166666666666664</c:v>
                </c:pt>
                <c:pt idx="172">
                  <c:v>29.1</c:v>
                </c:pt>
                <c:pt idx="173">
                  <c:v>27.4</c:v>
                </c:pt>
                <c:pt idx="174">
                  <c:v>39.06666666666667</c:v>
                </c:pt>
                <c:pt idx="175">
                  <c:v>33.466666666666669</c:v>
                </c:pt>
                <c:pt idx="176">
                  <c:v>37.06666666666667</c:v>
                </c:pt>
                <c:pt idx="177">
                  <c:v>37.93333333333333</c:v>
                </c:pt>
                <c:pt idx="178">
                  <c:v>37.299999999999997</c:v>
                </c:pt>
                <c:pt idx="179">
                  <c:v>30.833333333333332</c:v>
                </c:pt>
                <c:pt idx="180">
                  <c:v>33.56666666666667</c:v>
                </c:pt>
                <c:pt idx="181">
                  <c:v>37.966666666666669</c:v>
                </c:pt>
                <c:pt idx="182">
                  <c:v>31.366666666666667</c:v>
                </c:pt>
                <c:pt idx="183">
                  <c:v>36.166666666666664</c:v>
                </c:pt>
                <c:pt idx="184">
                  <c:v>30.466666666666665</c:v>
                </c:pt>
                <c:pt idx="185">
                  <c:v>33.966666666666669</c:v>
                </c:pt>
                <c:pt idx="186">
                  <c:v>38.5</c:v>
                </c:pt>
                <c:pt idx="187">
                  <c:v>39</c:v>
                </c:pt>
                <c:pt idx="188">
                  <c:v>30.666666666666668</c:v>
                </c:pt>
                <c:pt idx="189">
                  <c:v>34.866666666666667</c:v>
                </c:pt>
                <c:pt idx="190">
                  <c:v>28.233333333333334</c:v>
                </c:pt>
                <c:pt idx="191">
                  <c:v>30.433333333333334</c:v>
                </c:pt>
                <c:pt idx="192">
                  <c:v>34.6</c:v>
                </c:pt>
                <c:pt idx="193">
                  <c:v>32.466666666666669</c:v>
                </c:pt>
                <c:pt idx="194">
                  <c:v>32.93333333333333</c:v>
                </c:pt>
                <c:pt idx="195">
                  <c:v>27.233333333333334</c:v>
                </c:pt>
                <c:pt idx="196">
                  <c:v>37.466666666666669</c:v>
                </c:pt>
                <c:pt idx="197">
                  <c:v>36.833333333333336</c:v>
                </c:pt>
                <c:pt idx="198">
                  <c:v>30.666666666666668</c:v>
                </c:pt>
                <c:pt idx="199">
                  <c:v>28.466666666666665</c:v>
                </c:pt>
                <c:pt idx="200">
                  <c:v>27.7</c:v>
                </c:pt>
                <c:pt idx="201">
                  <c:v>32.43333333333333</c:v>
                </c:pt>
                <c:pt idx="202">
                  <c:v>33.1</c:v>
                </c:pt>
                <c:pt idx="203">
                  <c:v>35.299999999999997</c:v>
                </c:pt>
                <c:pt idx="204">
                  <c:v>34.833333333333336</c:v>
                </c:pt>
                <c:pt idx="205">
                  <c:v>31.166666666666668</c:v>
                </c:pt>
                <c:pt idx="206">
                  <c:v>32.6</c:v>
                </c:pt>
                <c:pt idx="207">
                  <c:v>34.866666666666667</c:v>
                </c:pt>
                <c:pt idx="208">
                  <c:v>31.966666666666665</c:v>
                </c:pt>
                <c:pt idx="209">
                  <c:v>29.466666666666665</c:v>
                </c:pt>
                <c:pt idx="210">
                  <c:v>36.56666666666667</c:v>
                </c:pt>
                <c:pt idx="211">
                  <c:v>33</c:v>
                </c:pt>
                <c:pt idx="212">
                  <c:v>29.266666666666666</c:v>
                </c:pt>
                <c:pt idx="213">
                  <c:v>31.566666666666666</c:v>
                </c:pt>
                <c:pt idx="214">
                  <c:v>34.633333333333333</c:v>
                </c:pt>
                <c:pt idx="215">
                  <c:v>34.1</c:v>
                </c:pt>
                <c:pt idx="216">
                  <c:v>34.43333333333333</c:v>
                </c:pt>
                <c:pt idx="217">
                  <c:v>33.700000000000003</c:v>
                </c:pt>
                <c:pt idx="218">
                  <c:v>29.733333333333334</c:v>
                </c:pt>
                <c:pt idx="219">
                  <c:v>32.06666666666667</c:v>
                </c:pt>
                <c:pt idx="220">
                  <c:v>37.6</c:v>
                </c:pt>
                <c:pt idx="221">
                  <c:v>27.766666666666666</c:v>
                </c:pt>
                <c:pt idx="222">
                  <c:v>32.799999999999997</c:v>
                </c:pt>
                <c:pt idx="223">
                  <c:v>31.5</c:v>
                </c:pt>
                <c:pt idx="224">
                  <c:v>27.666666666666668</c:v>
                </c:pt>
                <c:pt idx="225">
                  <c:v>34</c:v>
                </c:pt>
                <c:pt idx="226">
                  <c:v>30.433333333333334</c:v>
                </c:pt>
                <c:pt idx="227">
                  <c:v>28.266666666666666</c:v>
                </c:pt>
                <c:pt idx="228">
                  <c:v>35.733333333333334</c:v>
                </c:pt>
                <c:pt idx="229">
                  <c:v>38.033333333333331</c:v>
                </c:pt>
                <c:pt idx="230">
                  <c:v>37.766666666666666</c:v>
                </c:pt>
                <c:pt idx="231">
                  <c:v>36.299999999999997</c:v>
                </c:pt>
                <c:pt idx="232">
                  <c:v>36.93333333333333</c:v>
                </c:pt>
                <c:pt idx="233">
                  <c:v>33</c:v>
                </c:pt>
                <c:pt idx="234">
                  <c:v>27.333333333333332</c:v>
                </c:pt>
                <c:pt idx="235">
                  <c:v>31.8</c:v>
                </c:pt>
                <c:pt idx="236">
                  <c:v>39.233333333333334</c:v>
                </c:pt>
                <c:pt idx="237">
                  <c:v>34.299999999999997</c:v>
                </c:pt>
                <c:pt idx="238">
                  <c:v>33.5</c:v>
                </c:pt>
                <c:pt idx="239">
                  <c:v>28.366666666666667</c:v>
                </c:pt>
                <c:pt idx="240">
                  <c:v>27.266666666666666</c:v>
                </c:pt>
                <c:pt idx="241">
                  <c:v>39.233333333333334</c:v>
                </c:pt>
                <c:pt idx="242">
                  <c:v>37.733333333333334</c:v>
                </c:pt>
                <c:pt idx="243">
                  <c:v>32.1</c:v>
                </c:pt>
                <c:pt idx="244">
                  <c:v>34.333333333333336</c:v>
                </c:pt>
                <c:pt idx="245">
                  <c:v>37.733333333333334</c:v>
                </c:pt>
                <c:pt idx="246">
                  <c:v>38.9</c:v>
                </c:pt>
                <c:pt idx="247">
                  <c:v>28.7</c:v>
                </c:pt>
                <c:pt idx="248">
                  <c:v>38.4</c:v>
                </c:pt>
                <c:pt idx="249">
                  <c:v>32.733333333333334</c:v>
                </c:pt>
                <c:pt idx="250">
                  <c:v>35.799999999999997</c:v>
                </c:pt>
                <c:pt idx="251">
                  <c:v>30.633333333333333</c:v>
                </c:pt>
                <c:pt idx="252">
                  <c:v>35.799999999999997</c:v>
                </c:pt>
                <c:pt idx="253">
                  <c:v>30.533333333333335</c:v>
                </c:pt>
                <c:pt idx="254">
                  <c:v>34.200000000000003</c:v>
                </c:pt>
                <c:pt idx="255">
                  <c:v>29.366666666666667</c:v>
                </c:pt>
                <c:pt idx="256">
                  <c:v>35.033333333333331</c:v>
                </c:pt>
                <c:pt idx="257">
                  <c:v>28.466666666666665</c:v>
                </c:pt>
                <c:pt idx="258">
                  <c:v>28.933333333333334</c:v>
                </c:pt>
                <c:pt idx="259">
                  <c:v>32.533333333333331</c:v>
                </c:pt>
                <c:pt idx="260">
                  <c:v>39.266666666666666</c:v>
                </c:pt>
                <c:pt idx="261">
                  <c:v>34.299999999999997</c:v>
                </c:pt>
                <c:pt idx="262">
                  <c:v>31.1</c:v>
                </c:pt>
                <c:pt idx="263">
                  <c:v>28.466666666666665</c:v>
                </c:pt>
                <c:pt idx="264">
                  <c:v>28.133333333333333</c:v>
                </c:pt>
                <c:pt idx="265">
                  <c:v>28.033333333333335</c:v>
                </c:pt>
                <c:pt idx="266">
                  <c:v>33.1</c:v>
                </c:pt>
                <c:pt idx="267">
                  <c:v>31.766666666666666</c:v>
                </c:pt>
                <c:pt idx="268">
                  <c:v>32.333333333333336</c:v>
                </c:pt>
                <c:pt idx="269">
                  <c:v>28.266666666666666</c:v>
                </c:pt>
                <c:pt idx="270">
                  <c:v>35.533333333333331</c:v>
                </c:pt>
                <c:pt idx="271">
                  <c:v>29.033333333333335</c:v>
                </c:pt>
                <c:pt idx="272">
                  <c:v>32.799999999999997</c:v>
                </c:pt>
                <c:pt idx="273">
                  <c:v>28.466666666666665</c:v>
                </c:pt>
                <c:pt idx="274">
                  <c:v>30.633333333333333</c:v>
                </c:pt>
                <c:pt idx="275">
                  <c:v>32.633333333333333</c:v>
                </c:pt>
                <c:pt idx="276">
                  <c:v>28.833333333333332</c:v>
                </c:pt>
                <c:pt idx="277">
                  <c:v>36.166666666666664</c:v>
                </c:pt>
                <c:pt idx="278">
                  <c:v>39.166666666666664</c:v>
                </c:pt>
                <c:pt idx="279">
                  <c:v>39.06666666666667</c:v>
                </c:pt>
                <c:pt idx="280">
                  <c:v>36.233333333333334</c:v>
                </c:pt>
                <c:pt idx="281">
                  <c:v>30.833333333333332</c:v>
                </c:pt>
                <c:pt idx="282">
                  <c:v>30.9</c:v>
                </c:pt>
                <c:pt idx="283">
                  <c:v>29.4</c:v>
                </c:pt>
                <c:pt idx="284">
                  <c:v>29.433333333333334</c:v>
                </c:pt>
                <c:pt idx="285">
                  <c:v>28.633333333333333</c:v>
                </c:pt>
                <c:pt idx="286">
                  <c:v>37.366666666666667</c:v>
                </c:pt>
                <c:pt idx="287">
                  <c:v>29.466666666666665</c:v>
                </c:pt>
                <c:pt idx="288">
                  <c:v>28.833333333333332</c:v>
                </c:pt>
                <c:pt idx="289">
                  <c:v>38.766666666666666</c:v>
                </c:pt>
                <c:pt idx="290">
                  <c:v>28.133333333333333</c:v>
                </c:pt>
                <c:pt idx="291">
                  <c:v>33.866666666666667</c:v>
                </c:pt>
                <c:pt idx="292">
                  <c:v>39</c:v>
                </c:pt>
                <c:pt idx="293">
                  <c:v>28.866666666666667</c:v>
                </c:pt>
                <c:pt idx="294">
                  <c:v>34.5</c:v>
                </c:pt>
                <c:pt idx="295">
                  <c:v>36.799999999999997</c:v>
                </c:pt>
                <c:pt idx="296">
                  <c:v>38.4</c:v>
                </c:pt>
                <c:pt idx="297">
                  <c:v>39.033333333333331</c:v>
                </c:pt>
                <c:pt idx="298">
                  <c:v>35.56666666666667</c:v>
                </c:pt>
                <c:pt idx="299">
                  <c:v>35.200000000000003</c:v>
                </c:pt>
                <c:pt idx="300">
                  <c:v>29.233333333333334</c:v>
                </c:pt>
                <c:pt idx="301">
                  <c:v>38.9</c:v>
                </c:pt>
                <c:pt idx="302">
                  <c:v>36.133333333333333</c:v>
                </c:pt>
                <c:pt idx="303">
                  <c:v>30.966666666666665</c:v>
                </c:pt>
                <c:pt idx="304">
                  <c:v>36.966666666666669</c:v>
                </c:pt>
                <c:pt idx="305">
                  <c:v>39</c:v>
                </c:pt>
                <c:pt idx="306">
                  <c:v>27.566666666666666</c:v>
                </c:pt>
                <c:pt idx="307">
                  <c:v>32.299999999999997</c:v>
                </c:pt>
                <c:pt idx="308">
                  <c:v>38.533333333333331</c:v>
                </c:pt>
                <c:pt idx="309">
                  <c:v>33.733333333333334</c:v>
                </c:pt>
                <c:pt idx="310">
                  <c:v>30.3</c:v>
                </c:pt>
                <c:pt idx="311">
                  <c:v>27.466666666666665</c:v>
                </c:pt>
                <c:pt idx="312">
                  <c:v>35.5</c:v>
                </c:pt>
                <c:pt idx="313">
                  <c:v>28.566666666666666</c:v>
                </c:pt>
                <c:pt idx="314">
                  <c:v>29.966666666666665</c:v>
                </c:pt>
                <c:pt idx="315">
                  <c:v>30.433333333333334</c:v>
                </c:pt>
                <c:pt idx="316">
                  <c:v>29.1</c:v>
                </c:pt>
                <c:pt idx="317">
                  <c:v>28.933333333333334</c:v>
                </c:pt>
                <c:pt idx="318">
                  <c:v>35.4</c:v>
                </c:pt>
                <c:pt idx="319">
                  <c:v>33.799999999999997</c:v>
                </c:pt>
                <c:pt idx="320">
                  <c:v>29.866666666666667</c:v>
                </c:pt>
                <c:pt idx="321">
                  <c:v>32.266666666666666</c:v>
                </c:pt>
                <c:pt idx="322">
                  <c:v>38.6</c:v>
                </c:pt>
                <c:pt idx="323">
                  <c:v>35.533333333333331</c:v>
                </c:pt>
                <c:pt idx="324">
                  <c:v>33.666666666666664</c:v>
                </c:pt>
                <c:pt idx="325">
                  <c:v>31.533333333333335</c:v>
                </c:pt>
                <c:pt idx="326">
                  <c:v>34.333333333333336</c:v>
                </c:pt>
                <c:pt idx="327">
                  <c:v>38.633333333333333</c:v>
                </c:pt>
                <c:pt idx="328">
                  <c:v>39.233333333333334</c:v>
                </c:pt>
                <c:pt idx="329">
                  <c:v>34.200000000000003</c:v>
                </c:pt>
                <c:pt idx="330">
                  <c:v>29.666666666666668</c:v>
                </c:pt>
                <c:pt idx="331">
                  <c:v>28.8</c:v>
                </c:pt>
                <c:pt idx="332">
                  <c:v>32.9</c:v>
                </c:pt>
                <c:pt idx="333">
                  <c:v>33.533333333333331</c:v>
                </c:pt>
                <c:pt idx="334">
                  <c:v>38.633333333333333</c:v>
                </c:pt>
                <c:pt idx="335">
                  <c:v>28.8</c:v>
                </c:pt>
                <c:pt idx="336">
                  <c:v>35.5</c:v>
                </c:pt>
                <c:pt idx="337">
                  <c:v>27.366666666666667</c:v>
                </c:pt>
                <c:pt idx="338">
                  <c:v>34.4</c:v>
                </c:pt>
                <c:pt idx="339">
                  <c:v>28.333333333333332</c:v>
                </c:pt>
                <c:pt idx="340">
                  <c:v>28.966666666666665</c:v>
                </c:pt>
                <c:pt idx="341">
                  <c:v>33.733333333333334</c:v>
                </c:pt>
                <c:pt idx="342">
                  <c:v>32.5</c:v>
                </c:pt>
                <c:pt idx="343">
                  <c:v>29.466666666666665</c:v>
                </c:pt>
                <c:pt idx="344">
                  <c:v>33.266666666666666</c:v>
                </c:pt>
                <c:pt idx="345">
                  <c:v>38.200000000000003</c:v>
                </c:pt>
                <c:pt idx="346">
                  <c:v>27.566666666666666</c:v>
                </c:pt>
                <c:pt idx="347">
                  <c:v>31.4</c:v>
                </c:pt>
                <c:pt idx="348">
                  <c:v>28.166666666666668</c:v>
                </c:pt>
                <c:pt idx="349">
                  <c:v>37.299999999999997</c:v>
                </c:pt>
                <c:pt idx="350">
                  <c:v>29.433333333333334</c:v>
                </c:pt>
                <c:pt idx="351">
                  <c:v>29.033333333333335</c:v>
                </c:pt>
                <c:pt idx="352">
                  <c:v>35.56666666666667</c:v>
                </c:pt>
                <c:pt idx="353">
                  <c:v>34.700000000000003</c:v>
                </c:pt>
                <c:pt idx="354">
                  <c:v>31.533333333333335</c:v>
                </c:pt>
                <c:pt idx="355">
                  <c:v>35.966666666666669</c:v>
                </c:pt>
                <c:pt idx="356">
                  <c:v>34.56666666666667</c:v>
                </c:pt>
                <c:pt idx="357">
                  <c:v>37.733333333333334</c:v>
                </c:pt>
                <c:pt idx="358">
                  <c:v>34.666666666666664</c:v>
                </c:pt>
                <c:pt idx="359">
                  <c:v>29.033333333333335</c:v>
                </c:pt>
                <c:pt idx="360">
                  <c:v>34.733333333333334</c:v>
                </c:pt>
                <c:pt idx="361">
                  <c:v>37.333333333333336</c:v>
                </c:pt>
                <c:pt idx="362">
                  <c:v>31.866666666666667</c:v>
                </c:pt>
                <c:pt idx="363">
                  <c:v>29.966666666666665</c:v>
                </c:pt>
                <c:pt idx="364">
                  <c:v>38.5</c:v>
                </c:pt>
                <c:pt idx="365">
                  <c:v>31.933333333333334</c:v>
                </c:pt>
                <c:pt idx="366">
                  <c:v>32.4</c:v>
                </c:pt>
                <c:pt idx="367">
                  <c:v>30.2</c:v>
                </c:pt>
                <c:pt idx="368">
                  <c:v>29.733333333333334</c:v>
                </c:pt>
                <c:pt idx="369">
                  <c:v>37.166666666666664</c:v>
                </c:pt>
                <c:pt idx="370">
                  <c:v>31.366666666666667</c:v>
                </c:pt>
                <c:pt idx="371">
                  <c:v>37.233333333333334</c:v>
                </c:pt>
                <c:pt idx="372">
                  <c:v>34.06666666666667</c:v>
                </c:pt>
                <c:pt idx="373">
                  <c:v>30.266666666666666</c:v>
                </c:pt>
                <c:pt idx="374">
                  <c:v>33.666666666666664</c:v>
                </c:pt>
                <c:pt idx="375">
                  <c:v>37.4</c:v>
                </c:pt>
                <c:pt idx="376">
                  <c:v>35.233333333333334</c:v>
                </c:pt>
                <c:pt idx="377">
                  <c:v>38.799999999999997</c:v>
                </c:pt>
                <c:pt idx="378">
                  <c:v>34.9</c:v>
                </c:pt>
                <c:pt idx="379">
                  <c:v>29.1</c:v>
                </c:pt>
                <c:pt idx="380">
                  <c:v>33.133333333333333</c:v>
                </c:pt>
                <c:pt idx="381">
                  <c:v>36.366666666666667</c:v>
                </c:pt>
                <c:pt idx="382">
                  <c:v>35.06666666666667</c:v>
                </c:pt>
                <c:pt idx="383">
                  <c:v>35.466666666666669</c:v>
                </c:pt>
                <c:pt idx="384">
                  <c:v>35.633333333333333</c:v>
                </c:pt>
                <c:pt idx="385">
                  <c:v>28.066666666666666</c:v>
                </c:pt>
                <c:pt idx="386">
                  <c:v>32.333333333333336</c:v>
                </c:pt>
                <c:pt idx="387">
                  <c:v>36.5</c:v>
                </c:pt>
                <c:pt idx="388">
                  <c:v>37.366666666666667</c:v>
                </c:pt>
                <c:pt idx="389">
                  <c:v>38.533333333333331</c:v>
                </c:pt>
                <c:pt idx="390">
                  <c:v>32.366666666666667</c:v>
                </c:pt>
                <c:pt idx="391">
                  <c:v>36.833333333333336</c:v>
                </c:pt>
                <c:pt idx="392">
                  <c:v>30.666666666666668</c:v>
                </c:pt>
                <c:pt idx="393">
                  <c:v>37.4</c:v>
                </c:pt>
                <c:pt idx="394">
                  <c:v>38.166666666666664</c:v>
                </c:pt>
                <c:pt idx="395">
                  <c:v>34.866666666666667</c:v>
                </c:pt>
                <c:pt idx="396">
                  <c:v>33.233333333333334</c:v>
                </c:pt>
                <c:pt idx="397">
                  <c:v>30.633333333333333</c:v>
                </c:pt>
                <c:pt idx="398">
                  <c:v>35.766666666666666</c:v>
                </c:pt>
                <c:pt idx="399">
                  <c:v>32.966666666666669</c:v>
                </c:pt>
                <c:pt idx="400">
                  <c:v>29.033333333333335</c:v>
                </c:pt>
                <c:pt idx="401">
                  <c:v>30.433333333333334</c:v>
                </c:pt>
                <c:pt idx="402">
                  <c:v>35.633333333333333</c:v>
                </c:pt>
                <c:pt idx="403">
                  <c:v>32.266666666666666</c:v>
                </c:pt>
                <c:pt idx="404">
                  <c:v>37.366666666666667</c:v>
                </c:pt>
                <c:pt idx="405">
                  <c:v>36.033333333333331</c:v>
                </c:pt>
                <c:pt idx="406">
                  <c:v>35</c:v>
                </c:pt>
                <c:pt idx="407">
                  <c:v>38.766666666666666</c:v>
                </c:pt>
                <c:pt idx="408">
                  <c:v>27.966666666666665</c:v>
                </c:pt>
                <c:pt idx="409">
                  <c:v>31.366666666666667</c:v>
                </c:pt>
                <c:pt idx="410">
                  <c:v>37.833333333333336</c:v>
                </c:pt>
                <c:pt idx="411">
                  <c:v>34.56666666666667</c:v>
                </c:pt>
                <c:pt idx="412">
                  <c:v>33.4</c:v>
                </c:pt>
                <c:pt idx="413">
                  <c:v>33.799999999999997</c:v>
                </c:pt>
                <c:pt idx="414">
                  <c:v>31.566666666666666</c:v>
                </c:pt>
                <c:pt idx="415">
                  <c:v>39.06666666666667</c:v>
                </c:pt>
                <c:pt idx="416">
                  <c:v>32.799999999999997</c:v>
                </c:pt>
                <c:pt idx="417">
                  <c:v>35.366666666666667</c:v>
                </c:pt>
                <c:pt idx="418">
                  <c:v>29.5</c:v>
                </c:pt>
                <c:pt idx="419">
                  <c:v>33.9</c:v>
                </c:pt>
                <c:pt idx="420">
                  <c:v>33.9</c:v>
                </c:pt>
                <c:pt idx="421">
                  <c:v>30.833333333333332</c:v>
                </c:pt>
                <c:pt idx="422">
                  <c:v>33.4</c:v>
                </c:pt>
                <c:pt idx="423">
                  <c:v>38.43333333333333</c:v>
                </c:pt>
                <c:pt idx="424">
                  <c:v>37.9</c:v>
                </c:pt>
                <c:pt idx="425">
                  <c:v>32.93333333333333</c:v>
                </c:pt>
                <c:pt idx="426">
                  <c:v>35.06666666666667</c:v>
                </c:pt>
                <c:pt idx="427">
                  <c:v>29.5</c:v>
                </c:pt>
                <c:pt idx="428">
                  <c:v>33.4</c:v>
                </c:pt>
                <c:pt idx="429">
                  <c:v>36.200000000000003</c:v>
                </c:pt>
                <c:pt idx="430">
                  <c:v>29.1</c:v>
                </c:pt>
                <c:pt idx="431">
                  <c:v>30.466666666666665</c:v>
                </c:pt>
                <c:pt idx="432">
                  <c:v>33.966666666666669</c:v>
                </c:pt>
                <c:pt idx="433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F-4BB7-A203-1BE1382D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515488"/>
        <c:axId val="343498688"/>
      </c:barChart>
      <c:catAx>
        <c:axId val="3435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498688"/>
        <c:crosses val="autoZero"/>
        <c:auto val="1"/>
        <c:lblAlgn val="ctr"/>
        <c:lblOffset val="100"/>
        <c:noMultiLvlLbl val="0"/>
      </c:catAx>
      <c:valAx>
        <c:axId val="343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данные.xlsx]Частотность_имен_для_рекламы!Сводная таблица35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Частотность имен для рекламной кампании</a:t>
            </a:r>
            <a:endParaRPr lang="ru-RU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353193759918016E-2"/>
          <c:y val="0.18030248512665778"/>
          <c:w val="0.93938039822487596"/>
          <c:h val="0.726276570367244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Частотность_имен_для_рекламы!$B$3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Частотность_имен_для_рекламы!$A$4:$A$80</c:f>
              <c:strCache>
                <c:ptCount val="76"/>
                <c:pt idx="0">
                  <c:v>Анна</c:v>
                </c:pt>
                <c:pt idx="1">
                  <c:v>Михаил</c:v>
                </c:pt>
                <c:pt idx="2">
                  <c:v>Денис</c:v>
                </c:pt>
                <c:pt idx="3">
                  <c:v>Юлия</c:v>
                </c:pt>
                <c:pt idx="4">
                  <c:v>Петр</c:v>
                </c:pt>
                <c:pt idx="5">
                  <c:v>Светлана</c:v>
                </c:pt>
                <c:pt idx="6">
                  <c:v>Алексей</c:v>
                </c:pt>
                <c:pt idx="7">
                  <c:v>Владимир</c:v>
                </c:pt>
                <c:pt idx="8">
                  <c:v>Мария</c:v>
                </c:pt>
                <c:pt idx="9">
                  <c:v>Алла</c:v>
                </c:pt>
                <c:pt idx="10">
                  <c:v>Наталья</c:v>
                </c:pt>
                <c:pt idx="11">
                  <c:v>Александр</c:v>
                </c:pt>
                <c:pt idx="12">
                  <c:v>Сергей</c:v>
                </c:pt>
                <c:pt idx="13">
                  <c:v>Дмитрий</c:v>
                </c:pt>
                <c:pt idx="14">
                  <c:v>Андрей</c:v>
                </c:pt>
                <c:pt idx="15">
                  <c:v>Павел</c:v>
                </c:pt>
                <c:pt idx="16">
                  <c:v>София</c:v>
                </c:pt>
                <c:pt idx="17">
                  <c:v>Екатерина</c:v>
                </c:pt>
                <c:pt idx="18">
                  <c:v>Ксения</c:v>
                </c:pt>
                <c:pt idx="19">
                  <c:v>Елена</c:v>
                </c:pt>
                <c:pt idx="20">
                  <c:v>Анжелика</c:v>
                </c:pt>
                <c:pt idx="21">
                  <c:v>Никита</c:v>
                </c:pt>
                <c:pt idx="22">
                  <c:v>Кирилл</c:v>
                </c:pt>
                <c:pt idx="23">
                  <c:v>Даниил</c:v>
                </c:pt>
                <c:pt idx="24">
                  <c:v>Семен</c:v>
                </c:pt>
                <c:pt idx="25">
                  <c:v>Маргарита</c:v>
                </c:pt>
                <c:pt idx="26">
                  <c:v>Николай</c:v>
                </c:pt>
                <c:pt idx="27">
                  <c:v>Григорий</c:v>
                </c:pt>
                <c:pt idx="28">
                  <c:v>Егор</c:v>
                </c:pt>
                <c:pt idx="29">
                  <c:v>Алиса</c:v>
                </c:pt>
                <c:pt idx="30">
                  <c:v>Софья</c:v>
                </c:pt>
                <c:pt idx="31">
                  <c:v>Роман</c:v>
                </c:pt>
                <c:pt idx="32">
                  <c:v>Дарина</c:v>
                </c:pt>
                <c:pt idx="33">
                  <c:v>Кристина</c:v>
                </c:pt>
                <c:pt idx="34">
                  <c:v>Артем</c:v>
                </c:pt>
                <c:pt idx="35">
                  <c:v>Татьяна</c:v>
                </c:pt>
                <c:pt idx="36">
                  <c:v>Дарья</c:v>
                </c:pt>
                <c:pt idx="37">
                  <c:v>Филипп</c:v>
                </c:pt>
                <c:pt idx="38">
                  <c:v>Анастасия</c:v>
                </c:pt>
                <c:pt idx="39">
                  <c:v>Валерий</c:v>
                </c:pt>
                <c:pt idx="40">
                  <c:v>Виктор</c:v>
                </c:pt>
                <c:pt idx="41">
                  <c:v>Евгений</c:v>
                </c:pt>
                <c:pt idx="42">
                  <c:v>Ирина</c:v>
                </c:pt>
                <c:pt idx="43">
                  <c:v>Руслан</c:v>
                </c:pt>
                <c:pt idx="44">
                  <c:v>Марина</c:v>
                </c:pt>
                <c:pt idx="45">
                  <c:v>Вера</c:v>
                </c:pt>
                <c:pt idx="46">
                  <c:v>Илья</c:v>
                </c:pt>
                <c:pt idx="47">
                  <c:v>Милана</c:v>
                </c:pt>
                <c:pt idx="48">
                  <c:v>Тимофей</c:v>
                </c:pt>
                <c:pt idx="49">
                  <c:v>Виталий</c:v>
                </c:pt>
                <c:pt idx="50">
                  <c:v>Глеб</c:v>
                </c:pt>
                <c:pt idx="51">
                  <c:v>Ольга</c:v>
                </c:pt>
                <c:pt idx="52">
                  <c:v>Артемий</c:v>
                </c:pt>
                <c:pt idx="53">
                  <c:v>Федор</c:v>
                </c:pt>
                <c:pt idx="54">
                  <c:v>Матвей</c:v>
                </c:pt>
                <c:pt idx="55">
                  <c:v>Карина</c:v>
                </c:pt>
                <c:pt idx="56">
                  <c:v>Кира</c:v>
                </c:pt>
                <c:pt idx="57">
                  <c:v>Елизавета</c:v>
                </c:pt>
                <c:pt idx="58">
                  <c:v>Арина</c:v>
                </c:pt>
                <c:pt idx="59">
                  <c:v>Станислав</c:v>
                </c:pt>
                <c:pt idx="60">
                  <c:v>Валерия</c:v>
                </c:pt>
                <c:pt idx="61">
                  <c:v>Георгий</c:v>
                </c:pt>
                <c:pt idx="62">
                  <c:v>Вероника</c:v>
                </c:pt>
                <c:pt idx="63">
                  <c:v>Полина</c:v>
                </c:pt>
                <c:pt idx="64">
                  <c:v>Валентина</c:v>
                </c:pt>
                <c:pt idx="65">
                  <c:v>Игорь</c:v>
                </c:pt>
                <c:pt idx="66">
                  <c:v>Вадим</c:v>
                </c:pt>
                <c:pt idx="67">
                  <c:v>Леонид</c:v>
                </c:pt>
                <c:pt idx="68">
                  <c:v>Арсений</c:v>
                </c:pt>
                <c:pt idx="69">
                  <c:v>Максим</c:v>
                </c:pt>
                <c:pt idx="70">
                  <c:v>Ульяна</c:v>
                </c:pt>
                <c:pt idx="71">
                  <c:v>Виктория</c:v>
                </c:pt>
                <c:pt idx="72">
                  <c:v>Константин</c:v>
                </c:pt>
                <c:pt idx="73">
                  <c:v>Ярослав</c:v>
                </c:pt>
                <c:pt idx="74">
                  <c:v>Ангелина</c:v>
                </c:pt>
                <c:pt idx="75">
                  <c:v>Алина</c:v>
                </c:pt>
              </c:strCache>
            </c:strRef>
          </c:cat>
          <c:val>
            <c:numRef>
              <c:f>Частотность_имен_для_рекламы!$B$4:$B$80</c:f>
              <c:numCache>
                <c:formatCode>General</c:formatCode>
                <c:ptCount val="76"/>
                <c:pt idx="0">
                  <c:v>21</c:v>
                </c:pt>
                <c:pt idx="1">
                  <c:v>164</c:v>
                </c:pt>
                <c:pt idx="2">
                  <c:v>223</c:v>
                </c:pt>
                <c:pt idx="3">
                  <c:v>236</c:v>
                </c:pt>
                <c:pt idx="4">
                  <c:v>253</c:v>
                </c:pt>
                <c:pt idx="5">
                  <c:v>332</c:v>
                </c:pt>
                <c:pt idx="6">
                  <c:v>335</c:v>
                </c:pt>
                <c:pt idx="7">
                  <c:v>353</c:v>
                </c:pt>
                <c:pt idx="8">
                  <c:v>425</c:v>
                </c:pt>
                <c:pt idx="9">
                  <c:v>453</c:v>
                </c:pt>
                <c:pt idx="10">
                  <c:v>495</c:v>
                </c:pt>
                <c:pt idx="11">
                  <c:v>532</c:v>
                </c:pt>
                <c:pt idx="12">
                  <c:v>572</c:v>
                </c:pt>
                <c:pt idx="13">
                  <c:v>590</c:v>
                </c:pt>
                <c:pt idx="14">
                  <c:v>606</c:v>
                </c:pt>
                <c:pt idx="15">
                  <c:v>775</c:v>
                </c:pt>
                <c:pt idx="16">
                  <c:v>794</c:v>
                </c:pt>
                <c:pt idx="17">
                  <c:v>865</c:v>
                </c:pt>
                <c:pt idx="18">
                  <c:v>867</c:v>
                </c:pt>
                <c:pt idx="19">
                  <c:v>873</c:v>
                </c:pt>
                <c:pt idx="20">
                  <c:v>910</c:v>
                </c:pt>
                <c:pt idx="21">
                  <c:v>912</c:v>
                </c:pt>
                <c:pt idx="22">
                  <c:v>925</c:v>
                </c:pt>
                <c:pt idx="23">
                  <c:v>959</c:v>
                </c:pt>
                <c:pt idx="24">
                  <c:v>988</c:v>
                </c:pt>
                <c:pt idx="25">
                  <c:v>1004</c:v>
                </c:pt>
                <c:pt idx="26">
                  <c:v>1068</c:v>
                </c:pt>
                <c:pt idx="27">
                  <c:v>1073</c:v>
                </c:pt>
                <c:pt idx="28">
                  <c:v>1081</c:v>
                </c:pt>
                <c:pt idx="29">
                  <c:v>1114</c:v>
                </c:pt>
                <c:pt idx="30">
                  <c:v>1122</c:v>
                </c:pt>
                <c:pt idx="31">
                  <c:v>1138</c:v>
                </c:pt>
                <c:pt idx="32">
                  <c:v>1144</c:v>
                </c:pt>
                <c:pt idx="33">
                  <c:v>1189</c:v>
                </c:pt>
                <c:pt idx="34">
                  <c:v>1248</c:v>
                </c:pt>
                <c:pt idx="35">
                  <c:v>1281</c:v>
                </c:pt>
                <c:pt idx="36">
                  <c:v>1289</c:v>
                </c:pt>
                <c:pt idx="37">
                  <c:v>1292</c:v>
                </c:pt>
                <c:pt idx="38">
                  <c:v>1297</c:v>
                </c:pt>
                <c:pt idx="39">
                  <c:v>1308</c:v>
                </c:pt>
                <c:pt idx="40">
                  <c:v>1318</c:v>
                </c:pt>
                <c:pt idx="41">
                  <c:v>1380</c:v>
                </c:pt>
                <c:pt idx="42">
                  <c:v>1439</c:v>
                </c:pt>
                <c:pt idx="43">
                  <c:v>1479</c:v>
                </c:pt>
                <c:pt idx="44">
                  <c:v>1484</c:v>
                </c:pt>
                <c:pt idx="45">
                  <c:v>1492</c:v>
                </c:pt>
                <c:pt idx="46">
                  <c:v>1560</c:v>
                </c:pt>
                <c:pt idx="47">
                  <c:v>1590</c:v>
                </c:pt>
                <c:pt idx="48">
                  <c:v>1628</c:v>
                </c:pt>
                <c:pt idx="49">
                  <c:v>1689</c:v>
                </c:pt>
                <c:pt idx="50">
                  <c:v>1693</c:v>
                </c:pt>
                <c:pt idx="51">
                  <c:v>1725</c:v>
                </c:pt>
                <c:pt idx="52">
                  <c:v>1774</c:v>
                </c:pt>
                <c:pt idx="53">
                  <c:v>1779</c:v>
                </c:pt>
                <c:pt idx="54">
                  <c:v>1850</c:v>
                </c:pt>
                <c:pt idx="55">
                  <c:v>1859</c:v>
                </c:pt>
                <c:pt idx="56">
                  <c:v>1966</c:v>
                </c:pt>
                <c:pt idx="57">
                  <c:v>1993</c:v>
                </c:pt>
                <c:pt idx="58">
                  <c:v>1994</c:v>
                </c:pt>
                <c:pt idx="59">
                  <c:v>2008</c:v>
                </c:pt>
                <c:pt idx="60">
                  <c:v>2101</c:v>
                </c:pt>
                <c:pt idx="61">
                  <c:v>2115</c:v>
                </c:pt>
                <c:pt idx="62">
                  <c:v>2125</c:v>
                </c:pt>
                <c:pt idx="63">
                  <c:v>2275</c:v>
                </c:pt>
                <c:pt idx="64">
                  <c:v>2428</c:v>
                </c:pt>
                <c:pt idx="65">
                  <c:v>2573</c:v>
                </c:pt>
                <c:pt idx="66">
                  <c:v>2631</c:v>
                </c:pt>
                <c:pt idx="67">
                  <c:v>2647</c:v>
                </c:pt>
                <c:pt idx="68">
                  <c:v>2822</c:v>
                </c:pt>
                <c:pt idx="69">
                  <c:v>2844</c:v>
                </c:pt>
                <c:pt idx="70">
                  <c:v>2902</c:v>
                </c:pt>
                <c:pt idx="71">
                  <c:v>2979</c:v>
                </c:pt>
                <c:pt idx="72">
                  <c:v>3066</c:v>
                </c:pt>
                <c:pt idx="73">
                  <c:v>3070</c:v>
                </c:pt>
                <c:pt idx="74">
                  <c:v>3125</c:v>
                </c:pt>
                <c:pt idx="75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B-40F3-A3F7-1BF7A37751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503488"/>
        <c:axId val="343504928"/>
      </c:barChart>
      <c:catAx>
        <c:axId val="3435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04928"/>
        <c:crosses val="autoZero"/>
        <c:auto val="1"/>
        <c:lblAlgn val="ctr"/>
        <c:lblOffset val="100"/>
        <c:noMultiLvlLbl val="0"/>
      </c:catAx>
      <c:valAx>
        <c:axId val="34350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данные.xlsx]Суммарные_продажи_магазины!Сводная таблица24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GMV</a:t>
            </a:r>
            <a:r>
              <a:rPr lang="ru-RU" sz="2000"/>
              <a:t> по продуктовым сетям</a:t>
            </a:r>
            <a:r>
              <a:rPr lang="en-GB" sz="2000"/>
              <a:t>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Суммарные_продажи_магазины!$B$3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Суммарные_продажи_магазины!$A$4:$A$24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Суммарные_продажи_магазины!$B$4:$B$24</c:f>
              <c:numCache>
                <c:formatCode>#\ ##0\ "₽"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48560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37279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8-4E2B-8C70-362869C27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575200"/>
        <c:axId val="1190574240"/>
      </c:barChart>
      <c:catAx>
        <c:axId val="11905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74240"/>
        <c:crosses val="autoZero"/>
        <c:auto val="1"/>
        <c:lblAlgn val="ctr"/>
        <c:lblOffset val="100"/>
        <c:noMultiLvlLbl val="0"/>
      </c:catAx>
      <c:valAx>
        <c:axId val="1190574240"/>
        <c:scaling>
          <c:orientation val="minMax"/>
        </c:scaling>
        <c:delete val="0"/>
        <c:axPos val="l"/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7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данные.xlsx]Цены_вн_категории_по_поставщ!Сводная таблица25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Анализ цен внутри категории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Цены_вн_категории_по_поставщ!$B$3:$B$4</c:f>
              <c:strCache>
                <c:ptCount val="1"/>
                <c:pt idx="0">
                  <c:v>Йогурт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Цены_вн_категории_по_поставщ!$B$5:$B$83</c:f>
              <c:numCache>
                <c:formatCode>0</c:formatCode>
                <c:ptCount val="78"/>
                <c:pt idx="15">
                  <c:v>293.66666666666669</c:v>
                </c:pt>
                <c:pt idx="48">
                  <c:v>257.78260869565219</c:v>
                </c:pt>
                <c:pt idx="72">
                  <c:v>287.10000000000002</c:v>
                </c:pt>
                <c:pt idx="75">
                  <c:v>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6-4CD8-A078-B177AEA53F25}"/>
            </c:ext>
          </c:extLst>
        </c:ser>
        <c:ser>
          <c:idx val="1"/>
          <c:order val="1"/>
          <c:tx>
            <c:strRef>
              <c:f>Цены_вн_категории_по_поставщ!$C$3:$C$4</c:f>
              <c:strCache>
                <c:ptCount val="1"/>
                <c:pt idx="0">
                  <c:v>Колбаса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Цены_вн_категории_по_поставщ!$C$5:$C$83</c:f>
              <c:numCache>
                <c:formatCode>0</c:formatCode>
                <c:ptCount val="78"/>
                <c:pt idx="28">
                  <c:v>312.66666666666669</c:v>
                </c:pt>
                <c:pt idx="37">
                  <c:v>82</c:v>
                </c:pt>
                <c:pt idx="42">
                  <c:v>273.58333333333331</c:v>
                </c:pt>
                <c:pt idx="70">
                  <c:v>320.25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6-4CD8-A078-B177AEA53F25}"/>
            </c:ext>
          </c:extLst>
        </c:ser>
        <c:ser>
          <c:idx val="2"/>
          <c:order val="2"/>
          <c:tx>
            <c:strRef>
              <c:f>Цены_вн_категории_по_поставщ!$D$3:$D$4</c:f>
              <c:strCache>
                <c:ptCount val="1"/>
                <c:pt idx="0">
                  <c:v>Конфеты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Цены_вн_категории_по_поставщ!$D$5:$D$83</c:f>
              <c:numCache>
                <c:formatCode>0</c:formatCode>
                <c:ptCount val="78"/>
                <c:pt idx="17">
                  <c:v>250.25925925925927</c:v>
                </c:pt>
                <c:pt idx="34">
                  <c:v>273.625</c:v>
                </c:pt>
                <c:pt idx="49">
                  <c:v>288.23809523809524</c:v>
                </c:pt>
                <c:pt idx="59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6-4CD8-A078-B177AEA53F25}"/>
            </c:ext>
          </c:extLst>
        </c:ser>
        <c:ser>
          <c:idx val="3"/>
          <c:order val="3"/>
          <c:tx>
            <c:strRef>
              <c:f>Цены_вн_категории_по_поставщ!$E$3:$E$4</c:f>
              <c:strCache>
                <c:ptCount val="1"/>
                <c:pt idx="0">
                  <c:v>Кофе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Цены_вн_категории_по_поставщ!$E$5:$E$83</c:f>
              <c:numCache>
                <c:formatCode>0</c:formatCode>
                <c:ptCount val="78"/>
                <c:pt idx="4">
                  <c:v>288.11111111111109</c:v>
                </c:pt>
                <c:pt idx="7">
                  <c:v>256.89999999999998</c:v>
                </c:pt>
                <c:pt idx="11">
                  <c:v>140</c:v>
                </c:pt>
                <c:pt idx="71">
                  <c:v>222.2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6-4CD8-A078-B177AEA53F25}"/>
            </c:ext>
          </c:extLst>
        </c:ser>
        <c:ser>
          <c:idx val="4"/>
          <c:order val="4"/>
          <c:tx>
            <c:strRef>
              <c:f>Цены_вн_категории_по_поставщ!$F$3:$F$4</c:f>
              <c:strCache>
                <c:ptCount val="1"/>
                <c:pt idx="0">
                  <c:v>Крупа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Цены_вн_категории_по_поставщ!$F$5:$F$83</c:f>
              <c:numCache>
                <c:formatCode>0</c:formatCode>
                <c:ptCount val="78"/>
                <c:pt idx="39">
                  <c:v>250.30769230769232</c:v>
                </c:pt>
                <c:pt idx="40">
                  <c:v>274.28571428571428</c:v>
                </c:pt>
                <c:pt idx="65">
                  <c:v>251.91666666666666</c:v>
                </c:pt>
                <c:pt idx="77">
                  <c:v>252.09090909090909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6-4CD8-A078-B177AEA53F25}"/>
            </c:ext>
          </c:extLst>
        </c:ser>
        <c:ser>
          <c:idx val="5"/>
          <c:order val="5"/>
          <c:tx>
            <c:strRef>
              <c:f>Цены_вн_категории_по_поставщ!$G$3:$G$4</c:f>
              <c:strCache>
                <c:ptCount val="1"/>
                <c:pt idx="0">
                  <c:v>Макароны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Цены_вн_категории_по_поставщ!$G$5:$G$83</c:f>
              <c:numCache>
                <c:formatCode>0</c:formatCode>
                <c:ptCount val="78"/>
                <c:pt idx="22">
                  <c:v>236.27586206896552</c:v>
                </c:pt>
                <c:pt idx="35">
                  <c:v>329.27272727272725</c:v>
                </c:pt>
                <c:pt idx="43">
                  <c:v>276.67567567567568</c:v>
                </c:pt>
                <c:pt idx="47">
                  <c:v>235.55555555555554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6-4CD8-A078-B177AEA53F25}"/>
            </c:ext>
          </c:extLst>
        </c:ser>
        <c:ser>
          <c:idx val="6"/>
          <c:order val="6"/>
          <c:tx>
            <c:strRef>
              <c:f>Цены_вн_категории_по_поставщ!$H$3:$H$4</c:f>
              <c:strCache>
                <c:ptCount val="1"/>
                <c:pt idx="0">
                  <c:v>Молоко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Цены_вн_категории_по_поставщ!$H$5:$H$83</c:f>
              <c:numCache>
                <c:formatCode>0</c:formatCode>
                <c:ptCount val="78"/>
                <c:pt idx="19">
                  <c:v>322.54545454545456</c:v>
                </c:pt>
                <c:pt idx="23">
                  <c:v>193.5</c:v>
                </c:pt>
                <c:pt idx="27">
                  <c:v>274.77777777777777</c:v>
                </c:pt>
                <c:pt idx="46">
                  <c:v>318.81818181818181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76-4CD8-A078-B177AEA53F25}"/>
            </c:ext>
          </c:extLst>
        </c:ser>
        <c:ser>
          <c:idx val="7"/>
          <c:order val="7"/>
          <c:tx>
            <c:strRef>
              <c:f>Цены_вн_категории_по_поставщ!$I$3:$I$4</c:f>
              <c:strCache>
                <c:ptCount val="1"/>
                <c:pt idx="0">
                  <c:v>Мясо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Цены_вн_категории_по_поставщ!$I$5:$I$83</c:f>
              <c:numCache>
                <c:formatCode>0</c:formatCode>
                <c:ptCount val="78"/>
                <c:pt idx="13">
                  <c:v>311.2</c:v>
                </c:pt>
                <c:pt idx="38">
                  <c:v>316.58333333333331</c:v>
                </c:pt>
                <c:pt idx="54">
                  <c:v>212.8125</c:v>
                </c:pt>
                <c:pt idx="62">
                  <c:v>272.35294117647061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76-4CD8-A078-B177AEA53F25}"/>
            </c:ext>
          </c:extLst>
        </c:ser>
        <c:ser>
          <c:idx val="8"/>
          <c:order val="8"/>
          <c:tx>
            <c:strRef>
              <c:f>Цены_вн_категории_по_поставщ!$J$3:$J$4</c:f>
              <c:strCache>
                <c:ptCount val="1"/>
                <c:pt idx="0">
                  <c:v>Овощи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Цены_вн_категории_по_поставщ!$J$5:$J$83</c:f>
              <c:numCache>
                <c:formatCode>0</c:formatCode>
                <c:ptCount val="78"/>
                <c:pt idx="24">
                  <c:v>247.66666666666666</c:v>
                </c:pt>
                <c:pt idx="29">
                  <c:v>159.19999999999999</c:v>
                </c:pt>
                <c:pt idx="41">
                  <c:v>303.8235294117647</c:v>
                </c:pt>
                <c:pt idx="5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76-4CD8-A078-B177AEA53F25}"/>
            </c:ext>
          </c:extLst>
        </c:ser>
        <c:ser>
          <c:idx val="9"/>
          <c:order val="9"/>
          <c:tx>
            <c:strRef>
              <c:f>Цены_вн_категории_по_поставщ!$K$3:$K$4</c:f>
              <c:strCache>
                <c:ptCount val="1"/>
                <c:pt idx="0">
                  <c:v>Печенье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Цены_вн_категории_по_поставщ!$K$5:$K$83</c:f>
              <c:numCache>
                <c:formatCode>0</c:formatCode>
                <c:ptCount val="78"/>
                <c:pt idx="20">
                  <c:v>249.5</c:v>
                </c:pt>
                <c:pt idx="33">
                  <c:v>323.07692307692309</c:v>
                </c:pt>
                <c:pt idx="44">
                  <c:v>321.63636363636363</c:v>
                </c:pt>
                <c:pt idx="76">
                  <c:v>232.44444444444446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76-4CD8-A078-B177AEA53F25}"/>
            </c:ext>
          </c:extLst>
        </c:ser>
        <c:ser>
          <c:idx val="10"/>
          <c:order val="10"/>
          <c:tx>
            <c:strRef>
              <c:f>Цены_вн_категории_по_поставщ!$L$3:$L$4</c:f>
              <c:strCache>
                <c:ptCount val="1"/>
                <c:pt idx="0">
                  <c:v>Рис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Цены_вн_категории_по_поставщ!$L$5:$L$83</c:f>
              <c:numCache>
                <c:formatCode>0</c:formatCode>
                <c:ptCount val="78"/>
                <c:pt idx="12">
                  <c:v>317.85714285714283</c:v>
                </c:pt>
                <c:pt idx="21">
                  <c:v>269.70588235294116</c:v>
                </c:pt>
                <c:pt idx="39">
                  <c:v>181.57142857142858</c:v>
                </c:pt>
                <c:pt idx="4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76-4CD8-A078-B177AEA53F25}"/>
            </c:ext>
          </c:extLst>
        </c:ser>
        <c:ser>
          <c:idx val="11"/>
          <c:order val="11"/>
          <c:tx>
            <c:strRef>
              <c:f>Цены_вн_категории_по_поставщ!$M$3:$M$4</c:f>
              <c:strCache>
                <c:ptCount val="1"/>
                <c:pt idx="0">
                  <c:v>Рыба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Цены_вн_категории_по_поставщ!$M$5:$M$83</c:f>
              <c:numCache>
                <c:formatCode>0</c:formatCode>
                <c:ptCount val="78"/>
                <c:pt idx="18">
                  <c:v>289.88888888888891</c:v>
                </c:pt>
                <c:pt idx="36">
                  <c:v>260.64705882352939</c:v>
                </c:pt>
                <c:pt idx="53">
                  <c:v>292.66666666666669</c:v>
                </c:pt>
                <c:pt idx="57">
                  <c:v>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76-4CD8-A078-B177AEA53F25}"/>
            </c:ext>
          </c:extLst>
        </c:ser>
        <c:ser>
          <c:idx val="12"/>
          <c:order val="12"/>
          <c:tx>
            <c:strRef>
              <c:f>Цены_вн_категории_по_поставщ!$N$3:$N$4</c:f>
              <c:strCache>
                <c:ptCount val="1"/>
                <c:pt idx="0">
                  <c:v>Сахар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Цены_вн_категории_по_поставщ!$N$5:$N$83</c:f>
              <c:numCache>
                <c:formatCode>0</c:formatCode>
                <c:ptCount val="78"/>
                <c:pt idx="14">
                  <c:v>215.85714285714286</c:v>
                </c:pt>
                <c:pt idx="45">
                  <c:v>240.5</c:v>
                </c:pt>
                <c:pt idx="51">
                  <c:v>293.41176470588238</c:v>
                </c:pt>
                <c:pt idx="61">
                  <c:v>231.92857142857142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76-4CD8-A078-B177AEA53F25}"/>
            </c:ext>
          </c:extLst>
        </c:ser>
        <c:ser>
          <c:idx val="13"/>
          <c:order val="13"/>
          <c:tx>
            <c:strRef>
              <c:f>Цены_вн_категории_по_поставщ!$O$3:$O$4</c:f>
              <c:strCache>
                <c:ptCount val="1"/>
                <c:pt idx="0">
                  <c:v>Сок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Цены_вн_категории_по_поставщ!$O$5:$O$83</c:f>
              <c:numCache>
                <c:formatCode>0</c:formatCode>
                <c:ptCount val="78"/>
                <c:pt idx="10">
                  <c:v>272.25</c:v>
                </c:pt>
                <c:pt idx="26">
                  <c:v>242.81818181818181</c:v>
                </c:pt>
                <c:pt idx="55">
                  <c:v>254.18181818181819</c:v>
                </c:pt>
                <c:pt idx="67">
                  <c:v>281.96875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76-4CD8-A078-B177AEA53F25}"/>
            </c:ext>
          </c:extLst>
        </c:ser>
        <c:ser>
          <c:idx val="14"/>
          <c:order val="14"/>
          <c:tx>
            <c:strRef>
              <c:f>Цены_вн_категории_по_поставщ!$P$3:$P$4</c:f>
              <c:strCache>
                <c:ptCount val="1"/>
                <c:pt idx="0">
                  <c:v>Соль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Цены_вн_категории_по_поставщ!$P$5:$P$83</c:f>
              <c:numCache>
                <c:formatCode>0</c:formatCode>
                <c:ptCount val="78"/>
                <c:pt idx="30">
                  <c:v>238.16666666666666</c:v>
                </c:pt>
                <c:pt idx="56">
                  <c:v>273.7</c:v>
                </c:pt>
                <c:pt idx="60">
                  <c:v>236.91666666666666</c:v>
                </c:pt>
                <c:pt idx="74">
                  <c:v>320.84615384615387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776-4CD8-A078-B177AEA53F25}"/>
            </c:ext>
          </c:extLst>
        </c:ser>
        <c:ser>
          <c:idx val="15"/>
          <c:order val="15"/>
          <c:tx>
            <c:strRef>
              <c:f>Цены_вн_категории_по_поставщ!$Q$3:$Q$4</c:f>
              <c:strCache>
                <c:ptCount val="1"/>
                <c:pt idx="0">
                  <c:v>Сыр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Цены_вн_категории_по_поставщ!$Q$5:$Q$83</c:f>
              <c:numCache>
                <c:formatCode>0</c:formatCode>
                <c:ptCount val="78"/>
                <c:pt idx="3">
                  <c:v>168</c:v>
                </c:pt>
                <c:pt idx="8">
                  <c:v>238.72222222222223</c:v>
                </c:pt>
                <c:pt idx="32">
                  <c:v>311.33333333333331</c:v>
                </c:pt>
                <c:pt idx="63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76-4CD8-A078-B177AEA53F25}"/>
            </c:ext>
          </c:extLst>
        </c:ser>
        <c:ser>
          <c:idx val="16"/>
          <c:order val="16"/>
          <c:tx>
            <c:strRef>
              <c:f>Цены_вн_категории_по_поставщ!$R$3:$R$4</c:f>
              <c:strCache>
                <c:ptCount val="1"/>
                <c:pt idx="0">
                  <c:v>Фрукты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Цены_вн_категории_по_поставщ!$R$5:$R$83</c:f>
              <c:numCache>
                <c:formatCode>0</c:formatCode>
                <c:ptCount val="78"/>
                <c:pt idx="1">
                  <c:v>369.2</c:v>
                </c:pt>
                <c:pt idx="66">
                  <c:v>258.30769230769232</c:v>
                </c:pt>
                <c:pt idx="68">
                  <c:v>280.66666666666669</c:v>
                </c:pt>
                <c:pt idx="73">
                  <c:v>253.6875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76-4CD8-A078-B177AEA53F25}"/>
            </c:ext>
          </c:extLst>
        </c:ser>
        <c:ser>
          <c:idx val="17"/>
          <c:order val="17"/>
          <c:tx>
            <c:strRef>
              <c:f>Цены_вн_категории_по_поставщ!$S$3:$S$4</c:f>
              <c:strCache>
                <c:ptCount val="1"/>
                <c:pt idx="0">
                  <c:v>Хлеб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Цены_вн_категории_по_поставщ!$S$5:$S$83</c:f>
              <c:numCache>
                <c:formatCode>0</c:formatCode>
                <c:ptCount val="78"/>
                <c:pt idx="25">
                  <c:v>264</c:v>
                </c:pt>
                <c:pt idx="31">
                  <c:v>331.16666666666669</c:v>
                </c:pt>
                <c:pt idx="52">
                  <c:v>316.60000000000002</c:v>
                </c:pt>
                <c:pt idx="69">
                  <c:v>281.73333333333335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76-4CD8-A078-B177AEA53F25}"/>
            </c:ext>
          </c:extLst>
        </c:ser>
        <c:ser>
          <c:idx val="18"/>
          <c:order val="18"/>
          <c:tx>
            <c:strRef>
              <c:f>Цены_вн_категории_по_поставщ!$T$3:$T$4</c:f>
              <c:strCache>
                <c:ptCount val="1"/>
                <c:pt idx="0">
                  <c:v>Чай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Цены_вн_категории_по_поставщ!$T$5:$T$83</c:f>
              <c:numCache>
                <c:formatCode>0</c:formatCode>
                <c:ptCount val="78"/>
                <c:pt idx="2">
                  <c:v>291.45454545454544</c:v>
                </c:pt>
                <c:pt idx="6">
                  <c:v>260.15789473684208</c:v>
                </c:pt>
                <c:pt idx="16">
                  <c:v>243.3</c:v>
                </c:pt>
                <c:pt idx="64">
                  <c:v>281.75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76-4CD8-A078-B177AEA53F25}"/>
            </c:ext>
          </c:extLst>
        </c:ser>
        <c:ser>
          <c:idx val="19"/>
          <c:order val="19"/>
          <c:tx>
            <c:strRef>
              <c:f>Цены_вн_категории_по_поставщ!$U$3:$U$4</c:f>
              <c:strCache>
                <c:ptCount val="1"/>
                <c:pt idx="0">
                  <c:v>Чипсы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Цены_вн_категории_по_поставщ!$A$5:$A$83</c:f>
              <c:strCache>
                <c:ptCount val="78"/>
                <c:pt idx="0">
                  <c:v>Estrella</c:v>
                </c:pt>
                <c:pt idx="1">
                  <c:v>Green Garden</c:v>
                </c:pt>
                <c:pt idx="2">
                  <c:v>Greenfield</c:v>
                </c:pt>
                <c:pt idx="3">
                  <c:v>Hochland</c:v>
                </c:pt>
                <c:pt idx="4">
                  <c:v>Jacobs</c:v>
                </c:pt>
                <c:pt idx="5">
                  <c:v>Lay's</c:v>
                </c:pt>
                <c:pt idx="6">
                  <c:v>Lipton</c:v>
                </c:pt>
                <c:pt idx="7">
                  <c:v>Nescafe</c:v>
                </c:pt>
                <c:pt idx="8">
                  <c:v>President</c:v>
                </c:pt>
                <c:pt idx="9">
                  <c:v>Pringles</c:v>
                </c:pt>
                <c:pt idx="10">
                  <c:v>Rich</c:v>
                </c:pt>
                <c:pt idx="11">
                  <c:v>Tchibo</c:v>
                </c:pt>
                <c:pt idx="12">
                  <c:v>Агро-Альянс</c:v>
                </c:pt>
                <c:pt idx="13">
                  <c:v>Агрокомплекс</c:v>
                </c:pt>
                <c:pt idx="14">
                  <c:v>Агросахар</c:v>
                </c:pt>
                <c:pt idx="15">
                  <c:v>Активиа</c:v>
                </c:pt>
                <c:pt idx="16">
                  <c:v>Ахмад</c:v>
                </c:pt>
                <c:pt idx="17">
                  <c:v>Бабаевский</c:v>
                </c:pt>
                <c:pt idx="18">
                  <c:v>Балтийский берег</c:v>
                </c:pt>
                <c:pt idx="19">
                  <c:v>Беллакт</c:v>
                </c:pt>
                <c:pt idx="20">
                  <c:v>Белогорье</c:v>
                </c:pt>
                <c:pt idx="21">
                  <c:v>Белый Злат</c:v>
                </c:pt>
                <c:pt idx="22">
                  <c:v>Борилла</c:v>
                </c:pt>
                <c:pt idx="23">
                  <c:v>Вимм-Билль-Данн</c:v>
                </c:pt>
                <c:pt idx="24">
                  <c:v>Гавриш</c:v>
                </c:pt>
                <c:pt idx="25">
                  <c:v>Дарница</c:v>
                </c:pt>
                <c:pt idx="26">
                  <c:v>Добрый</c:v>
                </c:pt>
                <c:pt idx="27">
                  <c:v>Домик в деревне</c:v>
                </c:pt>
                <c:pt idx="28">
                  <c:v>Дымов</c:v>
                </c:pt>
                <c:pt idx="29">
                  <c:v>Зеленая грядка</c:v>
                </c:pt>
                <c:pt idx="30">
                  <c:v>Илецкая</c:v>
                </c:pt>
                <c:pt idx="31">
                  <c:v>Каравай</c:v>
                </c:pt>
                <c:pt idx="32">
                  <c:v>Карат</c:v>
                </c:pt>
                <c:pt idx="33">
                  <c:v>КДВ</c:v>
                </c:pt>
                <c:pt idx="34">
                  <c:v>Красный Октябрь</c:v>
                </c:pt>
                <c:pt idx="35">
                  <c:v>Макфа</c:v>
                </c:pt>
                <c:pt idx="36">
                  <c:v>Меридиан</c:v>
                </c:pt>
                <c:pt idx="37">
                  <c:v>Микоян</c:v>
                </c:pt>
                <c:pt idx="38">
                  <c:v>Мираторг</c:v>
                </c:pt>
                <c:pt idx="39">
                  <c:v>Мистраль</c:v>
                </c:pt>
                <c:pt idx="40">
                  <c:v>Националь</c:v>
                </c:pt>
                <c:pt idx="41">
                  <c:v>Овощной ряд</c:v>
                </c:pt>
                <c:pt idx="42">
                  <c:v>Окраина</c:v>
                </c:pt>
                <c:pt idx="43">
                  <c:v>Паста Зара</c:v>
                </c:pt>
                <c:pt idx="44">
                  <c:v>Посиделкино</c:v>
                </c:pt>
                <c:pt idx="45">
                  <c:v>Продимекс</c:v>
                </c:pt>
                <c:pt idx="46">
                  <c:v>Простоквашино</c:v>
                </c:pt>
                <c:pt idx="47">
                  <c:v>Роллтон</c:v>
                </c:pt>
                <c:pt idx="48">
                  <c:v>Ростагроэкспорт</c:v>
                </c:pt>
                <c:pt idx="49">
                  <c:v>Рот Фронт</c:v>
                </c:pt>
                <c:pt idx="50">
                  <c:v>Русская картошка</c:v>
                </c:pt>
                <c:pt idx="51">
                  <c:v>Русский сахар</c:v>
                </c:pt>
                <c:pt idx="52">
                  <c:v>Русский Хлеб</c:v>
                </c:pt>
                <c:pt idx="53">
                  <c:v>Русское море</c:v>
                </c:pt>
                <c:pt idx="54">
                  <c:v>Сава</c:v>
                </c:pt>
                <c:pt idx="55">
                  <c:v>Сады Придонья</c:v>
                </c:pt>
                <c:pt idx="56">
                  <c:v>Салта</c:v>
                </c:pt>
                <c:pt idx="57">
                  <c:v>Санта Бремор</c:v>
                </c:pt>
                <c:pt idx="58">
                  <c:v>Семко</c:v>
                </c:pt>
                <c:pt idx="59">
                  <c:v>Славянка</c:v>
                </c:pt>
                <c:pt idx="60">
                  <c:v>Славянская</c:v>
                </c:pt>
                <c:pt idx="61">
                  <c:v>Сладов</c:v>
                </c:pt>
                <c:pt idx="62">
                  <c:v>Снежана</c:v>
                </c:pt>
                <c:pt idx="63">
                  <c:v>Сырная долина</c:v>
                </c:pt>
                <c:pt idx="64">
                  <c:v>Тесс</c:v>
                </c:pt>
                <c:pt idx="65">
                  <c:v>Увелка</c:v>
                </c:pt>
                <c:pt idx="66">
                  <c:v>Фруктовый Рай</c:v>
                </c:pt>
                <c:pt idx="67">
                  <c:v>Фруктовый сад</c:v>
                </c:pt>
                <c:pt idx="68">
                  <c:v>Фрукты-Ягоды</c:v>
                </c:pt>
                <c:pt idx="69">
                  <c:v>Хлебный Дом</c:v>
                </c:pt>
                <c:pt idx="70">
                  <c:v>Черкизово</c:v>
                </c:pt>
                <c:pt idx="71">
                  <c:v>Черная Карта</c:v>
                </c:pt>
                <c:pt idx="72">
                  <c:v>Чудо</c:v>
                </c:pt>
                <c:pt idx="73">
                  <c:v>Экзотик</c:v>
                </c:pt>
                <c:pt idx="74">
                  <c:v>Экстра</c:v>
                </c:pt>
                <c:pt idx="75">
                  <c:v>Эрманн</c:v>
                </c:pt>
                <c:pt idx="76">
                  <c:v>Юбилейное</c:v>
                </c:pt>
                <c:pt idx="77">
                  <c:v>Ярмарка</c:v>
                </c:pt>
              </c:strCache>
            </c:strRef>
          </c:cat>
          <c:val>
            <c:numRef>
              <c:f>Цены_вн_категории_по_поставщ!$U$5:$U$83</c:f>
              <c:numCache>
                <c:formatCode>0</c:formatCode>
                <c:ptCount val="78"/>
                <c:pt idx="0">
                  <c:v>266.27272727272725</c:v>
                </c:pt>
                <c:pt idx="5">
                  <c:v>320.57142857142856</c:v>
                </c:pt>
                <c:pt idx="9">
                  <c:v>280.23809523809524</c:v>
                </c:pt>
                <c:pt idx="50">
                  <c:v>241.83333333333334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76-4CD8-A078-B177AEA5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3523648"/>
        <c:axId val="343494848"/>
      </c:barChart>
      <c:catAx>
        <c:axId val="3435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494848"/>
        <c:crosses val="autoZero"/>
        <c:auto val="1"/>
        <c:lblAlgn val="ctr"/>
        <c:lblOffset val="100"/>
        <c:noMultiLvlLbl val="0"/>
      </c:catAx>
      <c:valAx>
        <c:axId val="343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данные.xlsx]Суммарные_продажи_по_поставщ!Сводная таблица27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Суммарные продажи по поставщикам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Суммарные_продажи_по_поставщ!$B$3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Суммарные_продажи_по_поставщ!$A$4:$A$81</c:f>
              <c:strCache>
                <c:ptCount val="78"/>
                <c:pt idx="0">
                  <c:v>Паста Зара</c:v>
                </c:pt>
                <c:pt idx="1">
                  <c:v>Сырная долина</c:v>
                </c:pt>
                <c:pt idx="2">
                  <c:v>Фруктовый сад</c:v>
                </c:pt>
                <c:pt idx="3">
                  <c:v>Борилла</c:v>
                </c:pt>
                <c:pt idx="4">
                  <c:v>Бабаевский</c:v>
                </c:pt>
                <c:pt idx="5">
                  <c:v>Ростагроэкспорт</c:v>
                </c:pt>
                <c:pt idx="6">
                  <c:v>Greenfield</c:v>
                </c:pt>
                <c:pt idx="7">
                  <c:v>Pringles</c:v>
                </c:pt>
                <c:pt idx="8">
                  <c:v>Рот Фронт</c:v>
                </c:pt>
                <c:pt idx="9">
                  <c:v>Мистраль</c:v>
                </c:pt>
                <c:pt idx="10">
                  <c:v>Эрманн</c:v>
                </c:pt>
                <c:pt idx="11">
                  <c:v>Продимекс</c:v>
                </c:pt>
                <c:pt idx="12">
                  <c:v>Lipton</c:v>
                </c:pt>
                <c:pt idx="13">
                  <c:v>President</c:v>
                </c:pt>
                <c:pt idx="14">
                  <c:v>Домик в деревне</c:v>
                </c:pt>
                <c:pt idx="15">
                  <c:v>Илецкая</c:v>
                </c:pt>
                <c:pt idx="16">
                  <c:v>Jacobs</c:v>
                </c:pt>
                <c:pt idx="17">
                  <c:v>Меридиан</c:v>
                </c:pt>
                <c:pt idx="18">
                  <c:v>Снежана</c:v>
                </c:pt>
                <c:pt idx="19">
                  <c:v>Овощной ряд</c:v>
                </c:pt>
                <c:pt idx="20">
                  <c:v>Белый Злат</c:v>
                </c:pt>
                <c:pt idx="21">
                  <c:v>Русский сахар</c:v>
                </c:pt>
                <c:pt idx="22">
                  <c:v>Экзотик</c:v>
                </c:pt>
                <c:pt idx="23">
                  <c:v>Сава</c:v>
                </c:pt>
                <c:pt idx="24">
                  <c:v>Хлебный Дом</c:v>
                </c:pt>
                <c:pt idx="25">
                  <c:v>Сладов</c:v>
                </c:pt>
                <c:pt idx="26">
                  <c:v>Белогорье</c:v>
                </c:pt>
                <c:pt idx="27">
                  <c:v>КДВ</c:v>
                </c:pt>
                <c:pt idx="28">
                  <c:v>Фруктовый Рай</c:v>
                </c:pt>
                <c:pt idx="29">
                  <c:v>Экстра</c:v>
                </c:pt>
                <c:pt idx="30">
                  <c:v>Увелка</c:v>
                </c:pt>
                <c:pt idx="31">
                  <c:v>Русская картошка</c:v>
                </c:pt>
                <c:pt idx="32">
                  <c:v>Мираторг</c:v>
                </c:pt>
                <c:pt idx="33">
                  <c:v>Славянская</c:v>
                </c:pt>
                <c:pt idx="34">
                  <c:v>Окраина</c:v>
                </c:pt>
                <c:pt idx="35">
                  <c:v>Каравай</c:v>
                </c:pt>
                <c:pt idx="36">
                  <c:v>Простоквашино</c:v>
                </c:pt>
                <c:pt idx="37">
                  <c:v>Добрый</c:v>
                </c:pt>
                <c:pt idx="38">
                  <c:v>Сады Придонья</c:v>
                </c:pt>
                <c:pt idx="39">
                  <c:v>Макфа</c:v>
                </c:pt>
                <c:pt idx="40">
                  <c:v>Посиделкино</c:v>
                </c:pt>
                <c:pt idx="41">
                  <c:v>Estrella</c:v>
                </c:pt>
                <c:pt idx="42">
                  <c:v>Ярмарка</c:v>
                </c:pt>
                <c:pt idx="43">
                  <c:v>Беллакт</c:v>
                </c:pt>
                <c:pt idx="44">
                  <c:v>Ахмад</c:v>
                </c:pt>
                <c:pt idx="45">
                  <c:v>Русский Хлеб</c:v>
                </c:pt>
                <c:pt idx="46">
                  <c:v>Салта</c:v>
                </c:pt>
                <c:pt idx="47">
                  <c:v>Nescafe</c:v>
                </c:pt>
                <c:pt idx="48">
                  <c:v>Санта Бремор</c:v>
                </c:pt>
                <c:pt idx="49">
                  <c:v>Агрокомплекс</c:v>
                </c:pt>
                <c:pt idx="50">
                  <c:v>Черная Карта</c:v>
                </c:pt>
                <c:pt idx="51">
                  <c:v>Семко</c:v>
                </c:pt>
                <c:pt idx="52">
                  <c:v>Чудо</c:v>
                </c:pt>
                <c:pt idx="53">
                  <c:v>Роллтон</c:v>
                </c:pt>
                <c:pt idx="54">
                  <c:v>Дымов</c:v>
                </c:pt>
                <c:pt idx="55">
                  <c:v>Гавриш</c:v>
                </c:pt>
                <c:pt idx="56">
                  <c:v>Фрукты-Ягоды</c:v>
                </c:pt>
                <c:pt idx="57">
                  <c:v>Юбилейное</c:v>
                </c:pt>
                <c:pt idx="58">
                  <c:v>Балтийский берег</c:v>
                </c:pt>
                <c:pt idx="59">
                  <c:v>Карат</c:v>
                </c:pt>
                <c:pt idx="60">
                  <c:v>Националь</c:v>
                </c:pt>
                <c:pt idx="61">
                  <c:v>Красный Октябрь</c:v>
                </c:pt>
                <c:pt idx="62">
                  <c:v>Lay's</c:v>
                </c:pt>
                <c:pt idx="63">
                  <c:v>Агросахар</c:v>
                </c:pt>
                <c:pt idx="64">
                  <c:v>Дарница</c:v>
                </c:pt>
                <c:pt idx="65">
                  <c:v>Агро-Альянс</c:v>
                </c:pt>
                <c:pt idx="66">
                  <c:v>Славянка</c:v>
                </c:pt>
                <c:pt idx="67">
                  <c:v>Активиа</c:v>
                </c:pt>
                <c:pt idx="68">
                  <c:v>Зеленая грядка</c:v>
                </c:pt>
                <c:pt idx="69">
                  <c:v>Green Garden</c:v>
                </c:pt>
                <c:pt idx="70">
                  <c:v>Тесс</c:v>
                </c:pt>
                <c:pt idx="71">
                  <c:v>Черкизово</c:v>
                </c:pt>
                <c:pt idx="72">
                  <c:v>Rich</c:v>
                </c:pt>
                <c:pt idx="73">
                  <c:v>Русское море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Суммарные_продажи_по_поставщ!$B$4:$B$81</c:f>
              <c:numCache>
                <c:formatCode>yyyy\-mm\-dd</c:formatCode>
                <c:ptCount val="78"/>
                <c:pt idx="0">
                  <c:v>1670824</c:v>
                </c:pt>
                <c:pt idx="1">
                  <c:v>1489618</c:v>
                </c:pt>
                <c:pt idx="2">
                  <c:v>1446835</c:v>
                </c:pt>
                <c:pt idx="3">
                  <c:v>1310577</c:v>
                </c:pt>
                <c:pt idx="4">
                  <c:v>1219553</c:v>
                </c:pt>
                <c:pt idx="5">
                  <c:v>1038913</c:v>
                </c:pt>
                <c:pt idx="6">
                  <c:v>994509</c:v>
                </c:pt>
                <c:pt idx="7">
                  <c:v>948504</c:v>
                </c:pt>
                <c:pt idx="8">
                  <c:v>947602</c:v>
                </c:pt>
                <c:pt idx="9">
                  <c:v>904287</c:v>
                </c:pt>
                <c:pt idx="10">
                  <c:v>904127</c:v>
                </c:pt>
                <c:pt idx="11">
                  <c:v>903724</c:v>
                </c:pt>
                <c:pt idx="12">
                  <c:v>858759</c:v>
                </c:pt>
                <c:pt idx="13">
                  <c:v>814186</c:v>
                </c:pt>
                <c:pt idx="14">
                  <c:v>813574</c:v>
                </c:pt>
                <c:pt idx="15">
                  <c:v>813401</c:v>
                </c:pt>
                <c:pt idx="16">
                  <c:v>813367</c:v>
                </c:pt>
                <c:pt idx="17">
                  <c:v>768619</c:v>
                </c:pt>
                <c:pt idx="18">
                  <c:v>768508</c:v>
                </c:pt>
                <c:pt idx="19">
                  <c:v>768164</c:v>
                </c:pt>
                <c:pt idx="20">
                  <c:v>767361</c:v>
                </c:pt>
                <c:pt idx="21">
                  <c:v>767134</c:v>
                </c:pt>
                <c:pt idx="22">
                  <c:v>722619</c:v>
                </c:pt>
                <c:pt idx="23">
                  <c:v>722443</c:v>
                </c:pt>
                <c:pt idx="24">
                  <c:v>677282</c:v>
                </c:pt>
                <c:pt idx="25">
                  <c:v>633204</c:v>
                </c:pt>
                <c:pt idx="26">
                  <c:v>632043</c:v>
                </c:pt>
                <c:pt idx="27">
                  <c:v>587673</c:v>
                </c:pt>
                <c:pt idx="28">
                  <c:v>586949</c:v>
                </c:pt>
                <c:pt idx="29">
                  <c:v>586874</c:v>
                </c:pt>
                <c:pt idx="30">
                  <c:v>542475</c:v>
                </c:pt>
                <c:pt idx="31">
                  <c:v>542238</c:v>
                </c:pt>
                <c:pt idx="32">
                  <c:v>542091</c:v>
                </c:pt>
                <c:pt idx="33">
                  <c:v>542088</c:v>
                </c:pt>
                <c:pt idx="34">
                  <c:v>541841</c:v>
                </c:pt>
                <c:pt idx="35">
                  <c:v>541735</c:v>
                </c:pt>
                <c:pt idx="36">
                  <c:v>497953</c:v>
                </c:pt>
                <c:pt idx="37">
                  <c:v>497657</c:v>
                </c:pt>
                <c:pt idx="38">
                  <c:v>497400</c:v>
                </c:pt>
                <c:pt idx="39">
                  <c:v>497081</c:v>
                </c:pt>
                <c:pt idx="40">
                  <c:v>496900</c:v>
                </c:pt>
                <c:pt idx="41">
                  <c:v>496757</c:v>
                </c:pt>
                <c:pt idx="42">
                  <c:v>496471</c:v>
                </c:pt>
                <c:pt idx="43">
                  <c:v>496189</c:v>
                </c:pt>
                <c:pt idx="44">
                  <c:v>452668</c:v>
                </c:pt>
                <c:pt idx="45">
                  <c:v>452564</c:v>
                </c:pt>
                <c:pt idx="46">
                  <c:v>452158</c:v>
                </c:pt>
                <c:pt idx="47">
                  <c:v>452065</c:v>
                </c:pt>
                <c:pt idx="48">
                  <c:v>452055</c:v>
                </c:pt>
                <c:pt idx="49">
                  <c:v>451929</c:v>
                </c:pt>
                <c:pt idx="50">
                  <c:v>451833</c:v>
                </c:pt>
                <c:pt idx="51">
                  <c:v>451796</c:v>
                </c:pt>
                <c:pt idx="52">
                  <c:v>451784</c:v>
                </c:pt>
                <c:pt idx="53">
                  <c:v>407183</c:v>
                </c:pt>
                <c:pt idx="54">
                  <c:v>406916</c:v>
                </c:pt>
                <c:pt idx="55">
                  <c:v>406708</c:v>
                </c:pt>
                <c:pt idx="56">
                  <c:v>406379</c:v>
                </c:pt>
                <c:pt idx="57">
                  <c:v>406155</c:v>
                </c:pt>
                <c:pt idx="58">
                  <c:v>406074</c:v>
                </c:pt>
                <c:pt idx="59">
                  <c:v>405395</c:v>
                </c:pt>
                <c:pt idx="60">
                  <c:v>361250</c:v>
                </c:pt>
                <c:pt idx="61">
                  <c:v>360984</c:v>
                </c:pt>
                <c:pt idx="62">
                  <c:v>316057</c:v>
                </c:pt>
                <c:pt idx="63">
                  <c:v>315908</c:v>
                </c:pt>
                <c:pt idx="64">
                  <c:v>315871</c:v>
                </c:pt>
                <c:pt idx="65">
                  <c:v>315838</c:v>
                </c:pt>
                <c:pt idx="66">
                  <c:v>271714</c:v>
                </c:pt>
                <c:pt idx="67">
                  <c:v>270792</c:v>
                </c:pt>
                <c:pt idx="68">
                  <c:v>226118</c:v>
                </c:pt>
                <c:pt idx="69">
                  <c:v>226113</c:v>
                </c:pt>
                <c:pt idx="70">
                  <c:v>180888</c:v>
                </c:pt>
                <c:pt idx="71">
                  <c:v>180797</c:v>
                </c:pt>
                <c:pt idx="72">
                  <c:v>180442</c:v>
                </c:pt>
                <c:pt idx="73">
                  <c:v>135925</c:v>
                </c:pt>
                <c:pt idx="74">
                  <c:v>135740</c:v>
                </c:pt>
                <c:pt idx="75">
                  <c:v>135504</c:v>
                </c:pt>
                <c:pt idx="76">
                  <c:v>90457</c:v>
                </c:pt>
                <c:pt idx="77">
                  <c:v>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9-4847-A441-0C36C6A4BE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6062784"/>
        <c:axId val="1356058944"/>
      </c:barChart>
      <c:catAx>
        <c:axId val="13560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58944"/>
        <c:crosses val="autoZero"/>
        <c:auto val="1"/>
        <c:lblAlgn val="ctr"/>
        <c:lblOffset val="100"/>
        <c:noMultiLvlLbl val="0"/>
      </c:catAx>
      <c:valAx>
        <c:axId val="1356058944"/>
        <c:scaling>
          <c:orientation val="minMax"/>
        </c:scaling>
        <c:delete val="0"/>
        <c:axPos val="l"/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данные.xlsx]Суммарн._продажи_по_категориям!Сводная таблица28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Суммарные продажи по категориям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Суммарн._продажи_по_категориям!$B$3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Суммарн._продажи_по_категориям!$A$4:$A$24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Суммарн._продажи_по_категориям!$B$4:$B$24</c:f>
              <c:numCache>
                <c:formatCode>General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43794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30357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5-40F7-801F-92FDCCDE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085824"/>
        <c:axId val="1356078144"/>
      </c:barChart>
      <c:catAx>
        <c:axId val="13560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78144"/>
        <c:crosses val="autoZero"/>
        <c:auto val="1"/>
        <c:lblAlgn val="ctr"/>
        <c:lblOffset val="100"/>
        <c:noMultiLvlLbl val="0"/>
      </c:catAx>
      <c:valAx>
        <c:axId val="13560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данные.xlsx]Среднее_кол-во_по_категориям!Сводная таблица29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Среднее кол-во по категориям (что покупают чаще)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'Среднее_кол-во_по_категориям'!$B$3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'Среднее_кол-во_по_категориям'!$A$4:$A$23</c:f>
              <c:strCache>
                <c:ptCount val="20"/>
                <c:pt idx="0">
                  <c:v>Молоко</c:v>
                </c:pt>
                <c:pt idx="1">
                  <c:v>Рис</c:v>
                </c:pt>
                <c:pt idx="2">
                  <c:v>Сахар</c:v>
                </c:pt>
                <c:pt idx="3">
                  <c:v>Овощи</c:v>
                </c:pt>
                <c:pt idx="4">
                  <c:v>Рыба</c:v>
                </c:pt>
                <c:pt idx="5">
                  <c:v>Мясо</c:v>
                </c:pt>
                <c:pt idx="6">
                  <c:v>Хлеб</c:v>
                </c:pt>
                <c:pt idx="7">
                  <c:v>Соль</c:v>
                </c:pt>
                <c:pt idx="8">
                  <c:v>Печенье</c:v>
                </c:pt>
                <c:pt idx="9">
                  <c:v>Чипсы</c:v>
                </c:pt>
                <c:pt idx="10">
                  <c:v>Кофе</c:v>
                </c:pt>
                <c:pt idx="11">
                  <c:v>Конфеты</c:v>
                </c:pt>
                <c:pt idx="12">
                  <c:v>Сок</c:v>
                </c:pt>
                <c:pt idx="13">
                  <c:v>Фрукты</c:v>
                </c:pt>
                <c:pt idx="14">
                  <c:v>Макароны</c:v>
                </c:pt>
                <c:pt idx="15">
                  <c:v>Чай</c:v>
                </c:pt>
                <c:pt idx="16">
                  <c:v>Колбаса</c:v>
                </c:pt>
                <c:pt idx="17">
                  <c:v>Йогурт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'Среднее_кол-во_по_категориям'!$B$4:$B$23</c:f>
              <c:numCache>
                <c:formatCode>0.0</c:formatCode>
                <c:ptCount val="20"/>
                <c:pt idx="0">
                  <c:v>3.2380952380952381</c:v>
                </c:pt>
                <c:pt idx="1">
                  <c:v>3.1875</c:v>
                </c:pt>
                <c:pt idx="2">
                  <c:v>3.1724137931034484</c:v>
                </c:pt>
                <c:pt idx="3">
                  <c:v>3.1463414634146343</c:v>
                </c:pt>
                <c:pt idx="4">
                  <c:v>3.1282051282051282</c:v>
                </c:pt>
                <c:pt idx="5">
                  <c:v>3.1272727272727274</c:v>
                </c:pt>
                <c:pt idx="6">
                  <c:v>3.0909090909090908</c:v>
                </c:pt>
                <c:pt idx="7">
                  <c:v>3.0754716981132075</c:v>
                </c:pt>
                <c:pt idx="8">
                  <c:v>3.0638297872340425</c:v>
                </c:pt>
                <c:pt idx="9">
                  <c:v>3.0588235294117645</c:v>
                </c:pt>
                <c:pt idx="10">
                  <c:v>3.0487804878048781</c:v>
                </c:pt>
                <c:pt idx="11">
                  <c:v>2.9838709677419355</c:v>
                </c:pt>
                <c:pt idx="12">
                  <c:v>2.9827586206896552</c:v>
                </c:pt>
                <c:pt idx="13">
                  <c:v>2.9534883720930232</c:v>
                </c:pt>
                <c:pt idx="14">
                  <c:v>2.941860465116279</c:v>
                </c:pt>
                <c:pt idx="15">
                  <c:v>2.9272727272727272</c:v>
                </c:pt>
                <c:pt idx="16">
                  <c:v>2.8846153846153846</c:v>
                </c:pt>
                <c:pt idx="17">
                  <c:v>2.7627118644067798</c:v>
                </c:pt>
                <c:pt idx="18">
                  <c:v>2.7209302325581395</c:v>
                </c:pt>
                <c:pt idx="19">
                  <c:v>2.5873015873015874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3-4ED1-9A6A-6B87EBEE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070944"/>
        <c:axId val="1356087264"/>
      </c:barChart>
      <c:catAx>
        <c:axId val="135607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87264"/>
        <c:crosses val="autoZero"/>
        <c:auto val="1"/>
        <c:lblAlgn val="ctr"/>
        <c:lblOffset val="100"/>
        <c:noMultiLvlLbl val="0"/>
      </c:catAx>
      <c:valAx>
        <c:axId val="13560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[14.1.7 Урок 11 исходные данные.xlsx]География клиентов!Сводная таблица30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Распределение клиентов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A-4E2E-B1C3-55EF2444A2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6089184"/>
        <c:axId val="1356080064"/>
      </c:barChart>
      <c:catAx>
        <c:axId val="13560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80064"/>
        <c:crosses val="autoZero"/>
        <c:auto val="1"/>
        <c:lblAlgn val="ctr"/>
        <c:lblOffset val="100"/>
        <c:noMultiLvlLbl val="0"/>
      </c:catAx>
      <c:valAx>
        <c:axId val="135608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0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 u="none" strike="noStrike" baseline="0">
                <a:effectLst/>
              </a:rPr>
              <a:t>Кол-во дней с момента регистрации до покупки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продажи!$O$2:$O$433</c:f>
              <c:numCache>
                <c:formatCode>0</c:formatCode>
                <c:ptCount val="432"/>
                <c:pt idx="0">
                  <c:v>440</c:v>
                </c:pt>
                <c:pt idx="1">
                  <c:v>333</c:v>
                </c:pt>
                <c:pt idx="2">
                  <c:v>521</c:v>
                </c:pt>
                <c:pt idx="3">
                  <c:v>619</c:v>
                </c:pt>
                <c:pt idx="4">
                  <c:v>574</c:v>
                </c:pt>
                <c:pt idx="5">
                  <c:v>699</c:v>
                </c:pt>
                <c:pt idx="6">
                  <c:v>611</c:v>
                </c:pt>
                <c:pt idx="7">
                  <c:v>708</c:v>
                </c:pt>
                <c:pt idx="8">
                  <c:v>692</c:v>
                </c:pt>
                <c:pt idx="9">
                  <c:v>333</c:v>
                </c:pt>
                <c:pt idx="10">
                  <c:v>482</c:v>
                </c:pt>
                <c:pt idx="11">
                  <c:v>738</c:v>
                </c:pt>
                <c:pt idx="12">
                  <c:v>408</c:v>
                </c:pt>
                <c:pt idx="13">
                  <c:v>339</c:v>
                </c:pt>
                <c:pt idx="14">
                  <c:v>152</c:v>
                </c:pt>
                <c:pt idx="15">
                  <c:v>302</c:v>
                </c:pt>
                <c:pt idx="16">
                  <c:v>613</c:v>
                </c:pt>
                <c:pt idx="17">
                  <c:v>223</c:v>
                </c:pt>
                <c:pt idx="18">
                  <c:v>191</c:v>
                </c:pt>
                <c:pt idx="19">
                  <c:v>402</c:v>
                </c:pt>
                <c:pt idx="20">
                  <c:v>569</c:v>
                </c:pt>
                <c:pt idx="21">
                  <c:v>395</c:v>
                </c:pt>
                <c:pt idx="22">
                  <c:v>464</c:v>
                </c:pt>
                <c:pt idx="23">
                  <c:v>313</c:v>
                </c:pt>
                <c:pt idx="24">
                  <c:v>637</c:v>
                </c:pt>
                <c:pt idx="25">
                  <c:v>390</c:v>
                </c:pt>
                <c:pt idx="26">
                  <c:v>490</c:v>
                </c:pt>
                <c:pt idx="27">
                  <c:v>716</c:v>
                </c:pt>
                <c:pt idx="28">
                  <c:v>456</c:v>
                </c:pt>
                <c:pt idx="29">
                  <c:v>721</c:v>
                </c:pt>
                <c:pt idx="30">
                  <c:v>476</c:v>
                </c:pt>
                <c:pt idx="31">
                  <c:v>495</c:v>
                </c:pt>
                <c:pt idx="32">
                  <c:v>236</c:v>
                </c:pt>
                <c:pt idx="33">
                  <c:v>460</c:v>
                </c:pt>
                <c:pt idx="34">
                  <c:v>548</c:v>
                </c:pt>
                <c:pt idx="35">
                  <c:v>264</c:v>
                </c:pt>
                <c:pt idx="36">
                  <c:v>55</c:v>
                </c:pt>
                <c:pt idx="37">
                  <c:v>362</c:v>
                </c:pt>
                <c:pt idx="38">
                  <c:v>482</c:v>
                </c:pt>
                <c:pt idx="39">
                  <c:v>207</c:v>
                </c:pt>
                <c:pt idx="40">
                  <c:v>496</c:v>
                </c:pt>
                <c:pt idx="41">
                  <c:v>581</c:v>
                </c:pt>
                <c:pt idx="42">
                  <c:v>560</c:v>
                </c:pt>
                <c:pt idx="43">
                  <c:v>76</c:v>
                </c:pt>
                <c:pt idx="44">
                  <c:v>288</c:v>
                </c:pt>
                <c:pt idx="45">
                  <c:v>442</c:v>
                </c:pt>
                <c:pt idx="46">
                  <c:v>351</c:v>
                </c:pt>
                <c:pt idx="47">
                  <c:v>777</c:v>
                </c:pt>
                <c:pt idx="48">
                  <c:v>384</c:v>
                </c:pt>
                <c:pt idx="49">
                  <c:v>426</c:v>
                </c:pt>
                <c:pt idx="50">
                  <c:v>619</c:v>
                </c:pt>
                <c:pt idx="51">
                  <c:v>451</c:v>
                </c:pt>
                <c:pt idx="52">
                  <c:v>662</c:v>
                </c:pt>
                <c:pt idx="53">
                  <c:v>384</c:v>
                </c:pt>
                <c:pt idx="54">
                  <c:v>717</c:v>
                </c:pt>
                <c:pt idx="55">
                  <c:v>592</c:v>
                </c:pt>
                <c:pt idx="56">
                  <c:v>648</c:v>
                </c:pt>
                <c:pt idx="57">
                  <c:v>137</c:v>
                </c:pt>
                <c:pt idx="58">
                  <c:v>677</c:v>
                </c:pt>
                <c:pt idx="59">
                  <c:v>224</c:v>
                </c:pt>
                <c:pt idx="60">
                  <c:v>385</c:v>
                </c:pt>
                <c:pt idx="61">
                  <c:v>644</c:v>
                </c:pt>
                <c:pt idx="62">
                  <c:v>453</c:v>
                </c:pt>
                <c:pt idx="63">
                  <c:v>141</c:v>
                </c:pt>
                <c:pt idx="64">
                  <c:v>206</c:v>
                </c:pt>
                <c:pt idx="65">
                  <c:v>577</c:v>
                </c:pt>
                <c:pt idx="66">
                  <c:v>330</c:v>
                </c:pt>
                <c:pt idx="67">
                  <c:v>276</c:v>
                </c:pt>
                <c:pt idx="68">
                  <c:v>232</c:v>
                </c:pt>
                <c:pt idx="69">
                  <c:v>724</c:v>
                </c:pt>
                <c:pt idx="70">
                  <c:v>242</c:v>
                </c:pt>
                <c:pt idx="71">
                  <c:v>717</c:v>
                </c:pt>
                <c:pt idx="72">
                  <c:v>11</c:v>
                </c:pt>
                <c:pt idx="73">
                  <c:v>501</c:v>
                </c:pt>
                <c:pt idx="74">
                  <c:v>356</c:v>
                </c:pt>
                <c:pt idx="75">
                  <c:v>612</c:v>
                </c:pt>
                <c:pt idx="76">
                  <c:v>470</c:v>
                </c:pt>
                <c:pt idx="77">
                  <c:v>83</c:v>
                </c:pt>
                <c:pt idx="78">
                  <c:v>511</c:v>
                </c:pt>
                <c:pt idx="79">
                  <c:v>610</c:v>
                </c:pt>
                <c:pt idx="80">
                  <c:v>377</c:v>
                </c:pt>
                <c:pt idx="81">
                  <c:v>152</c:v>
                </c:pt>
                <c:pt idx="82">
                  <c:v>431</c:v>
                </c:pt>
                <c:pt idx="83">
                  <c:v>170</c:v>
                </c:pt>
                <c:pt idx="84">
                  <c:v>604</c:v>
                </c:pt>
                <c:pt idx="85">
                  <c:v>283</c:v>
                </c:pt>
                <c:pt idx="86">
                  <c:v>165</c:v>
                </c:pt>
                <c:pt idx="87">
                  <c:v>330</c:v>
                </c:pt>
                <c:pt idx="88">
                  <c:v>674</c:v>
                </c:pt>
                <c:pt idx="89">
                  <c:v>840</c:v>
                </c:pt>
                <c:pt idx="90">
                  <c:v>578</c:v>
                </c:pt>
                <c:pt idx="91">
                  <c:v>414</c:v>
                </c:pt>
                <c:pt idx="92">
                  <c:v>468</c:v>
                </c:pt>
                <c:pt idx="93">
                  <c:v>665</c:v>
                </c:pt>
                <c:pt idx="94">
                  <c:v>401</c:v>
                </c:pt>
                <c:pt idx="95">
                  <c:v>303</c:v>
                </c:pt>
                <c:pt idx="96">
                  <c:v>334</c:v>
                </c:pt>
                <c:pt idx="97">
                  <c:v>710</c:v>
                </c:pt>
                <c:pt idx="98">
                  <c:v>609</c:v>
                </c:pt>
                <c:pt idx="99">
                  <c:v>225</c:v>
                </c:pt>
                <c:pt idx="100">
                  <c:v>353</c:v>
                </c:pt>
                <c:pt idx="101">
                  <c:v>572</c:v>
                </c:pt>
                <c:pt idx="102">
                  <c:v>503</c:v>
                </c:pt>
                <c:pt idx="103">
                  <c:v>597</c:v>
                </c:pt>
                <c:pt idx="104">
                  <c:v>194</c:v>
                </c:pt>
                <c:pt idx="105">
                  <c:v>162</c:v>
                </c:pt>
                <c:pt idx="106">
                  <c:v>565</c:v>
                </c:pt>
                <c:pt idx="107">
                  <c:v>300</c:v>
                </c:pt>
                <c:pt idx="108">
                  <c:v>328</c:v>
                </c:pt>
                <c:pt idx="109">
                  <c:v>332</c:v>
                </c:pt>
                <c:pt idx="110">
                  <c:v>714</c:v>
                </c:pt>
                <c:pt idx="111">
                  <c:v>287</c:v>
                </c:pt>
                <c:pt idx="112">
                  <c:v>234</c:v>
                </c:pt>
                <c:pt idx="113">
                  <c:v>389</c:v>
                </c:pt>
                <c:pt idx="114">
                  <c:v>609</c:v>
                </c:pt>
                <c:pt idx="115">
                  <c:v>765</c:v>
                </c:pt>
                <c:pt idx="116">
                  <c:v>609</c:v>
                </c:pt>
                <c:pt idx="117">
                  <c:v>328</c:v>
                </c:pt>
                <c:pt idx="118">
                  <c:v>71</c:v>
                </c:pt>
                <c:pt idx="119">
                  <c:v>852</c:v>
                </c:pt>
                <c:pt idx="120">
                  <c:v>740</c:v>
                </c:pt>
                <c:pt idx="121">
                  <c:v>694</c:v>
                </c:pt>
                <c:pt idx="122">
                  <c:v>501</c:v>
                </c:pt>
                <c:pt idx="123">
                  <c:v>256</c:v>
                </c:pt>
                <c:pt idx="124">
                  <c:v>496</c:v>
                </c:pt>
                <c:pt idx="125">
                  <c:v>309</c:v>
                </c:pt>
                <c:pt idx="126">
                  <c:v>433</c:v>
                </c:pt>
                <c:pt idx="127">
                  <c:v>140</c:v>
                </c:pt>
                <c:pt idx="128">
                  <c:v>267</c:v>
                </c:pt>
                <c:pt idx="129">
                  <c:v>719</c:v>
                </c:pt>
                <c:pt idx="130">
                  <c:v>352</c:v>
                </c:pt>
                <c:pt idx="131">
                  <c:v>597</c:v>
                </c:pt>
                <c:pt idx="132">
                  <c:v>761</c:v>
                </c:pt>
                <c:pt idx="133">
                  <c:v>163</c:v>
                </c:pt>
                <c:pt idx="134">
                  <c:v>214</c:v>
                </c:pt>
                <c:pt idx="135">
                  <c:v>230</c:v>
                </c:pt>
                <c:pt idx="136">
                  <c:v>626</c:v>
                </c:pt>
                <c:pt idx="137">
                  <c:v>188</c:v>
                </c:pt>
                <c:pt idx="138">
                  <c:v>700</c:v>
                </c:pt>
                <c:pt idx="139">
                  <c:v>670</c:v>
                </c:pt>
                <c:pt idx="140">
                  <c:v>590</c:v>
                </c:pt>
                <c:pt idx="141">
                  <c:v>608</c:v>
                </c:pt>
                <c:pt idx="142">
                  <c:v>340</c:v>
                </c:pt>
                <c:pt idx="143">
                  <c:v>339</c:v>
                </c:pt>
                <c:pt idx="144">
                  <c:v>366</c:v>
                </c:pt>
                <c:pt idx="145">
                  <c:v>409</c:v>
                </c:pt>
                <c:pt idx="146">
                  <c:v>374</c:v>
                </c:pt>
                <c:pt idx="147">
                  <c:v>751</c:v>
                </c:pt>
                <c:pt idx="148">
                  <c:v>479</c:v>
                </c:pt>
                <c:pt idx="149">
                  <c:v>219</c:v>
                </c:pt>
                <c:pt idx="150">
                  <c:v>289</c:v>
                </c:pt>
                <c:pt idx="151">
                  <c:v>587</c:v>
                </c:pt>
                <c:pt idx="152">
                  <c:v>328</c:v>
                </c:pt>
                <c:pt idx="153">
                  <c:v>537</c:v>
                </c:pt>
                <c:pt idx="154">
                  <c:v>420</c:v>
                </c:pt>
                <c:pt idx="155">
                  <c:v>115</c:v>
                </c:pt>
                <c:pt idx="156">
                  <c:v>428</c:v>
                </c:pt>
                <c:pt idx="157">
                  <c:v>486</c:v>
                </c:pt>
                <c:pt idx="158">
                  <c:v>219</c:v>
                </c:pt>
                <c:pt idx="159">
                  <c:v>308</c:v>
                </c:pt>
                <c:pt idx="160">
                  <c:v>718</c:v>
                </c:pt>
                <c:pt idx="161">
                  <c:v>684</c:v>
                </c:pt>
                <c:pt idx="162">
                  <c:v>432</c:v>
                </c:pt>
                <c:pt idx="163">
                  <c:v>359</c:v>
                </c:pt>
                <c:pt idx="164">
                  <c:v>451</c:v>
                </c:pt>
                <c:pt idx="165">
                  <c:v>74</c:v>
                </c:pt>
                <c:pt idx="166">
                  <c:v>288</c:v>
                </c:pt>
                <c:pt idx="167">
                  <c:v>759</c:v>
                </c:pt>
                <c:pt idx="168">
                  <c:v>127</c:v>
                </c:pt>
                <c:pt idx="169">
                  <c:v>571</c:v>
                </c:pt>
                <c:pt idx="170">
                  <c:v>495</c:v>
                </c:pt>
                <c:pt idx="171">
                  <c:v>388</c:v>
                </c:pt>
                <c:pt idx="172">
                  <c:v>483</c:v>
                </c:pt>
                <c:pt idx="173">
                  <c:v>682</c:v>
                </c:pt>
                <c:pt idx="174">
                  <c:v>825</c:v>
                </c:pt>
                <c:pt idx="175">
                  <c:v>540</c:v>
                </c:pt>
                <c:pt idx="176">
                  <c:v>260</c:v>
                </c:pt>
                <c:pt idx="177">
                  <c:v>760</c:v>
                </c:pt>
                <c:pt idx="178">
                  <c:v>561</c:v>
                </c:pt>
                <c:pt idx="179">
                  <c:v>387</c:v>
                </c:pt>
                <c:pt idx="180">
                  <c:v>374</c:v>
                </c:pt>
                <c:pt idx="181">
                  <c:v>527</c:v>
                </c:pt>
                <c:pt idx="182">
                  <c:v>700</c:v>
                </c:pt>
                <c:pt idx="183">
                  <c:v>406</c:v>
                </c:pt>
                <c:pt idx="184">
                  <c:v>594</c:v>
                </c:pt>
                <c:pt idx="185">
                  <c:v>525</c:v>
                </c:pt>
                <c:pt idx="186">
                  <c:v>158</c:v>
                </c:pt>
                <c:pt idx="187">
                  <c:v>433</c:v>
                </c:pt>
                <c:pt idx="188">
                  <c:v>303</c:v>
                </c:pt>
                <c:pt idx="189">
                  <c:v>263</c:v>
                </c:pt>
                <c:pt idx="190">
                  <c:v>513</c:v>
                </c:pt>
                <c:pt idx="191">
                  <c:v>582</c:v>
                </c:pt>
                <c:pt idx="192">
                  <c:v>463</c:v>
                </c:pt>
                <c:pt idx="193">
                  <c:v>748</c:v>
                </c:pt>
                <c:pt idx="194">
                  <c:v>400</c:v>
                </c:pt>
                <c:pt idx="195">
                  <c:v>314</c:v>
                </c:pt>
                <c:pt idx="196">
                  <c:v>337</c:v>
                </c:pt>
                <c:pt idx="197">
                  <c:v>67</c:v>
                </c:pt>
                <c:pt idx="198">
                  <c:v>392</c:v>
                </c:pt>
                <c:pt idx="199">
                  <c:v>515</c:v>
                </c:pt>
                <c:pt idx="200">
                  <c:v>553</c:v>
                </c:pt>
                <c:pt idx="201">
                  <c:v>534</c:v>
                </c:pt>
                <c:pt idx="202">
                  <c:v>679</c:v>
                </c:pt>
                <c:pt idx="203">
                  <c:v>457</c:v>
                </c:pt>
                <c:pt idx="204">
                  <c:v>163</c:v>
                </c:pt>
                <c:pt idx="205">
                  <c:v>463</c:v>
                </c:pt>
                <c:pt idx="206">
                  <c:v>242</c:v>
                </c:pt>
                <c:pt idx="207">
                  <c:v>211</c:v>
                </c:pt>
                <c:pt idx="208">
                  <c:v>246</c:v>
                </c:pt>
                <c:pt idx="209">
                  <c:v>541</c:v>
                </c:pt>
                <c:pt idx="210">
                  <c:v>239</c:v>
                </c:pt>
                <c:pt idx="211">
                  <c:v>631</c:v>
                </c:pt>
                <c:pt idx="212">
                  <c:v>679</c:v>
                </c:pt>
                <c:pt idx="213">
                  <c:v>348</c:v>
                </c:pt>
                <c:pt idx="214">
                  <c:v>241</c:v>
                </c:pt>
                <c:pt idx="215">
                  <c:v>558</c:v>
                </c:pt>
                <c:pt idx="216">
                  <c:v>589</c:v>
                </c:pt>
                <c:pt idx="217">
                  <c:v>504</c:v>
                </c:pt>
                <c:pt idx="218">
                  <c:v>531</c:v>
                </c:pt>
                <c:pt idx="219">
                  <c:v>491</c:v>
                </c:pt>
                <c:pt idx="220">
                  <c:v>323</c:v>
                </c:pt>
                <c:pt idx="221">
                  <c:v>303</c:v>
                </c:pt>
                <c:pt idx="222">
                  <c:v>593</c:v>
                </c:pt>
                <c:pt idx="223">
                  <c:v>726</c:v>
                </c:pt>
                <c:pt idx="224">
                  <c:v>761</c:v>
                </c:pt>
                <c:pt idx="225">
                  <c:v>572</c:v>
                </c:pt>
                <c:pt idx="226">
                  <c:v>555</c:v>
                </c:pt>
                <c:pt idx="227">
                  <c:v>478</c:v>
                </c:pt>
                <c:pt idx="228">
                  <c:v>738</c:v>
                </c:pt>
                <c:pt idx="229">
                  <c:v>441</c:v>
                </c:pt>
                <c:pt idx="230">
                  <c:v>531</c:v>
                </c:pt>
                <c:pt idx="231">
                  <c:v>244</c:v>
                </c:pt>
                <c:pt idx="232">
                  <c:v>640</c:v>
                </c:pt>
                <c:pt idx="233">
                  <c:v>384</c:v>
                </c:pt>
                <c:pt idx="234">
                  <c:v>356</c:v>
                </c:pt>
                <c:pt idx="235">
                  <c:v>615</c:v>
                </c:pt>
                <c:pt idx="236">
                  <c:v>550</c:v>
                </c:pt>
                <c:pt idx="237">
                  <c:v>325</c:v>
                </c:pt>
                <c:pt idx="238">
                  <c:v>333</c:v>
                </c:pt>
                <c:pt idx="239">
                  <c:v>370</c:v>
                </c:pt>
                <c:pt idx="240">
                  <c:v>229</c:v>
                </c:pt>
                <c:pt idx="241">
                  <c:v>452</c:v>
                </c:pt>
                <c:pt idx="242">
                  <c:v>423</c:v>
                </c:pt>
                <c:pt idx="243">
                  <c:v>246</c:v>
                </c:pt>
                <c:pt idx="244">
                  <c:v>830</c:v>
                </c:pt>
                <c:pt idx="245">
                  <c:v>137</c:v>
                </c:pt>
                <c:pt idx="246">
                  <c:v>314</c:v>
                </c:pt>
                <c:pt idx="247">
                  <c:v>178</c:v>
                </c:pt>
                <c:pt idx="248">
                  <c:v>360</c:v>
                </c:pt>
                <c:pt idx="249">
                  <c:v>140</c:v>
                </c:pt>
                <c:pt idx="250">
                  <c:v>369</c:v>
                </c:pt>
                <c:pt idx="251">
                  <c:v>348</c:v>
                </c:pt>
                <c:pt idx="252">
                  <c:v>380</c:v>
                </c:pt>
                <c:pt idx="253">
                  <c:v>550</c:v>
                </c:pt>
                <c:pt idx="254">
                  <c:v>223</c:v>
                </c:pt>
                <c:pt idx="255">
                  <c:v>524</c:v>
                </c:pt>
                <c:pt idx="256">
                  <c:v>759</c:v>
                </c:pt>
                <c:pt idx="257">
                  <c:v>701</c:v>
                </c:pt>
                <c:pt idx="258">
                  <c:v>214</c:v>
                </c:pt>
                <c:pt idx="259">
                  <c:v>459</c:v>
                </c:pt>
                <c:pt idx="260">
                  <c:v>159</c:v>
                </c:pt>
                <c:pt idx="261">
                  <c:v>235</c:v>
                </c:pt>
                <c:pt idx="262">
                  <c:v>278</c:v>
                </c:pt>
                <c:pt idx="263">
                  <c:v>254</c:v>
                </c:pt>
                <c:pt idx="264">
                  <c:v>384</c:v>
                </c:pt>
                <c:pt idx="265">
                  <c:v>111</c:v>
                </c:pt>
                <c:pt idx="266">
                  <c:v>272</c:v>
                </c:pt>
                <c:pt idx="267">
                  <c:v>185</c:v>
                </c:pt>
                <c:pt idx="268">
                  <c:v>321</c:v>
                </c:pt>
                <c:pt idx="269">
                  <c:v>354</c:v>
                </c:pt>
                <c:pt idx="270">
                  <c:v>351</c:v>
                </c:pt>
                <c:pt idx="271">
                  <c:v>668</c:v>
                </c:pt>
                <c:pt idx="272">
                  <c:v>742</c:v>
                </c:pt>
                <c:pt idx="273">
                  <c:v>583</c:v>
                </c:pt>
                <c:pt idx="274">
                  <c:v>402</c:v>
                </c:pt>
                <c:pt idx="275">
                  <c:v>261</c:v>
                </c:pt>
                <c:pt idx="276">
                  <c:v>448</c:v>
                </c:pt>
                <c:pt idx="277">
                  <c:v>96</c:v>
                </c:pt>
                <c:pt idx="278">
                  <c:v>394</c:v>
                </c:pt>
                <c:pt idx="279">
                  <c:v>408</c:v>
                </c:pt>
                <c:pt idx="280">
                  <c:v>344</c:v>
                </c:pt>
                <c:pt idx="281">
                  <c:v>370</c:v>
                </c:pt>
                <c:pt idx="282">
                  <c:v>763</c:v>
                </c:pt>
                <c:pt idx="283">
                  <c:v>585</c:v>
                </c:pt>
                <c:pt idx="284">
                  <c:v>665</c:v>
                </c:pt>
                <c:pt idx="285">
                  <c:v>492</c:v>
                </c:pt>
                <c:pt idx="286">
                  <c:v>245</c:v>
                </c:pt>
                <c:pt idx="287">
                  <c:v>651</c:v>
                </c:pt>
                <c:pt idx="288">
                  <c:v>380</c:v>
                </c:pt>
                <c:pt idx="289">
                  <c:v>586</c:v>
                </c:pt>
                <c:pt idx="290">
                  <c:v>236</c:v>
                </c:pt>
                <c:pt idx="291">
                  <c:v>125</c:v>
                </c:pt>
                <c:pt idx="292">
                  <c:v>502</c:v>
                </c:pt>
                <c:pt idx="293">
                  <c:v>220</c:v>
                </c:pt>
                <c:pt idx="294">
                  <c:v>499</c:v>
                </c:pt>
                <c:pt idx="295">
                  <c:v>159</c:v>
                </c:pt>
                <c:pt idx="296">
                  <c:v>665</c:v>
                </c:pt>
                <c:pt idx="297">
                  <c:v>541</c:v>
                </c:pt>
                <c:pt idx="298">
                  <c:v>398</c:v>
                </c:pt>
                <c:pt idx="299">
                  <c:v>644</c:v>
                </c:pt>
                <c:pt idx="300">
                  <c:v>504</c:v>
                </c:pt>
                <c:pt idx="301">
                  <c:v>361</c:v>
                </c:pt>
                <c:pt idx="302">
                  <c:v>488</c:v>
                </c:pt>
                <c:pt idx="303">
                  <c:v>241</c:v>
                </c:pt>
                <c:pt idx="304">
                  <c:v>336</c:v>
                </c:pt>
                <c:pt idx="305">
                  <c:v>351</c:v>
                </c:pt>
                <c:pt idx="306">
                  <c:v>224</c:v>
                </c:pt>
                <c:pt idx="307">
                  <c:v>88</c:v>
                </c:pt>
                <c:pt idx="308">
                  <c:v>475</c:v>
                </c:pt>
                <c:pt idx="309">
                  <c:v>284</c:v>
                </c:pt>
                <c:pt idx="310">
                  <c:v>498</c:v>
                </c:pt>
                <c:pt idx="311">
                  <c:v>238</c:v>
                </c:pt>
                <c:pt idx="312">
                  <c:v>283</c:v>
                </c:pt>
                <c:pt idx="313">
                  <c:v>599</c:v>
                </c:pt>
                <c:pt idx="314">
                  <c:v>163</c:v>
                </c:pt>
                <c:pt idx="315">
                  <c:v>297</c:v>
                </c:pt>
                <c:pt idx="316">
                  <c:v>317</c:v>
                </c:pt>
                <c:pt idx="317">
                  <c:v>727</c:v>
                </c:pt>
                <c:pt idx="318">
                  <c:v>496</c:v>
                </c:pt>
                <c:pt idx="319">
                  <c:v>681</c:v>
                </c:pt>
                <c:pt idx="320">
                  <c:v>527</c:v>
                </c:pt>
                <c:pt idx="321">
                  <c:v>581</c:v>
                </c:pt>
                <c:pt idx="322">
                  <c:v>305</c:v>
                </c:pt>
                <c:pt idx="323">
                  <c:v>423</c:v>
                </c:pt>
                <c:pt idx="324">
                  <c:v>208</c:v>
                </c:pt>
                <c:pt idx="325">
                  <c:v>784</c:v>
                </c:pt>
                <c:pt idx="326">
                  <c:v>590</c:v>
                </c:pt>
                <c:pt idx="327">
                  <c:v>642</c:v>
                </c:pt>
                <c:pt idx="328">
                  <c:v>764</c:v>
                </c:pt>
                <c:pt idx="329">
                  <c:v>223</c:v>
                </c:pt>
                <c:pt idx="330">
                  <c:v>210</c:v>
                </c:pt>
                <c:pt idx="331">
                  <c:v>735</c:v>
                </c:pt>
                <c:pt idx="332">
                  <c:v>749</c:v>
                </c:pt>
                <c:pt idx="333">
                  <c:v>337</c:v>
                </c:pt>
                <c:pt idx="334">
                  <c:v>230</c:v>
                </c:pt>
                <c:pt idx="335">
                  <c:v>286</c:v>
                </c:pt>
                <c:pt idx="336">
                  <c:v>559</c:v>
                </c:pt>
                <c:pt idx="337">
                  <c:v>526</c:v>
                </c:pt>
                <c:pt idx="338">
                  <c:v>631</c:v>
                </c:pt>
                <c:pt idx="339">
                  <c:v>222</c:v>
                </c:pt>
                <c:pt idx="340">
                  <c:v>547</c:v>
                </c:pt>
                <c:pt idx="341">
                  <c:v>487</c:v>
                </c:pt>
                <c:pt idx="342">
                  <c:v>491</c:v>
                </c:pt>
                <c:pt idx="343">
                  <c:v>243</c:v>
                </c:pt>
                <c:pt idx="344">
                  <c:v>264</c:v>
                </c:pt>
                <c:pt idx="345">
                  <c:v>631</c:v>
                </c:pt>
                <c:pt idx="346">
                  <c:v>502</c:v>
                </c:pt>
                <c:pt idx="347">
                  <c:v>500</c:v>
                </c:pt>
                <c:pt idx="348">
                  <c:v>622</c:v>
                </c:pt>
                <c:pt idx="349">
                  <c:v>78</c:v>
                </c:pt>
                <c:pt idx="350">
                  <c:v>526</c:v>
                </c:pt>
                <c:pt idx="351">
                  <c:v>444</c:v>
                </c:pt>
                <c:pt idx="352">
                  <c:v>221</c:v>
                </c:pt>
                <c:pt idx="353">
                  <c:v>524</c:v>
                </c:pt>
                <c:pt idx="354">
                  <c:v>449</c:v>
                </c:pt>
                <c:pt idx="355">
                  <c:v>318</c:v>
                </c:pt>
                <c:pt idx="356">
                  <c:v>280</c:v>
                </c:pt>
                <c:pt idx="357">
                  <c:v>412</c:v>
                </c:pt>
                <c:pt idx="358">
                  <c:v>564</c:v>
                </c:pt>
                <c:pt idx="359">
                  <c:v>469</c:v>
                </c:pt>
                <c:pt idx="360">
                  <c:v>269</c:v>
                </c:pt>
                <c:pt idx="361">
                  <c:v>562</c:v>
                </c:pt>
                <c:pt idx="362">
                  <c:v>654</c:v>
                </c:pt>
                <c:pt idx="363">
                  <c:v>527</c:v>
                </c:pt>
                <c:pt idx="364">
                  <c:v>251</c:v>
                </c:pt>
                <c:pt idx="365">
                  <c:v>341</c:v>
                </c:pt>
                <c:pt idx="366">
                  <c:v>424</c:v>
                </c:pt>
                <c:pt idx="367">
                  <c:v>453</c:v>
                </c:pt>
                <c:pt idx="368">
                  <c:v>365</c:v>
                </c:pt>
                <c:pt idx="369">
                  <c:v>409</c:v>
                </c:pt>
                <c:pt idx="370">
                  <c:v>635</c:v>
                </c:pt>
                <c:pt idx="371">
                  <c:v>776</c:v>
                </c:pt>
                <c:pt idx="372">
                  <c:v>274</c:v>
                </c:pt>
                <c:pt idx="373">
                  <c:v>365</c:v>
                </c:pt>
                <c:pt idx="374">
                  <c:v>714</c:v>
                </c:pt>
                <c:pt idx="375">
                  <c:v>470</c:v>
                </c:pt>
                <c:pt idx="376">
                  <c:v>345</c:v>
                </c:pt>
                <c:pt idx="377">
                  <c:v>386</c:v>
                </c:pt>
                <c:pt idx="378">
                  <c:v>461</c:v>
                </c:pt>
                <c:pt idx="379">
                  <c:v>285</c:v>
                </c:pt>
                <c:pt idx="380">
                  <c:v>158</c:v>
                </c:pt>
                <c:pt idx="381">
                  <c:v>245</c:v>
                </c:pt>
                <c:pt idx="382">
                  <c:v>322</c:v>
                </c:pt>
                <c:pt idx="383">
                  <c:v>479</c:v>
                </c:pt>
                <c:pt idx="384">
                  <c:v>612</c:v>
                </c:pt>
                <c:pt idx="385">
                  <c:v>581</c:v>
                </c:pt>
                <c:pt idx="386">
                  <c:v>143</c:v>
                </c:pt>
                <c:pt idx="387">
                  <c:v>93</c:v>
                </c:pt>
                <c:pt idx="388">
                  <c:v>253</c:v>
                </c:pt>
                <c:pt idx="389">
                  <c:v>632</c:v>
                </c:pt>
                <c:pt idx="390">
                  <c:v>560</c:v>
                </c:pt>
                <c:pt idx="391">
                  <c:v>598</c:v>
                </c:pt>
                <c:pt idx="392">
                  <c:v>724</c:v>
                </c:pt>
                <c:pt idx="393">
                  <c:v>595</c:v>
                </c:pt>
                <c:pt idx="394">
                  <c:v>425</c:v>
                </c:pt>
                <c:pt idx="395">
                  <c:v>403</c:v>
                </c:pt>
                <c:pt idx="396">
                  <c:v>462</c:v>
                </c:pt>
                <c:pt idx="397">
                  <c:v>487</c:v>
                </c:pt>
                <c:pt idx="398">
                  <c:v>492</c:v>
                </c:pt>
                <c:pt idx="399">
                  <c:v>692</c:v>
                </c:pt>
                <c:pt idx="400">
                  <c:v>345</c:v>
                </c:pt>
                <c:pt idx="401">
                  <c:v>54</c:v>
                </c:pt>
                <c:pt idx="402">
                  <c:v>316</c:v>
                </c:pt>
                <c:pt idx="403">
                  <c:v>565</c:v>
                </c:pt>
                <c:pt idx="404">
                  <c:v>496</c:v>
                </c:pt>
                <c:pt idx="405">
                  <c:v>423</c:v>
                </c:pt>
                <c:pt idx="406">
                  <c:v>475</c:v>
                </c:pt>
                <c:pt idx="407">
                  <c:v>458</c:v>
                </c:pt>
                <c:pt idx="408">
                  <c:v>549</c:v>
                </c:pt>
                <c:pt idx="409">
                  <c:v>554</c:v>
                </c:pt>
                <c:pt idx="410">
                  <c:v>349</c:v>
                </c:pt>
                <c:pt idx="411">
                  <c:v>516</c:v>
                </c:pt>
                <c:pt idx="412">
                  <c:v>633</c:v>
                </c:pt>
                <c:pt idx="413">
                  <c:v>604</c:v>
                </c:pt>
                <c:pt idx="414">
                  <c:v>297</c:v>
                </c:pt>
                <c:pt idx="415">
                  <c:v>793</c:v>
                </c:pt>
                <c:pt idx="416">
                  <c:v>377</c:v>
                </c:pt>
                <c:pt idx="417">
                  <c:v>534</c:v>
                </c:pt>
                <c:pt idx="418">
                  <c:v>500</c:v>
                </c:pt>
                <c:pt idx="419">
                  <c:v>189</c:v>
                </c:pt>
                <c:pt idx="420">
                  <c:v>283</c:v>
                </c:pt>
                <c:pt idx="421">
                  <c:v>227</c:v>
                </c:pt>
                <c:pt idx="422">
                  <c:v>387</c:v>
                </c:pt>
                <c:pt idx="423">
                  <c:v>537</c:v>
                </c:pt>
                <c:pt idx="424">
                  <c:v>748</c:v>
                </c:pt>
                <c:pt idx="425">
                  <c:v>327</c:v>
                </c:pt>
                <c:pt idx="426">
                  <c:v>26</c:v>
                </c:pt>
                <c:pt idx="427">
                  <c:v>415</c:v>
                </c:pt>
                <c:pt idx="428">
                  <c:v>528</c:v>
                </c:pt>
                <c:pt idx="429">
                  <c:v>492</c:v>
                </c:pt>
                <c:pt idx="430">
                  <c:v>654</c:v>
                </c:pt>
                <c:pt idx="43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F-4E17-83E7-C1A6975024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521248"/>
        <c:axId val="343513088"/>
      </c:barChart>
      <c:catAx>
        <c:axId val="34352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13088"/>
        <c:crosses val="autoZero"/>
        <c:auto val="1"/>
        <c:lblAlgn val="ctr"/>
        <c:lblOffset val="100"/>
        <c:noMultiLvlLbl val="0"/>
      </c:catAx>
      <c:valAx>
        <c:axId val="343513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883226</xdr:colOff>
      <xdr:row>4</xdr:row>
      <xdr:rowOff>173181</xdr:rowOff>
    </xdr:from>
    <xdr:to>
      <xdr:col>10</xdr:col>
      <xdr:colOff>309357</xdr:colOff>
      <xdr:row>35</xdr:row>
      <xdr:rowOff>101889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792798-6387-496D-8ADF-C7C2C8581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1</xdr:rowOff>
    </xdr:from>
    <xdr:to>
      <xdr:col>6</xdr:col>
      <xdr:colOff>420370</xdr:colOff>
      <xdr:row>69</xdr:row>
      <xdr:rowOff>69273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CB5AB69-9CB7-447B-AA80-597B81252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346362</xdr:colOff>
      <xdr:row>71</xdr:row>
      <xdr:rowOff>201625</xdr:rowOff>
    </xdr:from>
    <xdr:to>
      <xdr:col>6</xdr:col>
      <xdr:colOff>415635</xdr:colOff>
      <xdr:row>110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F137E9-490A-4F1F-86B6-FCF74B8BE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883228</xdr:colOff>
      <xdr:row>37</xdr:row>
      <xdr:rowOff>0</xdr:rowOff>
    </xdr:from>
    <xdr:to>
      <xdr:col>10</xdr:col>
      <xdr:colOff>311727</xdr:colOff>
      <xdr:row>69</xdr:row>
      <xdr:rowOff>69272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A5B8255-606D-43B5-9002-BE6EEACAF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71</xdr:row>
      <xdr:rowOff>190986</xdr:rowOff>
    </xdr:from>
    <xdr:to>
      <xdr:col>10</xdr:col>
      <xdr:colOff>294410</xdr:colOff>
      <xdr:row>110</xdr:row>
      <xdr:rowOff>173182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06125EA-9126-44E0-A70B-2BC92E7C8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727362</xdr:colOff>
      <xdr:row>5</xdr:row>
      <xdr:rowOff>1</xdr:rowOff>
    </xdr:from>
    <xdr:to>
      <xdr:col>18</xdr:col>
      <xdr:colOff>277091</xdr:colOff>
      <xdr:row>35</xdr:row>
      <xdr:rowOff>51955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634CD80-3E5F-4C97-8184-507F6A78A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294409</xdr:colOff>
      <xdr:row>69</xdr:row>
      <xdr:rowOff>69272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9AC2EE6-1588-41BA-AD4F-1D0E6122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346362</xdr:colOff>
      <xdr:row>118</xdr:row>
      <xdr:rowOff>124815</xdr:rowOff>
    </xdr:from>
    <xdr:to>
      <xdr:col>6</xdr:col>
      <xdr:colOff>381000</xdr:colOff>
      <xdr:row>168</xdr:row>
      <xdr:rowOff>160067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2D5C155-3FA7-48D5-8A19-A2351E4F5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118</xdr:row>
      <xdr:rowOff>124815</xdr:rowOff>
    </xdr:from>
    <xdr:to>
      <xdr:col>10</xdr:col>
      <xdr:colOff>294409</xdr:colOff>
      <xdr:row>168</xdr:row>
      <xdr:rowOff>160067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1DE4243-0CB1-46EE-9A16-BEBA981D9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18</xdr:col>
      <xdr:colOff>311727</xdr:colOff>
      <xdr:row>110</xdr:row>
      <xdr:rowOff>155864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51F4559-C62C-4778-83B6-B15D56D1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727362</xdr:colOff>
      <xdr:row>118</xdr:row>
      <xdr:rowOff>121228</xdr:rowOff>
    </xdr:from>
    <xdr:to>
      <xdr:col>18</xdr:col>
      <xdr:colOff>259773</xdr:colOff>
      <xdr:row>168</xdr:row>
      <xdr:rowOff>155863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5634112-38B3-44AD-BC81-4C829C35D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170</xdr:row>
      <xdr:rowOff>121227</xdr:rowOff>
    </xdr:from>
    <xdr:to>
      <xdr:col>6</xdr:col>
      <xdr:colOff>381000</xdr:colOff>
      <xdr:row>205</xdr:row>
      <xdr:rowOff>155864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CA0504A-1B28-422D-B37D-9A6490E4A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14654</xdr:colOff>
      <xdr:row>0</xdr:row>
      <xdr:rowOff>189032</xdr:rowOff>
    </xdr:from>
    <xdr:to>
      <xdr:col>47</xdr:col>
      <xdr:colOff>0</xdr:colOff>
      <xdr:row>38</xdr:row>
      <xdr:rowOff>14653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6051F8-578F-0A34-9780-F5377A51B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</xdr:row>
      <xdr:rowOff>4761</xdr:rowOff>
    </xdr:from>
    <xdr:to>
      <xdr:col>13</xdr:col>
      <xdr:colOff>600075</xdr:colOff>
      <xdr:row>22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E6AF61-3749-25BC-60F3-D4BA0F5D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2</xdr:row>
      <xdr:rowOff>4761</xdr:rowOff>
    </xdr:from>
    <xdr:to>
      <xdr:col>14</xdr:col>
      <xdr:colOff>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8F2D29-F1D0-EA6C-48EF-AE02D9BF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176211</xdr:rowOff>
    </xdr:from>
    <xdr:to>
      <xdr:col>19</xdr:col>
      <xdr:colOff>0</xdr:colOff>
      <xdr:row>26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88E666-9BD1-5E3D-6391-16B281C3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4761</xdr:rowOff>
    </xdr:from>
    <xdr:to>
      <xdr:col>18</xdr:col>
      <xdr:colOff>581025</xdr:colOff>
      <xdr:row>34</xdr:row>
      <xdr:rowOff>175846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EB9767-515B-3B9B-7B60-6346928C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7936</xdr:colOff>
      <xdr:row>2</xdr:row>
      <xdr:rowOff>15874</xdr:rowOff>
    </xdr:from>
    <xdr:to>
      <xdr:col>20</xdr:col>
      <xdr:colOff>587375</xdr:colOff>
      <xdr:row>34</xdr:row>
      <xdr:rowOff>190499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C8E3280-F410-DC60-6CB1-22E6B0FF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7325</xdr:colOff>
      <xdr:row>2</xdr:row>
      <xdr:rowOff>13187</xdr:rowOff>
    </xdr:from>
    <xdr:to>
      <xdr:col>27</xdr:col>
      <xdr:colOff>71436</xdr:colOff>
      <xdr:row>52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518D95-6A4E-8048-26DC-52C84C703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21980</xdr:colOff>
      <xdr:row>2</xdr:row>
      <xdr:rowOff>102577</xdr:rowOff>
    </xdr:from>
    <xdr:to>
      <xdr:col>18</xdr:col>
      <xdr:colOff>424962</xdr:colOff>
      <xdr:row>34</xdr:row>
      <xdr:rowOff>175847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8CBE35-ACA8-3CBA-301C-B1215ECA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21978</xdr:colOff>
      <xdr:row>87</xdr:row>
      <xdr:rowOff>174381</xdr:rowOff>
    </xdr:from>
    <xdr:to>
      <xdr:col>25</xdr:col>
      <xdr:colOff>0</xdr:colOff>
      <xdr:row>149</xdr:row>
      <xdr:rowOff>175849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07E19-C267-56C4-860F-15F7EED9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608132</xdr:colOff>
      <xdr:row>4</xdr:row>
      <xdr:rowOff>189032</xdr:rowOff>
    </xdr:from>
    <xdr:to>
      <xdr:col>29</xdr:col>
      <xdr:colOff>14653</xdr:colOff>
      <xdr:row>58</xdr:row>
      <xdr:rowOff>14654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A63514-7CCE-42F1-0D6D-14C2DEAC3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4761</xdr:rowOff>
    </xdr:from>
    <xdr:to>
      <xdr:col>14</xdr:col>
      <xdr:colOff>9525</xdr:colOff>
      <xdr:row>29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BED019-52EB-946F-8434-0A36442AC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2</xdr:row>
      <xdr:rowOff>4761</xdr:rowOff>
    </xdr:from>
    <xdr:to>
      <xdr:col>14</xdr:col>
      <xdr:colOff>600074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33F7E8-B3F7-E2A9-CB7B-8523F829B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4761</xdr:rowOff>
    </xdr:from>
    <xdr:to>
      <xdr:col>16</xdr:col>
      <xdr:colOff>0</xdr:colOff>
      <xdr:row>29</xdr:row>
      <xdr:rowOff>14654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07A38B-B5FC-084B-D3B0-AE0411A34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S" refreshedDate="45740.528197337961" createdVersion="8" refreshedVersion="8" minRefreshableVersion="3" recordCount="434" xr:uid="{679740C9-DEC2-41AC-8E43-34F07065BC5A}">
  <cacheSource type="worksheet">
    <worksheetSource name="Таблица6"/>
  </cacheSource>
  <cacheFields count="12">
    <cacheField name="id клиента" numFmtId="0">
      <sharedItems containsSemiMixedTypes="0" containsString="0" containsNumber="1" containsInteger="1" minValue="1" maxValue="499" count="434">
        <n v="315"/>
        <n v="253"/>
        <n v="12"/>
        <n v="116"/>
        <n v="471"/>
        <n v="374"/>
        <n v="477"/>
        <n v="335"/>
        <n v="350"/>
        <n v="413"/>
        <n v="495"/>
        <n v="353"/>
        <n v="332"/>
        <n v="414"/>
        <n v="236"/>
        <n v="164"/>
        <n v="490"/>
        <n v="223"/>
        <n v="204"/>
        <n v="481"/>
        <n v="363"/>
        <n v="397"/>
        <n v="280"/>
        <n v="39"/>
        <n v="303"/>
        <n v="422"/>
        <n v="24"/>
        <n v="112"/>
        <n v="451"/>
        <n v="131"/>
        <n v="160"/>
        <n v="408"/>
        <n v="324"/>
        <n v="310"/>
        <n v="179"/>
        <n v="64"/>
        <n v="318"/>
        <n v="239"/>
        <n v="194"/>
        <n v="267"/>
        <n v="334"/>
        <n v="47"/>
        <n v="287"/>
        <n v="145"/>
        <n v="270"/>
        <n v="183"/>
        <n v="2"/>
        <n v="229"/>
        <n v="385"/>
        <n v="407"/>
        <n v="493"/>
        <n v="34"/>
        <n v="190"/>
        <n v="266"/>
        <n v="222"/>
        <n v="382"/>
        <n v="142"/>
        <n v="150"/>
        <n v="14"/>
        <n v="371"/>
        <n v="328"/>
        <n v="171"/>
        <n v="68"/>
        <n v="346"/>
        <n v="415"/>
        <n v="115"/>
        <n v="42"/>
        <n v="378"/>
        <n v="449"/>
        <n v="317"/>
        <n v="426"/>
        <n v="25"/>
        <n v="462"/>
        <n v="252"/>
        <n v="392"/>
        <n v="487"/>
        <n v="134"/>
        <n v="11"/>
        <n v="458"/>
        <n v="130"/>
        <n v="330"/>
        <n v="167"/>
        <n v="140"/>
        <n v="423"/>
        <n v="365"/>
        <n v="452"/>
        <n v="424"/>
        <n v="75"/>
        <n v="71"/>
        <n v="313"/>
        <n v="301"/>
        <n v="359"/>
        <n v="474"/>
        <n v="111"/>
        <n v="126"/>
        <n v="356"/>
        <n v="166"/>
        <n v="162"/>
        <n v="459"/>
        <n v="211"/>
        <n v="132"/>
        <n v="333"/>
        <n v="298"/>
        <n v="273"/>
        <n v="321"/>
        <n v="119"/>
        <n v="472"/>
        <n v="396"/>
        <n v="269"/>
        <n v="16"/>
        <n v="281"/>
        <n v="149"/>
        <n v="380"/>
        <n v="114"/>
        <n v="381"/>
        <n v="342"/>
        <n v="276"/>
        <n v="293"/>
        <n v="386"/>
        <n v="362"/>
        <n v="283"/>
        <n v="388"/>
        <n v="437"/>
        <n v="450"/>
        <n v="136"/>
        <n v="61"/>
        <n v="364"/>
        <n v="496"/>
        <n v="464"/>
        <n v="419"/>
        <n v="247"/>
        <n v="73"/>
        <n v="139"/>
        <n v="258"/>
        <n v="349"/>
        <n v="325"/>
        <n v="250"/>
        <n v="153"/>
        <n v="286"/>
        <n v="32"/>
        <n v="49"/>
        <n v="420"/>
        <n v="202"/>
        <n v="37"/>
        <n v="366"/>
        <n v="434"/>
        <n v="172"/>
        <n v="52"/>
        <n v="395"/>
        <n v="46"/>
        <n v="361"/>
        <n v="358"/>
        <n v="44"/>
        <n v="416"/>
        <n v="74"/>
        <n v="180"/>
        <n v="159"/>
        <n v="106"/>
        <n v="65"/>
        <n v="457"/>
        <n v="255"/>
        <n v="436"/>
        <n v="175"/>
        <n v="274"/>
        <n v="59"/>
        <n v="411"/>
        <n v="259"/>
        <n v="337"/>
        <n v="354"/>
        <n v="329"/>
        <n v="186"/>
        <n v="448"/>
        <n v="377"/>
        <n v="316"/>
        <n v="322"/>
        <n v="62"/>
        <n v="295"/>
        <n v="235"/>
        <n v="156"/>
        <n v="327"/>
        <n v="275"/>
        <n v="177"/>
        <n v="181"/>
        <n v="478"/>
        <n v="429"/>
        <n v="431"/>
        <n v="147"/>
        <n v="312"/>
        <n v="41"/>
        <n v="389"/>
        <n v="249"/>
        <n v="168"/>
        <n v="121"/>
        <n v="405"/>
        <n v="376"/>
        <n v="489"/>
        <n v="483"/>
        <n v="107"/>
        <n v="51"/>
        <n v="9"/>
        <n v="456"/>
        <n v="110"/>
        <n v="216"/>
        <n v="77"/>
        <n v="192"/>
        <n v="308"/>
        <n v="455"/>
        <n v="480"/>
        <n v="203"/>
        <n v="21"/>
        <n v="302"/>
        <n v="341"/>
        <n v="463"/>
        <n v="421"/>
        <n v="86"/>
        <n v="319"/>
        <n v="290"/>
        <n v="13"/>
        <n v="453"/>
        <n v="120"/>
        <n v="292"/>
        <n v="1"/>
        <n v="98"/>
        <n v="226"/>
        <n v="296"/>
        <n v="29"/>
        <n v="297"/>
        <n v="497"/>
        <n v="191"/>
        <n v="58"/>
        <n v="446"/>
        <n v="117"/>
        <n v="187"/>
        <n v="231"/>
        <n v="265"/>
        <n v="391"/>
        <n v="355"/>
        <n v="277"/>
        <n v="104"/>
        <n v="109"/>
        <n v="369"/>
        <n v="78"/>
        <n v="66"/>
        <n v="261"/>
        <n v="307"/>
        <n v="144"/>
        <n v="76"/>
        <n v="84"/>
        <n v="81"/>
        <n v="157"/>
        <n v="57"/>
        <n v="479"/>
        <n v="406"/>
        <n v="56"/>
        <n v="10"/>
        <n v="174"/>
        <n v="72"/>
        <n v="38"/>
        <n v="18"/>
        <n v="88"/>
        <n v="129"/>
        <n v="19"/>
        <n v="304"/>
        <n v="285"/>
        <n v="461"/>
        <n v="278"/>
        <n v="246"/>
        <n v="205"/>
        <n v="357"/>
        <n v="152"/>
        <n v="323"/>
        <n v="185"/>
        <n v="314"/>
        <n v="476"/>
        <n v="375"/>
        <n v="233"/>
        <n v="69"/>
        <n v="254"/>
        <n v="219"/>
        <n v="232"/>
        <n v="372"/>
        <n v="432"/>
        <n v="221"/>
        <n v="148"/>
        <n v="209"/>
        <n v="263"/>
        <n v="101"/>
        <n v="124"/>
        <n v="257"/>
        <n v="309"/>
        <n v="103"/>
        <n v="31"/>
        <n v="306"/>
        <n v="383"/>
        <n v="367"/>
        <n v="138"/>
        <n v="158"/>
        <n v="217"/>
        <n v="102"/>
        <n v="425"/>
        <n v="43"/>
        <n v="326"/>
        <n v="402"/>
        <n v="23"/>
        <n v="468"/>
        <n v="141"/>
        <n v="182"/>
        <n v="225"/>
        <n v="151"/>
        <n v="428"/>
        <n v="438"/>
        <n v="465"/>
        <n v="215"/>
        <n v="15"/>
        <n v="370"/>
        <n v="80"/>
        <n v="17"/>
        <n v="127"/>
        <n v="441"/>
        <n v="220"/>
        <n v="206"/>
        <n v="210"/>
        <n v="67"/>
        <n v="125"/>
        <n v="213"/>
        <n v="336"/>
        <n v="294"/>
        <n v="27"/>
        <n v="53"/>
        <n v="143"/>
        <n v="135"/>
        <n v="279"/>
        <n v="271"/>
        <n v="444"/>
        <n v="133"/>
        <n v="300"/>
        <n v="54"/>
        <n v="340"/>
        <n v="272"/>
        <n v="165"/>
        <n v="214"/>
        <n v="409"/>
        <n v="348"/>
        <n v="351"/>
        <n v="40"/>
        <n v="245"/>
        <n v="466"/>
        <n v="122"/>
        <n v="199"/>
        <n v="447"/>
        <n v="163"/>
        <n v="320"/>
        <n v="173"/>
        <n v="485"/>
        <n v="401"/>
        <n v="379"/>
        <n v="201"/>
        <n v="498"/>
        <n v="237"/>
        <n v="403"/>
        <n v="460"/>
        <n v="50"/>
        <n v="197"/>
        <n v="243"/>
        <n v="45"/>
        <n v="242"/>
        <n v="79"/>
        <n v="70"/>
        <n v="345"/>
        <n v="33"/>
        <n v="7"/>
        <n v="494"/>
        <n v="83"/>
        <n v="352"/>
        <n v="8"/>
        <n v="291"/>
        <n v="418"/>
        <n v="470"/>
        <n v="123"/>
        <n v="442"/>
        <n v="218"/>
        <n v="331"/>
        <n v="196"/>
        <n v="36"/>
        <n v="22"/>
        <n v="360"/>
        <n v="188"/>
        <n v="63"/>
        <n v="238"/>
        <n v="105"/>
        <n v="260"/>
        <n v="394"/>
        <n v="248"/>
        <n v="3"/>
        <n v="435"/>
        <n v="262"/>
        <n v="264"/>
        <n v="99"/>
        <n v="404"/>
        <n v="146"/>
        <n v="338"/>
        <n v="445"/>
        <n v="208"/>
        <n v="343"/>
        <n v="486"/>
        <n v="299"/>
        <n v="368"/>
        <n v="108"/>
        <n v="443"/>
        <n v="91"/>
        <n v="473"/>
        <n v="482"/>
        <n v="48"/>
        <n v="26"/>
        <n v="417"/>
        <n v="491"/>
        <n v="492"/>
        <n v="155"/>
        <n v="430"/>
        <n v="488"/>
        <n v="6"/>
        <n v="400"/>
        <n v="282"/>
        <n v="433"/>
        <n v="212"/>
        <n v="499"/>
        <n v="347"/>
        <n v="469"/>
        <n v="93"/>
        <n v="200"/>
        <n v="95"/>
        <n v="20"/>
        <n v="94"/>
        <n v="427"/>
      </sharedItems>
    </cacheField>
    <cacheField name="номер телефона клиента" numFmtId="0">
      <sharedItems/>
    </cacheField>
    <cacheField name="Ф.И.0" numFmtId="0">
      <sharedItems/>
    </cacheField>
    <cacheField name="Имя" numFmtId="0">
      <sharedItems count="77">
        <s v="Мария"/>
        <s v="Петр"/>
        <s v="Анна"/>
        <s v="Сергей"/>
        <s v="Елена"/>
        <s v="Дмитрий"/>
        <s v="Ольга"/>
        <s v="Алексей"/>
        <s v="Татьяна"/>
        <s v="Александр"/>
        <s v="Наталья"/>
        <s v="Владимир"/>
        <s v="Светлана"/>
        <s v="Андрей"/>
        <s v="Юлия"/>
        <s v="Михаил"/>
        <s v="Екатерина"/>
        <s v="Денис"/>
        <s v="Анастасия"/>
        <s v="Кирилл"/>
        <s v=""/>
        <s v="Артем"/>
        <s v="Ирина"/>
        <s v="Егор"/>
        <s v="Виктория"/>
        <s v="Роман"/>
        <s v="Полина"/>
        <s v="Павел"/>
        <s v="Ксения"/>
        <s v="Григорий"/>
        <s v="Маргарита"/>
        <s v="Валерий"/>
        <s v="Дарья"/>
        <s v="Николай"/>
        <s v="София"/>
        <s v="Станислав"/>
        <s v="Вероника"/>
        <s v="Ярослав"/>
        <s v="Ангелина"/>
        <s v="Максим"/>
        <s v="Ульяна"/>
        <s v="Федор"/>
        <s v="Карина"/>
        <s v="Вадим"/>
        <s v="Алина"/>
        <s v="Константин"/>
        <s v="Валентина"/>
        <s v="Леонид"/>
        <s v="Арина"/>
        <s v="Георгий"/>
        <s v="Арсений"/>
        <s v="Милана"/>
        <s v="Игорь"/>
        <s v="Елизавета"/>
        <s v="Матвей"/>
        <s v="Анжелика"/>
        <s v="Тимофей"/>
        <s v="Кира"/>
        <s v="Руслан"/>
        <s v="Валерия"/>
        <s v="Илья"/>
        <s v="Виталий"/>
        <s v="Софья"/>
        <s v="Даниил"/>
        <s v="Алиса"/>
        <s v="Евгений"/>
        <s v="Артемий"/>
        <s v="Вера"/>
        <s v="Филипп"/>
        <s v="Марина"/>
        <s v="Семен"/>
        <s v="Глеб"/>
        <s v="Кристина"/>
        <s v="Виктор"/>
        <s v="Дарина"/>
        <s v="Никита"/>
        <s v="Алла"/>
      </sharedItems>
    </cacheField>
    <cacheField name="Фамилия" numFmtId="0">
      <sharedItems/>
    </cacheField>
    <cacheField name="Отчество" numFmtId="0">
      <sharedItems/>
    </cacheField>
    <cacheField name="Программа лояльности клиента" numFmtId="0">
      <sharedItems count="2">
        <s v="да"/>
        <s v="нет"/>
      </sharedItems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ды телефона" numFmtId="0">
      <sharedItems/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Текущая дата " numFmtId="14">
      <sharedItems containsSemiMixedTypes="0" containsNonDate="0" containsDate="1" containsString="0" minDate="2025-03-24T00:00:00" maxDate="2025-03-25T00:00:00"/>
    </cacheField>
    <cacheField name="Лайфтайм  (мес)" numFmtId="1">
      <sharedItems containsSemiMixedTypes="0" containsString="0" containsNumber="1" minValue="27.2" maxValue="39.2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S" refreshedDate="45740.654406712965" createdVersion="8" refreshedVersion="8" minRefreshableVersion="3" recordCount="998" xr:uid="{C1EB9EA4-E224-44AE-A4F9-43290E0B6FA0}">
  <cacheSource type="worksheet">
    <worksheetSource name="Продажи"/>
  </cacheSource>
  <cacheFields count="20">
    <cacheField name="id чека" numFmtId="0">
      <sharedItems containsSemiMixedTypes="0" containsString="0" containsNumber="1" containsInteger="1" minValue="1" maxValue="1000"/>
    </cacheField>
    <cacheField name="id товара" numFmtId="0">
      <sharedItems containsSemiMixedTypes="0" containsString="0" containsNumber="1" containsInteger="1" minValue="1" maxValue="499"/>
    </cacheField>
    <cacheField name="цена за шт в рублях" numFmtId="0">
      <sharedItems containsSemiMixedTypes="0" containsString="0" containsNumber="1" containsInteger="1" minValue="50" maxValue="500"/>
    </cacheField>
    <cacheField name="кол-во штук в чеке" numFmtId="0">
      <sharedItems containsSemiMixedTypes="0" containsString="0" containsNumber="1" containsInteger="1" minValue="1" maxValue="5"/>
    </cacheField>
    <cacheField name="сумма чека" numFmtId="0">
      <sharedItems containsSemiMixedTypes="0" containsString="0" containsNumber="1" containsInteger="1" minValue="50" maxValue="2495"/>
    </cacheField>
    <cacheField name="дата создания чека" numFmtId="14">
      <sharedItems containsSemiMixedTypes="0" containsNonDate="0" containsDate="1" containsString="0" minDate="2023-01-01T00:00:00" maxDate="2024-05-23T00:00:00" count="436">
        <d v="2023-09-18T00:00:00"/>
        <d v="2023-06-06T00:00:00"/>
        <d v="2024-03-12T00:00:00"/>
        <d v="2023-12-02T00:00:00"/>
        <d v="2023-08-13T00:00:00"/>
        <d v="2023-12-21T00:00:00"/>
        <d v="2024-02-27T00:00:00"/>
        <d v="2024-02-05T00:00:00"/>
        <d v="2024-03-25T00:00:00"/>
        <d v="2023-04-16T00:00:00"/>
        <d v="2023-07-29T00:00:00"/>
        <d v="2024-04-12T00:00:00"/>
        <d v="2023-12-06T00:00:00"/>
        <d v="2023-07-26T00:00:00"/>
        <d v="2023-02-15T00:00:00"/>
        <d v="2023-02-23T00:00:00"/>
        <d v="2023-10-17T00:00:00"/>
        <d v="2023-07-09T00:00:00"/>
        <d v="2023-05-12T00:00:00"/>
        <d v="2023-08-20T00:00:00"/>
        <d v="2023-11-14T00:00:00"/>
        <d v="2023-07-16T00:00:00"/>
        <d v="2023-04-11T00:00:00"/>
        <d v="2023-02-09T00:00:00"/>
        <d v="2024-02-04T00:00:00"/>
        <d v="2023-09-05T00:00:00"/>
        <d v="2023-06-22T00:00:00"/>
        <d v="2024-03-17T00:00:00"/>
        <d v="2023-04-24T00:00:00"/>
        <d v="2024-05-02T00:00:00"/>
        <d v="2023-07-18T00:00:00"/>
        <d v="2024-03-01T00:00:00"/>
        <d v="2023-03-12T00:00:00"/>
        <d v="2023-12-07T00:00:00"/>
        <d v="2024-03-30T00:00:00"/>
        <d v="2023-02-14T00:00:00"/>
        <d v="2023-01-21T00:00:00"/>
        <d v="2023-07-22T00:00:00"/>
        <d v="2024-04-24T00:00:00"/>
        <d v="2023-07-10T00:00:00"/>
        <d v="2023-06-27T00:00:00"/>
        <d v="2023-11-04T00:00:00"/>
        <d v="2024-04-05T00:00:00"/>
        <d v="2023-02-19T00:00:00"/>
        <d v="2023-05-17T00:00:00"/>
        <d v="2023-10-09T00:00:00"/>
        <d v="2024-04-16T00:00:00"/>
        <d v="2023-11-09T00:00:00"/>
        <d v="2023-06-03T00:00:00"/>
        <d v="2024-01-17T00:00:00"/>
        <d v="2023-11-16T00:00:00"/>
        <d v="2024-03-05T00:00:00"/>
        <d v="2024-04-18T00:00:00"/>
        <d v="2023-10-15T00:00:00"/>
        <d v="2024-05-11T00:00:00"/>
        <d v="2023-02-24T00:00:00"/>
        <d v="2023-11-15T00:00:00"/>
        <d v="2023-01-08T00:00:00"/>
        <d v="2023-12-20T00:00:00"/>
        <d v="2023-07-07T00:00:00"/>
        <d v="2023-02-16T00:00:00"/>
        <d v="2023-03-04T00:00:00"/>
        <d v="2023-12-27T00:00:00"/>
        <d v="2023-02-18T00:00:00"/>
        <d v="2023-04-30T00:00:00"/>
        <d v="2023-03-15T00:00:00"/>
        <d v="2024-01-15T00:00:00"/>
        <d v="2023-03-08T00:00:00"/>
        <d v="2024-03-09T00:00:00"/>
        <d v="2023-01-04T00:00:00"/>
        <d v="2024-01-25T00:00:00"/>
        <d v="2023-07-02T00:00:00"/>
        <d v="2024-01-11T00:00:00"/>
        <d v="2023-08-26T00:00:00"/>
        <d v="2023-01-20T00:00:00"/>
        <d v="2023-09-04T00:00:00"/>
        <d v="2023-03-19T00:00:00"/>
        <d v="2023-12-12T00:00:00"/>
        <d v="2023-01-13T00:00:00"/>
        <d v="2023-09-20T00:00:00"/>
        <d v="2023-06-02T00:00:00"/>
        <d v="2023-01-01T00:00:00"/>
        <d v="2023-10-27T00:00:00"/>
        <d v="2024-04-06T00:00:00"/>
        <d v="2024-05-12T00:00:00"/>
        <d v="2023-09-14T00:00:00"/>
        <d v="2023-10-19T00:00:00"/>
        <d v="2023-12-30T00:00:00"/>
        <d v="2023-11-05T00:00:00"/>
        <d v="2023-09-28T00:00:00"/>
        <d v="2023-01-16T00:00:00"/>
        <d v="2023-05-31T00:00:00"/>
        <d v="2024-02-09T00:00:00"/>
        <d v="2023-10-11T00:00:00"/>
        <d v="2023-06-05T00:00:00"/>
        <d v="2023-09-02T00:00:00"/>
        <d v="2023-11-29T00:00:00"/>
        <d v="2023-06-18T00:00:00"/>
        <d v="2023-04-17T00:00:00"/>
        <d v="2023-12-25T00:00:00"/>
        <d v="2023-03-28T00:00:00"/>
        <d v="2023-04-23T00:00:00"/>
        <d v="2023-12-17T00:00:00"/>
        <d v="2023-09-07T00:00:00"/>
        <d v="2023-01-22T00:00:00"/>
        <d v="2023-02-02T00:00:00"/>
        <d v="2023-11-11T00:00:00"/>
        <d v="2024-02-16T00:00:00"/>
        <d v="2024-02-21T00:00:00"/>
        <d v="2023-02-03T00:00:00"/>
        <d v="2024-05-21T00:00:00"/>
        <d v="2024-01-22T00:00:00"/>
        <d v="2024-03-10T00:00:00"/>
        <d v="2023-04-09T00:00:00"/>
        <d v="2024-03-28T00:00:00"/>
        <d v="2023-11-30T00:00:00"/>
        <d v="2023-03-24T00:00:00"/>
        <d v="2023-04-13T00:00:00"/>
        <d v="2024-04-02T00:00:00"/>
        <d v="2024-01-23T00:00:00"/>
        <d v="2024-05-22T00:00:00"/>
        <d v="2023-04-22T00:00:00"/>
        <d v="2023-05-24T00:00:00"/>
        <d v="2023-07-03T00:00:00"/>
        <d v="2024-03-21T00:00:00"/>
        <d v="2024-02-14T00:00:00"/>
        <d v="2023-08-29T00:00:00"/>
        <d v="2023-05-23T00:00:00"/>
        <d v="2023-06-26T00:00:00"/>
        <d v="2023-12-04T00:00:00"/>
        <d v="2024-01-19T00:00:00"/>
        <d v="2023-03-05T00:00:00"/>
        <d v="2023-09-16T00:00:00"/>
        <d v="2023-08-15T00:00:00"/>
        <d v="2023-06-29T00:00:00"/>
        <d v="2023-05-05T00:00:00"/>
        <d v="2023-06-04T00:00:00"/>
        <d v="2023-03-27T00:00:00"/>
        <d v="2023-03-06T00:00:00"/>
        <d v="2023-12-23T00:00:00"/>
        <d v="2023-12-31T00:00:00"/>
        <d v="2023-10-03T00:00:00"/>
        <d v="2023-01-23T00:00:00"/>
        <d v="2024-04-30T00:00:00"/>
        <d v="2023-04-25T00:00:00"/>
        <d v="2024-02-19T00:00:00"/>
        <d v="2023-12-29T00:00:00"/>
        <d v="2023-09-06T00:00:00"/>
        <d v="2024-03-18T00:00:00"/>
        <d v="2024-03-02T00:00:00"/>
        <d v="2024-05-01T00:00:00"/>
        <d v="2023-08-27T00:00:00"/>
        <d v="2024-02-03T00:00:00"/>
        <d v="2023-10-13T00:00:00"/>
        <d v="2023-11-23T00:00:00"/>
        <d v="2024-05-09T00:00:00"/>
        <d v="2024-04-29T00:00:00"/>
        <d v="2024-01-18T00:00:00"/>
        <d v="2023-06-07T00:00:00"/>
        <d v="2023-02-12T00:00:00"/>
        <d v="2023-12-16T00:00:00"/>
        <d v="2024-03-29T00:00:00"/>
        <d v="2023-09-24T00:00:00"/>
        <d v="2024-02-13T00:00:00"/>
        <d v="2023-11-25T00:00:00"/>
        <d v="2023-02-10T00:00:00"/>
        <d v="2023-03-25T00:00:00"/>
        <d v="2023-09-09T00:00:00"/>
        <d v="2023-11-21T00:00:00"/>
        <d v="2023-04-03T00:00:00"/>
        <d v="2023-02-26T00:00:00"/>
        <d v="2023-04-15T00:00:00"/>
        <d v="2023-06-15T00:00:00"/>
        <d v="2023-06-28T00:00:00"/>
        <d v="2023-12-05T00:00:00"/>
        <d v="2023-07-01T00:00:00"/>
        <d v="2024-03-20T00:00:00"/>
        <d v="2023-04-06T00:00:00"/>
        <d v="2023-04-02T00:00:00"/>
        <d v="2023-12-22T00:00:00"/>
        <d v="2023-10-25T00:00:00"/>
        <d v="2023-09-26T00:00:00"/>
        <d v="2023-08-01T00:00:00"/>
        <d v="2023-05-30T00:00:00"/>
        <d v="2023-03-20T00:00:00"/>
        <d v="2024-02-29T00:00:00"/>
        <d v="2024-05-18T00:00:00"/>
        <d v="2024-05-15T00:00:00"/>
        <d v="2024-04-27T00:00:00"/>
        <d v="2023-08-09T00:00:00"/>
        <d v="2023-03-11T00:00:00"/>
        <d v="2024-04-14T00:00:00"/>
        <d v="2023-05-13T00:00:00"/>
        <d v="2023-03-02T00:00:00"/>
        <d v="2024-03-14T00:00:00"/>
        <d v="2024-01-31T00:00:00"/>
        <d v="2023-05-11T00:00:00"/>
        <d v="2023-03-26T00:00:00"/>
        <d v="2023-04-12T00:00:00"/>
        <d v="2023-03-21T00:00:00"/>
        <d v="2024-01-09T00:00:00"/>
        <d v="2023-01-25T00:00:00"/>
        <d v="2024-04-23T00:00:00"/>
        <d v="2023-02-04T00:00:00"/>
        <d v="2023-01-07T00:00:00"/>
        <d v="2023-12-01T00:00:00"/>
        <d v="2024-02-07T00:00:00"/>
        <d v="2024-02-15T00:00:00"/>
        <d v="2023-04-29T00:00:00"/>
        <d v="2023-08-19T00:00:00"/>
        <d v="2023-01-19T00:00:00"/>
        <d v="2023-08-04T00:00:00"/>
        <d v="2023-04-21T00:00:00"/>
        <d v="2023-11-20T00:00:00"/>
        <d v="2024-05-04T00:00:00"/>
        <d v="2023-09-30T00:00:00"/>
        <d v="2023-08-28T00:00:00"/>
        <d v="2023-07-19T00:00:00"/>
        <d v="2024-04-09T00:00:00"/>
        <d v="2024-04-10T00:00:00"/>
        <d v="2024-03-11T00:00:00"/>
        <d v="2023-03-16T00:00:00"/>
        <d v="2023-01-17T00:00:00"/>
        <d v="2023-02-28T00:00:00"/>
        <d v="2024-02-01T00:00:00"/>
        <d v="2024-01-08T00:00:00"/>
        <d v="2023-05-21T00:00:00"/>
        <d v="2023-06-30T00:00:00"/>
        <d v="2023-02-27T00:00:00"/>
        <d v="2023-09-23T00:00:00"/>
        <d v="2023-01-10T00:00:00"/>
        <d v="2023-08-30T00:00:00"/>
        <d v="2023-01-29T00:00:00"/>
        <d v="2024-01-06T00:00:00"/>
        <d v="2023-10-23T00:00:00"/>
        <d v="2023-10-12T00:00:00"/>
        <d v="2023-09-15T00:00:00"/>
        <d v="2023-05-18T00:00:00"/>
        <d v="2023-11-28T00:00:00"/>
        <d v="2023-12-19T00:00:00"/>
        <d v="2023-06-10T00:00:00"/>
        <d v="2024-03-19T00:00:00"/>
        <d v="2023-11-13T00:00:00"/>
        <d v="2024-03-15T00:00:00"/>
        <d v="2023-06-25T00:00:00"/>
        <d v="2023-08-23T00:00:00"/>
        <d v="2023-09-13T00:00:00"/>
        <d v="2023-10-28T00:00:00"/>
        <d v="2023-11-02T00:00:00"/>
        <d v="2023-06-14T00:00:00"/>
        <d v="2024-02-28T00:00:00"/>
        <d v="2024-02-24T00:00:00"/>
        <d v="2023-01-12T00:00:00"/>
        <d v="2023-04-20T00:00:00"/>
        <d v="2023-10-18T00:00:00"/>
        <d v="2024-01-01T00:00:00"/>
        <d v="2024-04-03T00:00:00"/>
        <d v="2023-05-08T00:00:00"/>
        <d v="2023-12-14T00:00:00"/>
        <d v="2023-01-06T00:00:00"/>
        <d v="2024-03-23T00:00:00"/>
        <d v="2023-05-29T00:00:00"/>
        <d v="2023-08-22T00:00:00"/>
        <d v="2023-07-25T00:00:00"/>
        <d v="2023-06-21T00:00:00"/>
        <d v="2023-10-08T00:00:00"/>
        <d v="2023-05-06T00:00:00"/>
        <d v="2023-02-25T00:00:00"/>
        <d v="2024-02-18T00:00:00"/>
        <d v="2023-11-24T00:00:00"/>
        <d v="2024-02-20T00:00:00"/>
        <d v="2024-03-22T00:00:00"/>
        <d v="2024-02-10T00:00:00"/>
        <d v="2024-03-24T00:00:00"/>
        <d v="2023-01-02T00:00:00"/>
        <d v="2023-11-01T00:00:00"/>
        <d v="2023-07-17T00:00:00"/>
        <d v="2023-08-07T00:00:00"/>
        <d v="2024-02-26T00:00:00"/>
        <d v="2023-11-03T00:00:00"/>
        <d v="2023-10-06T00:00:00"/>
        <d v="2024-03-06T00:00:00"/>
        <d v="2023-01-28T00:00:00"/>
        <d v="2023-03-01T00:00:00"/>
        <d v="2023-01-05T00:00:00"/>
        <d v="2023-09-29T00:00:00"/>
        <d v="2024-03-26T00:00:00"/>
        <d v="2023-05-28T00:00:00"/>
        <d v="2023-07-13T00:00:00"/>
        <d v="2023-05-20T00:00:00"/>
        <d v="2023-10-07T00:00:00"/>
        <d v="2024-05-13T00:00:00"/>
        <d v="2023-11-26T00:00:00"/>
        <d v="2023-03-22T00:00:00"/>
        <d v="2023-01-09T00:00:00"/>
        <d v="2023-03-23T00:00:00"/>
        <d v="2023-10-20T00:00:00"/>
        <d v="2024-01-21T00:00:00"/>
        <d v="2024-04-28T00:00:00"/>
        <d v="2024-05-08T00:00:00"/>
        <d v="2023-10-14T00:00:00"/>
        <d v="2023-08-18T00:00:00"/>
        <d v="2023-04-05T00:00:00"/>
        <d v="2023-12-11T00:00:00"/>
        <d v="2024-04-26T00:00:00"/>
        <d v="2023-09-19T00:00:00"/>
        <d v="2023-03-18T00:00:00"/>
        <d v="2023-06-17T00:00:00"/>
        <d v="2024-01-13T00:00:00"/>
        <d v="2024-04-07T00:00:00"/>
        <d v="2023-06-01T00:00:00"/>
        <d v="2024-04-25T00:00:00"/>
        <d v="2024-02-22T00:00:00"/>
        <d v="2023-07-24T00:00:00"/>
        <d v="2024-01-10T00:00:00"/>
        <d v="2024-03-08T00:00:00"/>
        <d v="2023-08-17T00:00:00"/>
        <d v="2023-11-17T00:00:00"/>
        <d v="2024-03-31T00:00:00"/>
        <d v="2024-01-26T00:00:00"/>
        <d v="2023-12-09T00:00:00"/>
        <d v="2023-09-27T00:00:00"/>
        <d v="2024-03-13T00:00:00"/>
        <d v="2023-02-08T00:00:00"/>
        <d v="2023-03-31T00:00:00"/>
        <d v="2024-01-20T00:00:00"/>
        <d v="2023-09-08T00:00:00"/>
        <d v="2023-12-24T00:00:00"/>
        <d v="2023-07-14T00:00:00"/>
        <d v="2024-04-15T00:00:00"/>
        <d v="2023-03-17T00:00:00"/>
        <d v="2023-05-01T00:00:00"/>
        <d v="2024-02-08T00:00:00"/>
        <d v="2023-10-04T00:00:00"/>
        <d v="2024-03-04T00:00:00"/>
        <d v="2024-03-27T00:00:00"/>
        <d v="2024-04-04T00:00:00"/>
        <d v="2023-09-17T00:00:00"/>
        <d v="2023-05-27T00:00:00"/>
        <d v="2023-12-03T00:00:00"/>
        <d v="2023-08-08T00:00:00"/>
        <d v="2023-01-24T00:00:00"/>
        <d v="2023-04-07T00:00:00"/>
        <d v="2023-07-30T00:00:00"/>
        <d v="2023-09-12T00:00:00"/>
        <d v="2023-06-11T00:00:00"/>
        <d v="2023-02-01T00:00:00"/>
        <d v="2023-07-05T00:00:00"/>
        <d v="2023-05-09T00:00:00"/>
        <d v="2023-12-18T00:00:00"/>
        <d v="2024-04-20T00:00:00"/>
        <d v="2023-09-22T00:00:00"/>
        <d v="2023-05-15T00:00:00"/>
        <d v="2023-03-14T00:00:00"/>
        <d v="2024-04-11T00:00:00"/>
        <d v="2024-01-27T00:00:00"/>
        <d v="2023-05-07T00:00:00"/>
        <d v="2024-04-22T00:00:00"/>
        <d v="2023-08-10T00:00:00"/>
        <d v="2024-05-17T00:00:00"/>
        <d v="2023-10-24T00:00:00"/>
        <d v="2024-03-07T00:00:00"/>
        <d v="2023-01-03T00:00:00"/>
        <d v="2023-02-22T00:00:00"/>
        <d v="2023-08-12T00:00:00"/>
        <d v="2023-03-29T00:00:00"/>
        <d v="2023-07-06T00:00:00"/>
        <d v="2024-01-04T00:00:00"/>
        <d v="2023-12-26T00:00:00"/>
        <d v="2023-12-28T00:00:00"/>
        <d v="2024-02-02T00:00:00"/>
        <d v="2023-06-09T00:00:00"/>
        <d v="2024-05-03T00:00:00"/>
        <d v="2024-01-02T00:00:00"/>
        <d v="2023-09-25T00:00:00"/>
        <d v="2023-08-02T00:00:00"/>
        <d v="2023-08-05T00:00:00"/>
        <d v="2023-10-30T00:00:00"/>
        <d v="2023-01-18T00:00:00"/>
        <d v="2024-05-19T00:00:00"/>
        <d v="2024-01-24T00:00:00"/>
        <d v="2023-07-15T00:00:00"/>
        <d v="2023-04-04T00:00:00"/>
        <d v="2023-03-07T00:00:00"/>
        <d v="2024-01-05T00:00:00"/>
        <d v="2023-02-07T00:00:00"/>
        <d v="2023-04-01T00:00:00"/>
        <d v="2024-05-10T00:00:00"/>
        <d v="2023-06-23T00:00:00"/>
        <d v="2023-08-06T00:00:00"/>
        <d v="2023-07-27T00:00:00"/>
        <d v="2023-05-19T00:00:00"/>
        <d v="2024-01-12T00:00:00"/>
        <d v="2023-04-18T00:00:00"/>
        <d v="2024-04-08T00:00:00"/>
        <d v="2023-11-07T00:00:00"/>
        <d v="2023-05-16T00:00:00"/>
        <d v="2024-01-07T00:00:00"/>
        <d v="2023-05-10T00:00:00"/>
        <d v="2024-02-11T00:00:00"/>
        <d v="2023-08-25T00:00:00"/>
        <d v="2023-11-06T00:00:00"/>
        <d v="2023-10-31T00:00:00"/>
        <d v="2023-12-15T00:00:00"/>
        <d v="2024-01-03T00:00:00"/>
        <d v="2024-05-07T00:00:00"/>
        <d v="2023-07-21T00:00:00"/>
        <d v="2024-01-28T00:00:00"/>
        <d v="2024-04-13T00:00:00"/>
        <d v="2023-08-21T00:00:00"/>
        <d v="2023-05-14T00:00:00"/>
        <d v="2023-06-16T00:00:00"/>
        <d v="2023-08-16T00:00:00"/>
        <d v="2024-01-29T00:00:00"/>
        <d v="2023-07-28T00:00:00"/>
        <d v="2023-05-04T00:00:00"/>
        <d v="2023-11-10T00:00:00"/>
        <d v="2023-07-04T00:00:00"/>
        <d v="2023-02-13T00:00:00"/>
        <d v="2024-04-19T00:00:00"/>
        <d v="2023-01-11T00:00:00"/>
        <d v="2023-04-14T00:00:00"/>
        <d v="2023-06-24T00:00:00"/>
        <d v="2023-02-05T00:00:00"/>
        <d v="2024-02-17T00:00:00"/>
        <d v="2023-04-10T00:00:00"/>
        <d v="2023-06-20T00:00:00"/>
        <d v="2023-11-08T00:00:00"/>
        <d v="2023-05-26T00:00:00"/>
        <d v="2023-11-22T00:00:00"/>
        <d v="2023-07-31T00:00:00"/>
        <d v="2023-01-14T00:00:00"/>
        <d v="2023-11-19T00:00:00"/>
        <d v="2023-03-10T00:00:00"/>
        <d v="2023-12-13T00:00:00"/>
        <d v="2023-11-18T00:00:00"/>
      </sharedItems>
      <fieldGroup par="19"/>
    </cacheField>
    <cacheField name="магазин покупки" numFmtId="0">
      <sharedItems count="20">
        <s v="Бристоль"/>
        <s v="Дикси"/>
        <s v="Городской Супермаркет"/>
        <s v="Верный"/>
        <s v="Спар"/>
        <s v="Карусель"/>
        <s v="Мираторг"/>
        <s v="Мосмарт"/>
        <s v="Перекресток"/>
        <s v="Гиперглобус"/>
        <s v="Лента"/>
        <s v="Метро"/>
        <s v="Билла"/>
        <s v="Пятерочка"/>
        <s v="О'кей"/>
        <s v="Ароматный Мир"/>
        <s v="Седьмой Континент"/>
        <s v="Ашан"/>
        <s v="Магнит"/>
        <s v="Азбука Вкуса"/>
      </sharedItems>
    </cacheField>
    <cacheField name="id клиента" numFmtId="0">
      <sharedItems containsSemiMixedTypes="0" containsString="0" containsNumber="1" containsInteger="1" minValue="1" maxValue="499"/>
    </cacheField>
    <cacheField name="категория товара" numFmtId="0">
      <sharedItems count="20">
        <s v="Сахар"/>
        <s v="Соль"/>
        <s v="Печенье"/>
        <s v="Макароны"/>
        <s v="Овощи"/>
        <s v="Сок"/>
        <s v="Рыба"/>
        <s v="Кофе"/>
        <s v="Чай"/>
        <s v="Йогурт"/>
        <s v="Мясо"/>
        <s v="Сыр"/>
        <s v="Фрукты"/>
        <s v="Рис"/>
        <s v="Чипсы"/>
        <s v="Молоко"/>
        <s v="Хлеб"/>
        <s v="Конфеты"/>
        <s v="Крупа"/>
        <s v="Колбаса"/>
      </sharedItems>
    </cacheField>
    <cacheField name="средняя цена в категории за шт" numFmtId="165">
      <sharedItems containsSemiMixedTypes="0" containsString="0" containsNumber="1" minValue="250.48780487804879" maxValue="300.31818181818181"/>
    </cacheField>
    <cacheField name="выгода для клиента" numFmtId="9">
      <sharedItems containsSemiMixedTypes="0" containsString="0" containsNumber="1" minValue="-0.81562185719074753" maxValue="0.97636713382797469"/>
    </cacheField>
    <cacheField name="поставщик товара" numFmtId="0">
      <sharedItems count="78">
        <s v="Продимекс"/>
        <s v="Илецкая"/>
        <s v="Юбилейное"/>
        <s v="Борилла"/>
        <s v="Зеленая грядка"/>
        <s v="Фруктовый сад"/>
        <s v="Меридиан"/>
        <s v="Jacobs"/>
        <s v="Greenfield"/>
        <s v="Ростагроэкспорт"/>
        <s v="Агрокомплекс"/>
        <s v="Сладов"/>
        <s v="Сава"/>
        <s v="Экстра"/>
        <s v="Lipton"/>
        <s v="Мираторг"/>
        <s v="Паста Зара"/>
        <s v="Карат"/>
        <s v="Экзотик"/>
        <s v="Макфа"/>
        <s v="Белый Злат"/>
        <s v="President"/>
        <s v="Pringles"/>
        <s v="Простоквашино"/>
        <s v="Хлебный Дом"/>
        <s v="Овощной ряд"/>
        <s v="Санта Бремор"/>
        <s v="Рот Фронт"/>
        <s v="Добрый"/>
        <s v="Роллтон"/>
        <s v="Агро-Альянс"/>
        <s v="КДВ"/>
        <s v="Сады Придонья"/>
        <s v="Эрманн"/>
        <s v="Мистраль"/>
        <s v="Бабаевский"/>
        <s v="Белогорье"/>
        <s v="Снежана"/>
        <s v="Дарница"/>
        <s v="Черная Карта"/>
        <s v="Окраина"/>
        <s v="Домик в деревне"/>
        <s v="Дымов"/>
        <s v="Чудо"/>
        <s v="Lay's"/>
        <s v="Русский сахар"/>
        <s v="Посиделкино"/>
        <s v="Сырная долина"/>
        <s v="Тесс"/>
        <s v="Rich"/>
        <s v="Фрукты-Ягоды"/>
        <s v="Каравай"/>
        <s v="Ахмад"/>
        <s v="Беллакт"/>
        <s v="Русское море"/>
        <s v="Активиа"/>
        <s v="Гавриш"/>
        <s v="Русский Хлеб"/>
        <s v="Русская картошка"/>
        <s v="Nescafe"/>
        <s v="Балтийский берег"/>
        <s v="Националь"/>
        <s v="Hochland"/>
        <s v="Estrella"/>
        <s v="Славянская"/>
        <s v="Фруктовый Рай"/>
        <s v="Красный Октябрь"/>
        <s v="Увелка"/>
        <s v="Агросахар"/>
        <s v="Салта"/>
        <s v="Славянка"/>
        <s v="Микоян"/>
        <s v="Ярмарка"/>
        <s v="Черкизово"/>
        <s v="Вимм-Билль-Данн"/>
        <s v="Семко"/>
        <s v="Green Garden"/>
        <s v="Tchibo"/>
      </sharedItems>
    </cacheField>
    <cacheField name="Средняя стоимость в категории по поставщику" numFmtId="168">
      <sharedItems containsSemiMixedTypes="0" containsString="0" containsNumber="1" minValue="82" maxValue="369.2"/>
    </cacheField>
    <cacheField name="Дата регистрации клиента" numFmtId="14">
      <sharedItems containsNonDate="0" containsDate="1" containsString="0" containsBlank="1" minDate="2022-01-01T00:00:00" maxDate="2022-12-30T00:00:00"/>
    </cacheField>
    <cacheField name="Кол-во дней с момента регистрации" numFmtId="1">
      <sharedItems containsSemiMixedTypes="0" containsString="0" containsNumber="1" containsInteger="1" minValue="11" maxValue="45431"/>
    </cacheField>
    <cacheField name="Сумма покупок " numFmtId="1">
      <sharedItems containsSemiMixedTypes="0" containsString="0" containsNumber="1" minValue="799900" maxValue="40082466.266666658"/>
    </cacheField>
    <cacheField name="Страна клиент" numFmtId="0">
      <sharedItems containsBlank="1" count="6">
        <s v="Узбекистан"/>
        <s v="Беларусь"/>
        <s v="Россия"/>
        <s v="Украина"/>
        <s v="Таджикистан"/>
        <m/>
      </sharedItems>
    </cacheField>
    <cacheField name="Месяцы (дата создания чека)" numFmtId="0" databaseField="0">
      <fieldGroup base="5">
        <rangePr groupBy="months" startDate="2023-01-01T00:00:00" endDate="2024-05-23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3.05.2024"/>
        </groupItems>
      </fieldGroup>
    </cacheField>
    <cacheField name="Кварталы (дата создания чека)" numFmtId="0" databaseField="0">
      <fieldGroup base="5">
        <rangePr groupBy="quarters" startDate="2023-01-01T00:00:00" endDate="2024-05-23T00:00:00"/>
        <groupItems count="6">
          <s v="&lt;01.01.2023"/>
          <s v="Кв-л1"/>
          <s v="Кв-л2"/>
          <s v="Кв-л3"/>
          <s v="Кв-л4"/>
          <s v="&gt;23.05.2024"/>
        </groupItems>
      </fieldGroup>
    </cacheField>
    <cacheField name="Годы (дата создания чека)" numFmtId="0" databaseField="0">
      <fieldGroup base="5">
        <rangePr groupBy="years" startDate="2023-01-01T00:00:00" endDate="2024-05-23T00:00:00"/>
        <groupItems count="4">
          <s v="&lt;01.01.2023"/>
          <s v="2023"/>
          <s v="2024"/>
          <s v="&gt;23.05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x v="0"/>
    <s v="+998 469-847-6587"/>
    <s v="Мария Сидорова Александровна"/>
    <x v="0"/>
    <s v="Сидорова"/>
    <s v="Александровна"/>
    <x v="0"/>
    <d v="2022-07-05T00:00:00"/>
    <s v="+998"/>
    <x v="0"/>
    <d v="2025-03-24T00:00:00"/>
    <n v="33.1"/>
  </r>
  <r>
    <x v="1"/>
    <s v="+375 796-304-7865"/>
    <s v="Петр Иванов Сергеевич"/>
    <x v="1"/>
    <s v="Иванов"/>
    <s v="Сергеевич"/>
    <x v="0"/>
    <d v="2022-07-08T00:00:00"/>
    <s v="+375"/>
    <x v="1"/>
    <d v="2025-03-24T00:00:00"/>
    <n v="33"/>
  </r>
  <r>
    <x v="2"/>
    <s v="+375 682-373-1802"/>
    <s v="Анна Кузнецова Дмитриевна"/>
    <x v="2"/>
    <s v="Кузнецова"/>
    <s v="Дмитриевна"/>
    <x v="0"/>
    <d v="2022-10-08T00:00:00"/>
    <s v="+375"/>
    <x v="1"/>
    <d v="2025-03-24T00:00:00"/>
    <n v="29.933333333333334"/>
  </r>
  <r>
    <x v="3"/>
    <s v="+7 753-596-5037"/>
    <s v="Сергей Васильев Алексеевич"/>
    <x v="3"/>
    <s v="Васильев"/>
    <s v="Алексеевич"/>
    <x v="1"/>
    <d v="2022-03-23T00:00:00"/>
    <s v="+7"/>
    <x v="2"/>
    <d v="2025-03-24T00:00:00"/>
    <n v="36.56666666666667"/>
  </r>
  <r>
    <x v="4"/>
    <s v="+380 669-437-2066"/>
    <s v="Елена Смирнова Викторовна"/>
    <x v="4"/>
    <s v="Смирнова"/>
    <s v="Викторовна"/>
    <x v="0"/>
    <d v="2022-01-16T00:00:00"/>
    <s v="+380"/>
    <x v="3"/>
    <d v="2025-03-24T00:00:00"/>
    <n v="38.766666666666666"/>
  </r>
  <r>
    <x v="5"/>
    <s v="+380 622-144-1703"/>
    <s v="Дмитрий Козлов Николаевич"/>
    <x v="5"/>
    <s v="Козлов"/>
    <s v="Николаевич"/>
    <x v="1"/>
    <d v="2022-01-21T00:00:00"/>
    <s v="+380"/>
    <x v="3"/>
    <d v="2025-03-24T00:00:00"/>
    <n v="38.6"/>
  </r>
  <r>
    <x v="6"/>
    <s v="+998 591-865-8342"/>
    <s v="Ольга Лебедева Андреевна"/>
    <x v="6"/>
    <s v="Лебедева"/>
    <s v="Андреевна"/>
    <x v="0"/>
    <d v="2022-06-26T00:00:00"/>
    <s v="+998"/>
    <x v="0"/>
    <d v="2025-03-24T00:00:00"/>
    <n v="33.4"/>
  </r>
  <r>
    <x v="7"/>
    <s v="+998 353-736-8172"/>
    <s v="Алексей Морозов Игоревич"/>
    <x v="7"/>
    <s v="Морозов"/>
    <s v="Игоревич"/>
    <x v="1"/>
    <d v="2022-02-27T00:00:00"/>
    <s v="+998"/>
    <x v="0"/>
    <d v="2025-03-24T00:00:00"/>
    <n v="37.366666666666667"/>
  </r>
  <r>
    <x v="8"/>
    <s v="+380 545-746-8707"/>
    <s v="Татьяна Николаева Павловна"/>
    <x v="8"/>
    <s v="Николаева"/>
    <s v="Павловна"/>
    <x v="1"/>
    <d v="2022-05-03T00:00:00"/>
    <s v="+380"/>
    <x v="3"/>
    <d v="2025-03-24T00:00:00"/>
    <n v="35.200000000000003"/>
  </r>
  <r>
    <x v="9"/>
    <s v="+7 063-931-5918"/>
    <s v="Александр Соколов Михайлович"/>
    <x v="9"/>
    <s v="Соколов"/>
    <s v="Михайлович"/>
    <x v="1"/>
    <d v="2022-05-18T00:00:00"/>
    <s v="+7"/>
    <x v="2"/>
    <d v="2025-03-24T00:00:00"/>
    <n v="34.700000000000003"/>
  </r>
  <r>
    <x v="10"/>
    <s v="+998 006-788-9211"/>
    <s v="Наталья Захарова Романовна"/>
    <x v="10"/>
    <s v="Захарова"/>
    <s v="Романовна"/>
    <x v="0"/>
    <d v="2022-04-03T00:00:00"/>
    <s v="+998"/>
    <x v="0"/>
    <d v="2025-03-24T00:00:00"/>
    <n v="36.200000000000003"/>
  </r>
  <r>
    <x v="11"/>
    <s v="+992 863-895-4307"/>
    <s v="Владимир Кузнецов Валентинович"/>
    <x v="11"/>
    <s v="Кузнецов"/>
    <s v="Валентинович"/>
    <x v="0"/>
    <d v="2022-04-05T00:00:00"/>
    <s v="+992"/>
    <x v="4"/>
    <d v="2025-03-24T00:00:00"/>
    <n v="36.133333333333333"/>
  </r>
  <r>
    <x v="12"/>
    <s v="+998 350-816-0031"/>
    <s v="Светлана Григорьева Константиновна"/>
    <x v="12"/>
    <s v="Григорьева"/>
    <s v="Константиновна"/>
    <x v="1"/>
    <d v="2022-10-24T00:00:00"/>
    <s v="+998"/>
    <x v="0"/>
    <d v="2025-03-24T00:00:00"/>
    <n v="29.4"/>
  </r>
  <r>
    <x v="13"/>
    <s v="+375 435-951-1995"/>
    <s v="Андрей Федоров Артемович"/>
    <x v="13"/>
    <s v="Федоров"/>
    <s v="Артемович"/>
    <x v="1"/>
    <d v="2022-08-21T00:00:00"/>
    <s v="+375"/>
    <x v="1"/>
    <d v="2025-03-24T00:00:00"/>
    <n v="31.533333333333335"/>
  </r>
  <r>
    <x v="14"/>
    <s v="+998 498-706-1394"/>
    <s v="Юлия Михайлова Владиславовна"/>
    <x v="14"/>
    <s v="Михайлова"/>
    <s v="Владиславовна"/>
    <x v="0"/>
    <d v="2022-09-16T00:00:00"/>
    <s v="+998"/>
    <x v="0"/>
    <d v="2025-03-24T00:00:00"/>
    <n v="30.666666666666668"/>
  </r>
  <r>
    <x v="15"/>
    <s v="+7 297-169-3756"/>
    <s v="Михаил Лазарев Кириллович"/>
    <x v="15"/>
    <s v="Лазарев"/>
    <s v="Кириллович"/>
    <x v="1"/>
    <d v="2022-04-27T00:00:00"/>
    <s v="+7"/>
    <x v="2"/>
    <d v="2025-03-24T00:00:00"/>
    <n v="35.4"/>
  </r>
  <r>
    <x v="16"/>
    <s v="+7 454-941-1729"/>
    <s v="Екатерина Белова Ярославовна"/>
    <x v="16"/>
    <s v="Белова"/>
    <s v="Ярославовна"/>
    <x v="1"/>
    <d v="2022-02-11T00:00:00"/>
    <s v="+7"/>
    <x v="2"/>
    <d v="2025-03-24T00:00:00"/>
    <n v="37.9"/>
  </r>
  <r>
    <x v="17"/>
    <s v="+380 835-708-4433"/>
    <s v="Денис Жуков Степанович"/>
    <x v="17"/>
    <s v="Жуков"/>
    <s v="Степанович"/>
    <x v="0"/>
    <d v="2022-11-28T00:00:00"/>
    <s v="+380"/>
    <x v="3"/>
    <d v="2025-03-24T00:00:00"/>
    <n v="28.233333333333334"/>
  </r>
  <r>
    <x v="18"/>
    <s v="+7 181-799-6850"/>
    <s v="Анастасия Ковалева Максимовна"/>
    <x v="18"/>
    <s v="Ковалева"/>
    <s v="Максимовна"/>
    <x v="0"/>
    <d v="2022-11-02T00:00:00"/>
    <s v="+7"/>
    <x v="2"/>
    <d v="2025-03-24T00:00:00"/>
    <n v="29.1"/>
  </r>
  <r>
    <x v="19"/>
    <s v="+375 743-922-4671"/>
    <s v="Кирилл Романов Евгеньевич"/>
    <x v="19"/>
    <s v="Романов"/>
    <s v="Евгеньевич"/>
    <x v="0"/>
    <d v="2022-07-14T00:00:00"/>
    <s v="+375"/>
    <x v="1"/>
    <d v="2025-03-24T00:00:00"/>
    <n v="32.799999999999997"/>
  </r>
  <r>
    <x v="20"/>
    <s v="+998 607-517-9439"/>
    <s v=" Алла Баранова Данииловна"/>
    <x v="20"/>
    <s v="Алла"/>
    <s v="Данииловна"/>
    <x v="1"/>
    <d v="2022-04-24T00:00:00"/>
    <s v="+998"/>
    <x v="0"/>
    <d v="2025-03-24T00:00:00"/>
    <n v="35.5"/>
  </r>
  <r>
    <x v="21"/>
    <s v="+375 372-396-9651"/>
    <s v="Артем Семенов Леонидович"/>
    <x v="21"/>
    <s v="Семенов"/>
    <s v="Леонидович"/>
    <x v="1"/>
    <d v="2022-06-16T00:00:00"/>
    <s v="+375"/>
    <x v="1"/>
    <d v="2025-03-24T00:00:00"/>
    <n v="33.733333333333334"/>
  </r>
  <r>
    <x v="22"/>
    <s v="+7 109-995-2846"/>
    <s v="Ирина Чернова Геннадьевна"/>
    <x v="22"/>
    <s v="Чернова"/>
    <s v="Геннадьевна"/>
    <x v="1"/>
    <d v="2022-01-02T00:00:00"/>
    <s v="+7"/>
    <x v="2"/>
    <d v="2025-03-24T00:00:00"/>
    <n v="39.233333333333334"/>
  </r>
  <r>
    <x v="23"/>
    <s v="+375 226-887-4565"/>
    <s v="Егор Шаповалов Филиппович"/>
    <x v="23"/>
    <s v="Шаповалов"/>
    <s v="Филиппович"/>
    <x v="0"/>
    <d v="2022-04-02T00:00:00"/>
    <s v="+375"/>
    <x v="1"/>
    <d v="2025-03-24T00:00:00"/>
    <n v="36.233333333333334"/>
  </r>
  <r>
    <x v="24"/>
    <s v="+998 222-956-9780"/>
    <s v="Виктория Соловьева Витальевна"/>
    <x v="24"/>
    <s v="Соловьева"/>
    <s v="Витальевна"/>
    <x v="1"/>
    <d v="2022-05-08T00:00:00"/>
    <s v="+998"/>
    <x v="0"/>
    <d v="2025-03-24T00:00:00"/>
    <n v="35.033333333333331"/>
  </r>
  <r>
    <x v="25"/>
    <s v="+380 633-205-1404"/>
    <s v="Роман Горбачев Ильич"/>
    <x v="25"/>
    <s v="Горбачев"/>
    <s v="Ильич"/>
    <x v="1"/>
    <d v="2022-08-11T00:00:00"/>
    <s v="+380"/>
    <x v="3"/>
    <d v="2025-03-24T00:00:00"/>
    <n v="31.866666666666667"/>
  </r>
  <r>
    <x v="26"/>
    <s v="+998 525-413-6836"/>
    <s v="Полина Краснова Владиславовна"/>
    <x v="26"/>
    <s v="Краснова"/>
    <s v="Владиславовна"/>
    <x v="0"/>
    <d v="2022-02-17T00:00:00"/>
    <s v="+998"/>
    <x v="0"/>
    <d v="2025-03-24T00:00:00"/>
    <n v="37.700000000000003"/>
  </r>
  <r>
    <x v="27"/>
    <s v="+7 592-570-4871"/>
    <s v="Павел Беляев Матвеевич"/>
    <x v="27"/>
    <s v="Беляев"/>
    <s v="Матвеевич"/>
    <x v="1"/>
    <d v="2022-04-01T00:00:00"/>
    <s v="+7"/>
    <x v="2"/>
    <d v="2025-03-24T00:00:00"/>
    <n v="36.266666666666666"/>
  </r>
  <r>
    <x v="28"/>
    <s v="+7 321-005-5110"/>
    <s v="Ксения Тарасова Семеновна"/>
    <x v="28"/>
    <s v="Тарасова"/>
    <s v="Семеновна"/>
    <x v="0"/>
    <d v="2022-01-23T00:00:00"/>
    <s v="+7"/>
    <x v="2"/>
    <d v="2025-03-24T00:00:00"/>
    <n v="38.533333333333331"/>
  </r>
  <r>
    <x v="29"/>
    <s v="+7 899-265-0963"/>
    <s v="Григорий Васильев Егорович"/>
    <x v="29"/>
    <s v="Васильев"/>
    <s v="Егорович"/>
    <x v="0"/>
    <d v="2022-05-12T00:00:00"/>
    <s v="+7"/>
    <x v="2"/>
    <d v="2025-03-24T00:00:00"/>
    <n v="34.9"/>
  </r>
  <r>
    <x v="30"/>
    <s v="+998 084-412-0746"/>
    <s v="Маргарита Калинина Тимуровна"/>
    <x v="30"/>
    <s v="Калинина"/>
    <s v="Тимуровна"/>
    <x v="0"/>
    <d v="2022-03-29T00:00:00"/>
    <s v="+998"/>
    <x v="0"/>
    <d v="2025-03-24T00:00:00"/>
    <n v="36.366666666666667"/>
  </r>
  <r>
    <x v="31"/>
    <s v="+7 630-977-5834"/>
    <s v="Валерий Медведев Яковлевич"/>
    <x v="31"/>
    <s v="Медведев"/>
    <s v="Яковлевич"/>
    <x v="1"/>
    <d v="2022-10-23T00:00:00"/>
    <s v="+7"/>
    <x v="2"/>
    <d v="2025-03-24T00:00:00"/>
    <n v="29.433333333333334"/>
  </r>
  <r>
    <x v="32"/>
    <s v="+998 752-893-8536"/>
    <s v="Дарья Королева Аркадьевна"/>
    <x v="32"/>
    <s v="Королева"/>
    <s v="Аркадьевна"/>
    <x v="1"/>
    <d v="2022-07-19T00:00:00"/>
    <s v="+998"/>
    <x v="0"/>
    <d v="2025-03-24T00:00:00"/>
    <n v="32.633333333333333"/>
  </r>
  <r>
    <x v="33"/>
    <s v="+992 349-223-5769"/>
    <s v="Николай Зайцев Валериевич"/>
    <x v="33"/>
    <s v="Зайцев"/>
    <s v="Валериевич"/>
    <x v="1"/>
    <d v="2022-09-03T00:00:00"/>
    <s v="+992"/>
    <x v="4"/>
    <d v="2025-03-24T00:00:00"/>
    <n v="31.1"/>
  </r>
  <r>
    <x v="34"/>
    <s v="+7 747-678-7543"/>
    <s v="София Кудряшова Игоревна"/>
    <x v="34"/>
    <s v="Кудряшова"/>
    <s v="Игоревна"/>
    <x v="0"/>
    <d v="2022-09-29T00:00:00"/>
    <s v="+7"/>
    <x v="2"/>
    <d v="2025-03-24T00:00:00"/>
    <n v="30.233333333333334"/>
  </r>
  <r>
    <x v="35"/>
    <s v="+998 488-220-8790"/>
    <s v="Станислав Попов Богданович"/>
    <x v="35"/>
    <s v="Попов"/>
    <s v="Богданович"/>
    <x v="0"/>
    <d v="2022-05-26T00:00:00"/>
    <s v="+998"/>
    <x v="0"/>
    <d v="2025-03-24T00:00:00"/>
    <n v="34.43333333333333"/>
  </r>
  <r>
    <x v="36"/>
    <s v="+998 826-456-9884"/>
    <s v="Вероника Исакова Родионовна"/>
    <x v="36"/>
    <s v="Исакова"/>
    <s v="Родионовна"/>
    <x v="0"/>
    <d v="2022-11-27T00:00:00"/>
    <s v="+998"/>
    <x v="0"/>
    <d v="2025-03-24T00:00:00"/>
    <n v="28.266666666666666"/>
  </r>
  <r>
    <x v="37"/>
    <s v="+998 053-607-1948"/>
    <s v="Ярослав Котов Артемович"/>
    <x v="37"/>
    <s v="Котов"/>
    <s v="Артемович"/>
    <x v="1"/>
    <d v="2022-07-25T00:00:00"/>
    <s v="+998"/>
    <x v="0"/>
    <d v="2025-03-24T00:00:00"/>
    <n v="32.43333333333333"/>
  </r>
  <r>
    <x v="38"/>
    <s v="+7 273-904-5457"/>
    <s v="Ангелина Волкова Михайловна"/>
    <x v="38"/>
    <s v="Волкова"/>
    <s v="Михайловна"/>
    <x v="0"/>
    <d v="2022-12-29T00:00:00"/>
    <s v="+7"/>
    <x v="2"/>
    <d v="2025-03-24T00:00:00"/>
    <n v="27.2"/>
  </r>
  <r>
    <x v="39"/>
    <s v="+7 632-222-4524"/>
    <s v="Максим Крылов Владиславович"/>
    <x v="39"/>
    <s v="Крылов"/>
    <s v="Владиславович"/>
    <x v="0"/>
    <d v="2022-12-15T00:00:00"/>
    <s v="+7"/>
    <x v="2"/>
    <d v="2025-03-24T00:00:00"/>
    <n v="27.666666666666668"/>
  </r>
  <r>
    <x v="40"/>
    <s v="+380 276-157-8458"/>
    <s v="Ульяна Лобанова Евгеньевна"/>
    <x v="40"/>
    <s v="Лобанова"/>
    <s v="Евгеньевна"/>
    <x v="1"/>
    <d v="2022-11-16T00:00:00"/>
    <s v="+380"/>
    <x v="3"/>
    <d v="2025-03-24T00:00:00"/>
    <n v="28.633333333333333"/>
  </r>
  <r>
    <x v="41"/>
    <s v="+375 077-514-8048"/>
    <s v="Федор Марков Иванович"/>
    <x v="41"/>
    <s v="Марков"/>
    <s v="Иванович"/>
    <x v="1"/>
    <d v="2022-05-12T00:00:00"/>
    <s v="+375"/>
    <x v="1"/>
    <d v="2025-03-24T00:00:00"/>
    <n v="34.9"/>
  </r>
  <r>
    <x v="42"/>
    <s v="+7 752-341-5050"/>
    <s v="Карина Суворова Алексеевна"/>
    <x v="42"/>
    <s v="Суворова"/>
    <s v="Алексеевна"/>
    <x v="0"/>
    <d v="2022-02-16T00:00:00"/>
    <s v="+7"/>
    <x v="2"/>
    <d v="2025-03-24T00:00:00"/>
    <n v="37.733333333333334"/>
  </r>
  <r>
    <x v="43"/>
    <s v="+380 088-024-3161"/>
    <s v="Вадим Ермаков Константинович"/>
    <x v="43"/>
    <s v="Ермаков"/>
    <s v="Константинович"/>
    <x v="1"/>
    <d v="2022-04-02T00:00:00"/>
    <s v="+380"/>
    <x v="3"/>
    <d v="2025-03-24T00:00:00"/>
    <n v="36.233333333333334"/>
  </r>
  <r>
    <x v="44"/>
    <s v="+992 110-427-6136"/>
    <s v="Алина Кузьмина Павловна"/>
    <x v="44"/>
    <s v="Кузьмина"/>
    <s v="Павловна"/>
    <x v="0"/>
    <d v="2022-09-23T00:00:00"/>
    <s v="+992"/>
    <x v="4"/>
    <d v="2025-03-24T00:00:00"/>
    <n v="30.433333333333334"/>
  </r>
  <r>
    <x v="45"/>
    <s v="+992 248-066-2060"/>
    <s v="Константин Никитин Викторович"/>
    <x v="45"/>
    <s v="Никитин"/>
    <s v="Викторович"/>
    <x v="0"/>
    <d v="2022-12-05T00:00:00"/>
    <s v="+992"/>
    <x v="4"/>
    <d v="2025-03-24T00:00:00"/>
    <n v="28"/>
  </r>
  <r>
    <x v="46"/>
    <s v="+998 824-309-1395"/>
    <s v="Валентина Орлова Николаевна"/>
    <x v="46"/>
    <s v="Орлова"/>
    <s v="Николаевна"/>
    <x v="1"/>
    <d v="2022-08-02T00:00:00"/>
    <s v="+998"/>
    <x v="0"/>
    <d v="2025-03-24T00:00:00"/>
    <n v="32.166666666666664"/>
  </r>
  <r>
    <x v="47"/>
    <s v="+375 079-578-9874"/>
    <s v="Леонид Титов Георгиевич"/>
    <x v="47"/>
    <s v="Титов"/>
    <s v="Георгиевич"/>
    <x v="1"/>
    <d v="2022-07-24T00:00:00"/>
    <s v="+375"/>
    <x v="1"/>
    <d v="2025-03-24T00:00:00"/>
    <n v="32.466666666666669"/>
  </r>
  <r>
    <x v="48"/>
    <s v="+380 030-761-0677"/>
    <s v="Арина Филиппова Руслановна"/>
    <x v="48"/>
    <s v="Филиппова"/>
    <s v="Руслановна"/>
    <x v="1"/>
    <d v="2022-07-11T00:00:00"/>
    <s v="+380"/>
    <x v="3"/>
    <d v="2025-03-24T00:00:00"/>
    <n v="32.9"/>
  </r>
  <r>
    <x v="49"/>
    <s v="+375 205-037-7882"/>
    <s v="Георгий Борисов Степанович"/>
    <x v="49"/>
    <s v="Борисов"/>
    <s v="Степанович"/>
    <x v="0"/>
    <d v="2022-03-01T00:00:00"/>
    <s v="+375"/>
    <x v="1"/>
    <d v="2025-03-24T00:00:00"/>
    <n v="37.299999999999997"/>
  </r>
  <r>
    <x v="50"/>
    <s v="+380 076-252-5210"/>
    <s v="Виктория Ларионова Андреевна"/>
    <x v="24"/>
    <s v="Ларионова"/>
    <s v="Андреевна"/>
    <x v="0"/>
    <d v="2022-10-21T00:00:00"/>
    <s v="+380"/>
    <x v="3"/>
    <d v="2025-03-24T00:00:00"/>
    <n v="29.5"/>
  </r>
  <r>
    <x v="51"/>
    <s v="+992 266-481-3942"/>
    <s v="Арсений Павлов Дмитриевич"/>
    <x v="50"/>
    <s v="Павлов"/>
    <s v="Дмитриевич"/>
    <x v="1"/>
    <d v="2022-04-03T00:00:00"/>
    <s v="+992"/>
    <x v="4"/>
    <d v="2025-03-24T00:00:00"/>
    <n v="36.200000000000003"/>
  </r>
  <r>
    <x v="52"/>
    <s v="+375 284-418-1233"/>
    <s v="Милана Кочеткова Владиславовна"/>
    <x v="51"/>
    <s v="Кочеткова"/>
    <s v="Владиславовна"/>
    <x v="1"/>
    <d v="2022-05-08T00:00:00"/>
    <s v="+375"/>
    <x v="1"/>
    <d v="2025-03-24T00:00:00"/>
    <n v="35.033333333333331"/>
  </r>
  <r>
    <x v="53"/>
    <s v="+7 963-508-8333"/>
    <s v="Игорь Соколовский Михайлович"/>
    <x v="52"/>
    <s v="Соколовский"/>
    <s v="Михайлович"/>
    <x v="1"/>
    <d v="2022-08-22T00:00:00"/>
    <s v="+7"/>
    <x v="2"/>
    <d v="2025-03-24T00:00:00"/>
    <n v="31.5"/>
  </r>
  <r>
    <x v="54"/>
    <s v="+380 424-152-2316"/>
    <s v="Елизавета Миронова Ивановна"/>
    <x v="53"/>
    <s v="Миронова"/>
    <s v="Ивановна"/>
    <x v="0"/>
    <d v="2022-05-13T00:00:00"/>
    <s v="+380"/>
    <x v="3"/>
    <d v="2025-03-24T00:00:00"/>
    <n v="34.866666666666667"/>
  </r>
  <r>
    <x v="55"/>
    <s v="+375 960-328-1316"/>
    <s v="Матвей Кудрявцев Артемович"/>
    <x v="54"/>
    <s v="Кудрявцев"/>
    <s v="Артемович"/>
    <x v="0"/>
    <d v="2022-10-16T00:00:00"/>
    <s v="+375"/>
    <x v="1"/>
    <d v="2025-03-24T00:00:00"/>
    <n v="29.666666666666668"/>
  </r>
  <r>
    <x v="56"/>
    <s v="+7 600-803-0627"/>
    <s v="Анжелика Савельева Романовна"/>
    <x v="55"/>
    <s v="Савельева"/>
    <s v="Романовна"/>
    <x v="1"/>
    <d v="2022-05-02T00:00:00"/>
    <s v="+7"/>
    <x v="2"/>
    <d v="2025-03-24T00:00:00"/>
    <n v="35.233333333333334"/>
  </r>
  <r>
    <x v="57"/>
    <s v="+998 176-720-2162"/>
    <s v="Тимофей Быков Кириллович"/>
    <x v="56"/>
    <s v="Быков"/>
    <s v="Кириллович"/>
    <x v="1"/>
    <d v="2022-03-02T00:00:00"/>
    <s v="+998"/>
    <x v="0"/>
    <d v="2025-03-24T00:00:00"/>
    <n v="37.266666666666666"/>
  </r>
  <r>
    <x v="58"/>
    <s v="+992 129-804-1705"/>
    <s v="Кира Шевцова Евгеньевна"/>
    <x v="57"/>
    <s v="Шевцова"/>
    <s v="Евгеньевна"/>
    <x v="0"/>
    <d v="2022-08-02T00:00:00"/>
    <s v="+992"/>
    <x v="4"/>
    <d v="2025-03-24T00:00:00"/>
    <n v="32.166666666666664"/>
  </r>
  <r>
    <x v="59"/>
    <s v="+380 616-238-3294"/>
    <s v="Руслан Андреев Алексеевич"/>
    <x v="58"/>
    <s v="Андреев"/>
    <s v="Алексеевич"/>
    <x v="1"/>
    <d v="2022-10-10T00:00:00"/>
    <s v="+380"/>
    <x v="3"/>
    <d v="2025-03-24T00:00:00"/>
    <n v="29.866666666666667"/>
  </r>
  <r>
    <x v="60"/>
    <s v="+7 425-907-2619"/>
    <s v="Валерия Брагина Витальевна"/>
    <x v="59"/>
    <s v="Брагина"/>
    <s v="Витальевна"/>
    <x v="0"/>
    <d v="2022-01-07T00:00:00"/>
    <s v="+7"/>
    <x v="2"/>
    <d v="2025-03-24T00:00:00"/>
    <n v="39.06666666666667"/>
  </r>
  <r>
    <x v="61"/>
    <s v="+7 638-478-8735"/>
    <s v="Илья Денисов Максимович"/>
    <x v="60"/>
    <s v="Денисов"/>
    <s v="Максимович"/>
    <x v="0"/>
    <d v="2022-05-29T00:00:00"/>
    <s v="+7"/>
    <x v="2"/>
    <d v="2025-03-24T00:00:00"/>
    <n v="34.333333333333336"/>
  </r>
  <r>
    <x v="62"/>
    <s v="+998 237-658-9236"/>
    <s v="Полина Гусева Игоревна"/>
    <x v="26"/>
    <s v="Гусева"/>
    <s v="Игоревна"/>
    <x v="0"/>
    <d v="2022-11-17T00:00:00"/>
    <s v="+998"/>
    <x v="0"/>
    <d v="2025-03-24T00:00:00"/>
    <n v="28.6"/>
  </r>
  <r>
    <x v="63"/>
    <s v="+7 710-415-0428"/>
    <s v="Виталий Костин Аркадьевич"/>
    <x v="61"/>
    <s v="Костин"/>
    <s v="Аркадьевич"/>
    <x v="0"/>
    <d v="2022-03-16T00:00:00"/>
    <s v="+7"/>
    <x v="2"/>
    <d v="2025-03-24T00:00:00"/>
    <n v="36.799999999999997"/>
  </r>
  <r>
    <x v="64"/>
    <s v="+380 465-945-6481"/>
    <s v="Софья Князева Данииловна"/>
    <x v="62"/>
    <s v="Князева"/>
    <s v="Данииловна"/>
    <x v="0"/>
    <d v="2022-04-10T00:00:00"/>
    <s v="+380"/>
    <x v="3"/>
    <d v="2025-03-24T00:00:00"/>
    <n v="35.966666666666669"/>
  </r>
  <r>
    <x v="65"/>
    <s v="+375 523-528-4996"/>
    <s v="Даниил Кравцов Егорович"/>
    <x v="63"/>
    <s v="Кравцов"/>
    <s v="Егорович"/>
    <x v="0"/>
    <d v="2022-09-28T00:00:00"/>
    <s v="+375"/>
    <x v="1"/>
    <d v="2025-03-24T00:00:00"/>
    <n v="30.266666666666666"/>
  </r>
  <r>
    <x v="66"/>
    <s v="+992 883-671-0611"/>
    <s v="Алиса Белозерова Владиславовна"/>
    <x v="64"/>
    <s v="Белозерова"/>
    <s v="Владиславовна"/>
    <x v="0"/>
    <d v="2022-08-10T00:00:00"/>
    <s v="+992"/>
    <x v="4"/>
    <d v="2025-03-24T00:00:00"/>
    <n v="31.9"/>
  </r>
  <r>
    <x v="67"/>
    <s v="+7 322-351-7967"/>
    <s v="Евгений Мартынов Ильич"/>
    <x v="65"/>
    <s v="Мартынов"/>
    <s v="Ильич"/>
    <x v="1"/>
    <d v="2022-05-29T00:00:00"/>
    <s v="+7"/>
    <x v="2"/>
    <d v="2025-03-24T00:00:00"/>
    <n v="34.333333333333336"/>
  </r>
  <r>
    <x v="68"/>
    <s v="+992 314-900-5858"/>
    <s v="Анастасия Кузьмина Родионовна"/>
    <x v="18"/>
    <s v="Кузьмина"/>
    <s v="Родионовна"/>
    <x v="1"/>
    <d v="2022-03-25T00:00:00"/>
    <s v="+992"/>
    <x v="4"/>
    <d v="2025-03-24T00:00:00"/>
    <n v="36.5"/>
  </r>
  <r>
    <x v="69"/>
    <s v="+7 640-461-4099"/>
    <s v="Артемий Самсонов Леонидович"/>
    <x v="66"/>
    <s v="Самсонов"/>
    <s v="Леонидович"/>
    <x v="1"/>
    <d v="2022-07-28T00:00:00"/>
    <s v="+7"/>
    <x v="2"/>
    <d v="2025-03-24T00:00:00"/>
    <n v="32.333333333333336"/>
  </r>
  <r>
    <x v="70"/>
    <s v="+992 253-231-6427"/>
    <s v="Вера Лапина Геннадьевна"/>
    <x v="67"/>
    <s v="Лапина"/>
    <s v="Геннадьевна"/>
    <x v="0"/>
    <d v="2022-07-26T00:00:00"/>
    <s v="+992"/>
    <x v="4"/>
    <d v="2025-03-24T00:00:00"/>
    <n v="32.4"/>
  </r>
  <r>
    <x v="71"/>
    <s v="+992 508-269-1094"/>
    <s v="Филипп Котов Филиппович"/>
    <x v="68"/>
    <s v="Котов"/>
    <s v="Филиппович"/>
    <x v="0"/>
    <d v="2022-01-21T00:00:00"/>
    <s v="+992"/>
    <x v="4"/>
    <d v="2025-03-24T00:00:00"/>
    <n v="38.6"/>
  </r>
  <r>
    <x v="72"/>
    <s v="+7 915-487-8205"/>
    <s v="Марина Лаврова Артемовна"/>
    <x v="69"/>
    <s v="Лаврова"/>
    <s v="Артемовна"/>
    <x v="0"/>
    <d v="2022-07-09T00:00:00"/>
    <s v="+7"/>
    <x v="2"/>
    <d v="2025-03-24T00:00:00"/>
    <n v="32.966666666666669"/>
  </r>
  <r>
    <x v="73"/>
    <s v="+7 376-172-1887"/>
    <s v="Семен Кузьмин Матвеевич"/>
    <x v="70"/>
    <s v="Кузьмин"/>
    <s v="Матвеевич"/>
    <x v="1"/>
    <d v="2022-03-23T00:00:00"/>
    <s v="+7"/>
    <x v="2"/>
    <d v="2025-03-24T00:00:00"/>
    <n v="36.56666666666667"/>
  </r>
  <r>
    <x v="74"/>
    <s v="+7 894-900-2879"/>
    <s v="Алина Коваленко Семеновна"/>
    <x v="44"/>
    <s v="Коваленко"/>
    <s v="Семеновна"/>
    <x v="1"/>
    <d v="2022-12-24T00:00:00"/>
    <s v="+7"/>
    <x v="2"/>
    <d v="2025-03-24T00:00:00"/>
    <n v="27.366666666666667"/>
  </r>
  <r>
    <x v="75"/>
    <s v="+7 263-859-8875"/>
    <s v="Глеб Родионов Егорович"/>
    <x v="71"/>
    <s v="Родионов"/>
    <s v="Егорович"/>
    <x v="0"/>
    <d v="2022-09-11T00:00:00"/>
    <s v="+7"/>
    <x v="2"/>
    <d v="2025-03-24T00:00:00"/>
    <n v="30.833333333333332"/>
  </r>
  <r>
    <x v="76"/>
    <s v="+7 288-468-9287"/>
    <s v="Кристина Кузнецова Тимуровна"/>
    <x v="72"/>
    <s v="Кузнецова"/>
    <s v="Тимуровна"/>
    <x v="0"/>
    <d v="2022-07-11T00:00:00"/>
    <s v="+7"/>
    <x v="2"/>
    <d v="2025-03-24T00:00:00"/>
    <n v="32.9"/>
  </r>
  <r>
    <x v="77"/>
    <s v="+992 372-939-7775"/>
    <s v="Виктор Лебедев Яковлевич"/>
    <x v="73"/>
    <s v="Лебедев"/>
    <s v="Яковлевич"/>
    <x v="1"/>
    <d v="2022-05-09T00:00:00"/>
    <s v="+992"/>
    <x v="4"/>
    <d v="2025-03-24T00:00:00"/>
    <n v="35"/>
  </r>
  <r>
    <x v="78"/>
    <s v="+7 089-779-0837"/>
    <s v="Дарина Король Аркадьевна"/>
    <x v="74"/>
    <s v="Король"/>
    <s v="Аркадьевна"/>
    <x v="0"/>
    <d v="2022-05-13T00:00:00"/>
    <s v="+7"/>
    <x v="2"/>
    <d v="2025-03-24T00:00:00"/>
    <n v="34.866666666666667"/>
  </r>
  <r>
    <x v="79"/>
    <s v="+992 326-136-2416"/>
    <s v="Никита Зайцев Валериевич"/>
    <x v="75"/>
    <s v="Зайцев"/>
    <s v="Валериевич"/>
    <x v="1"/>
    <d v="2022-10-29T00:00:00"/>
    <s v="+992"/>
    <x v="4"/>
    <d v="2025-03-24T00:00:00"/>
    <n v="29.233333333333334"/>
  </r>
  <r>
    <x v="80"/>
    <s v="+998 016-556-9015"/>
    <s v="Ульяна Кудряшова Игоревна"/>
    <x v="40"/>
    <s v="Кудряшова"/>
    <s v="Игоревна"/>
    <x v="1"/>
    <d v="2022-09-11T00:00:00"/>
    <s v="+998"/>
    <x v="0"/>
    <d v="2025-03-24T00:00:00"/>
    <n v="30.833333333333332"/>
  </r>
  <r>
    <x v="81"/>
    <s v="+998 388-311-1484"/>
    <s v="Станислав Попов Богданович"/>
    <x v="35"/>
    <s v="Попов"/>
    <s v="Богданович"/>
    <x v="0"/>
    <d v="2022-01-02T00:00:00"/>
    <s v="+998"/>
    <x v="0"/>
    <d v="2025-03-24T00:00:00"/>
    <n v="39.233333333333334"/>
  </r>
  <r>
    <x v="82"/>
    <s v="+7 093-201-9949"/>
    <s v="Вероника Исакова Родионовна"/>
    <x v="36"/>
    <s v="Исакова"/>
    <s v="Родионовна"/>
    <x v="0"/>
    <d v="2022-03-07T00:00:00"/>
    <s v="+7"/>
    <x v="2"/>
    <d v="2025-03-24T00:00:00"/>
    <n v="37.1"/>
  </r>
  <r>
    <x v="83"/>
    <s v="+375 074-074-0170"/>
    <s v="Ярослав Котов Артемович"/>
    <x v="37"/>
    <s v="Котов"/>
    <s v="Артемович"/>
    <x v="1"/>
    <d v="2022-10-07T00:00:00"/>
    <s v="+375"/>
    <x v="1"/>
    <d v="2025-03-24T00:00:00"/>
    <n v="29.966666666666665"/>
  </r>
  <r>
    <x v="84"/>
    <s v="+375 260-927-0999"/>
    <s v="Ангелина Волкова Михайловна"/>
    <x v="38"/>
    <s v="Волкова"/>
    <s v="Михайловна"/>
    <x v="1"/>
    <d v="2022-10-07T00:00:00"/>
    <s v="+375"/>
    <x v="1"/>
    <d v="2025-03-24T00:00:00"/>
    <n v="29.966666666666665"/>
  </r>
  <r>
    <x v="85"/>
    <s v="+7 356-385-2881"/>
    <s v="Максим Крылов Владиславович"/>
    <x v="39"/>
    <s v="Крылов"/>
    <s v="Владиславович"/>
    <x v="0"/>
    <d v="2022-07-27T00:00:00"/>
    <s v="+7"/>
    <x v="2"/>
    <d v="2025-03-24T00:00:00"/>
    <n v="32.366666666666667"/>
  </r>
  <r>
    <x v="86"/>
    <s v="+7 833-884-1180"/>
    <s v="Ульяна Лобанова Евгеньевна"/>
    <x v="40"/>
    <s v="Лобанова"/>
    <s v="Евгеньевна"/>
    <x v="0"/>
    <d v="2022-01-24T00:00:00"/>
    <s v="+7"/>
    <x v="2"/>
    <d v="2025-03-24T00:00:00"/>
    <n v="38.5"/>
  </r>
  <r>
    <x v="87"/>
    <s v="+380 369-038-6358"/>
    <s v="Федор Марков Иванович"/>
    <x v="41"/>
    <s v="Марков"/>
    <s v="Иванович"/>
    <x v="1"/>
    <d v="2022-08-23T00:00:00"/>
    <s v="+380"/>
    <x v="3"/>
    <d v="2025-03-24T00:00:00"/>
    <n v="31.466666666666665"/>
  </r>
  <r>
    <x v="88"/>
    <s v="+380 341-215-3278"/>
    <s v="Карина Суворова Алексеевна"/>
    <x v="42"/>
    <s v="Суворова"/>
    <s v="Алексеевна"/>
    <x v="0"/>
    <d v="2022-07-20T00:00:00"/>
    <s v="+380"/>
    <x v="3"/>
    <d v="2025-03-24T00:00:00"/>
    <n v="32.6"/>
  </r>
  <r>
    <x v="89"/>
    <s v="+998 801-433-5842"/>
    <s v="Вадим Ермаков Константинович"/>
    <x v="43"/>
    <s v="Ермаков"/>
    <s v="Константинович"/>
    <x v="0"/>
    <d v="2022-12-01T00:00:00"/>
    <s v="+998"/>
    <x v="0"/>
    <d v="2025-03-24T00:00:00"/>
    <n v="28.133333333333333"/>
  </r>
  <r>
    <x v="90"/>
    <s v="+7 727-444-8253"/>
    <s v="Алина Кузьмина Павловна"/>
    <x v="44"/>
    <s v="Кузьмина"/>
    <s v="Павловна"/>
    <x v="0"/>
    <d v="2022-06-02T00:00:00"/>
    <s v="+7"/>
    <x v="2"/>
    <d v="2025-03-24T00:00:00"/>
    <n v="34.200000000000003"/>
  </r>
  <r>
    <x v="91"/>
    <s v="+7 219-942-5792"/>
    <s v="Константин Никитин Викторович"/>
    <x v="45"/>
    <s v="Никитин"/>
    <s v="Викторович"/>
    <x v="1"/>
    <d v="2022-01-23T00:00:00"/>
    <s v="+7"/>
    <x v="2"/>
    <d v="2025-03-24T00:00:00"/>
    <n v="38.533333333333331"/>
  </r>
  <r>
    <x v="92"/>
    <s v="+7 430-487-6579"/>
    <s v="Валентина Орлова Николаевна"/>
    <x v="46"/>
    <s v="Орлова"/>
    <s v="Николаевна"/>
    <x v="1"/>
    <d v="2022-02-13T00:00:00"/>
    <s v="+7"/>
    <x v="2"/>
    <d v="2025-03-24T00:00:00"/>
    <n v="37.833333333333336"/>
  </r>
  <r>
    <x v="93"/>
    <s v="+998 827-959-0308"/>
    <s v="Леонид Титов Георгиевич"/>
    <x v="47"/>
    <s v="Титов"/>
    <s v="Георгиевич"/>
    <x v="0"/>
    <d v="2022-08-31T00:00:00"/>
    <s v="+998"/>
    <x v="0"/>
    <d v="2025-03-24T00:00:00"/>
    <n v="31.2"/>
  </r>
  <r>
    <x v="94"/>
    <s v="+998 880-147-7505"/>
    <s v="Арина Филиппова Руслановна"/>
    <x v="48"/>
    <s v="Филиппова"/>
    <s v="Руслановна"/>
    <x v="0"/>
    <d v="2022-09-18T00:00:00"/>
    <s v="+998"/>
    <x v="0"/>
    <d v="2025-03-24T00:00:00"/>
    <n v="30.6"/>
  </r>
  <r>
    <x v="95"/>
    <s v="+992 234-736-4616"/>
    <s v="Георгий Борисов Степанович"/>
    <x v="49"/>
    <s v="Борисов"/>
    <s v="Степанович"/>
    <x v="1"/>
    <d v="2022-01-09T00:00:00"/>
    <s v="+992"/>
    <x v="4"/>
    <d v="2025-03-24T00:00:00"/>
    <n v="39"/>
  </r>
  <r>
    <x v="96"/>
    <s v="+998 581-380-6694"/>
    <s v="Виктория Ларионова Андреевна"/>
    <x v="24"/>
    <s v="Ларионова"/>
    <s v="Андреевна"/>
    <x v="0"/>
    <d v="2022-08-23T00:00:00"/>
    <s v="+998"/>
    <x v="0"/>
    <d v="2025-03-24T00:00:00"/>
    <n v="31.466666666666665"/>
  </r>
  <r>
    <x v="97"/>
    <s v="+992 086-931-5836"/>
    <s v="Арсений Павлов Дмитриевич"/>
    <x v="50"/>
    <s v="Павлов"/>
    <s v="Дмитриевич"/>
    <x v="1"/>
    <d v="2022-03-19T00:00:00"/>
    <s v="+992"/>
    <x v="4"/>
    <d v="2025-03-24T00:00:00"/>
    <n v="36.700000000000003"/>
  </r>
  <r>
    <x v="98"/>
    <s v="+7 007-157-8873"/>
    <s v="Милана Кочеткова Владиславовна"/>
    <x v="51"/>
    <s v="Кочеткова"/>
    <s v="Владиславовна"/>
    <x v="0"/>
    <d v="2022-07-01T00:00:00"/>
    <s v="+7"/>
    <x v="2"/>
    <d v="2025-03-24T00:00:00"/>
    <n v="33.233333333333334"/>
  </r>
  <r>
    <x v="99"/>
    <s v="+380 947-602-2812"/>
    <s v="Максим Соколов Александрович"/>
    <x v="39"/>
    <s v="Соколов"/>
    <s v="Александрович"/>
    <x v="1"/>
    <d v="2022-03-01T00:00:00"/>
    <s v="+380"/>
    <x v="3"/>
    <d v="2025-03-24T00:00:00"/>
    <n v="37.299999999999997"/>
  </r>
  <r>
    <x v="100"/>
    <s v="+380 697-469-4252"/>
    <s v="Анастасия Петрова Сергеевна"/>
    <x v="18"/>
    <s v="Петрова"/>
    <s v="Сергеевна"/>
    <x v="0"/>
    <d v="2022-02-09T00:00:00"/>
    <s v="+380"/>
    <x v="3"/>
    <d v="2025-03-24T00:00:00"/>
    <n v="37.966666666666669"/>
  </r>
  <r>
    <x v="101"/>
    <s v="+7 962-495-5040"/>
    <s v="Игорь Кузнецов Викторович"/>
    <x v="52"/>
    <s v="Кузнецов"/>
    <s v="Викторович"/>
    <x v="0"/>
    <d v="2022-10-23T00:00:00"/>
    <s v="+7"/>
    <x v="2"/>
    <d v="2025-03-24T00:00:00"/>
    <n v="29.433333333333334"/>
  </r>
  <r>
    <x v="102"/>
    <s v="+380 349-100-4938"/>
    <s v="Екатерина Иванова Дмитриевна"/>
    <x v="16"/>
    <s v="Иванова"/>
    <s v="Дмитриевна"/>
    <x v="0"/>
    <d v="2022-09-17T00:00:00"/>
    <s v="+380"/>
    <x v="3"/>
    <d v="2025-03-24T00:00:00"/>
    <n v="30.633333333333333"/>
  </r>
  <r>
    <x v="103"/>
    <s v="+998 876-305-1700"/>
    <s v="Роман Николаев Павлович"/>
    <x v="25"/>
    <s v="Николаев"/>
    <s v="Павлович"/>
    <x v="1"/>
    <d v="2022-02-07T00:00:00"/>
    <s v="+998"/>
    <x v="0"/>
    <d v="2025-03-24T00:00:00"/>
    <n v="38.033333333333331"/>
  </r>
  <r>
    <x v="104"/>
    <s v="+992 861-842-9595"/>
    <s v="Дарья Смирнова Андреевна"/>
    <x v="32"/>
    <s v="Смирнова"/>
    <s v="Андреевна"/>
    <x v="1"/>
    <d v="2022-07-14T00:00:00"/>
    <s v="+992"/>
    <x v="4"/>
    <d v="2025-03-24T00:00:00"/>
    <n v="32.799999999999997"/>
  </r>
  <r>
    <x v="105"/>
    <s v="+7 724-995-2653"/>
    <s v="Александр Лебедев Николаевич"/>
    <x v="9"/>
    <s v="Лебедев"/>
    <s v="Николаевич"/>
    <x v="1"/>
    <d v="2022-05-09T00:00:00"/>
    <s v="+7"/>
    <x v="2"/>
    <d v="2025-03-24T00:00:00"/>
    <n v="35"/>
  </r>
  <r>
    <x v="106"/>
    <s v="+380 435-435-7454"/>
    <s v="Ольга Козлова Алексеевна"/>
    <x v="6"/>
    <s v="Козлова"/>
    <s v="Алексеевна"/>
    <x v="1"/>
    <d v="2022-12-06T00:00:00"/>
    <s v="+380"/>
    <x v="3"/>
    <d v="2025-03-24T00:00:00"/>
    <n v="27.966666666666665"/>
  </r>
  <r>
    <x v="107"/>
    <s v="+380 667-385-3298"/>
    <s v="Артем Морозов Игоревич"/>
    <x v="21"/>
    <s v="Морозов"/>
    <s v="Игоревич"/>
    <x v="1"/>
    <d v="2022-11-06T00:00:00"/>
    <s v="+380"/>
    <x v="3"/>
    <d v="2025-03-24T00:00:00"/>
    <n v="28.966666666666665"/>
  </r>
  <r>
    <x v="108"/>
    <s v="+7 858-333-4042"/>
    <s v="Татьяна Никитина Павловна"/>
    <x v="8"/>
    <s v="Никитина"/>
    <s v="Павловна"/>
    <x v="1"/>
    <d v="2022-06-08T00:00:00"/>
    <s v="+7"/>
    <x v="2"/>
    <d v="2025-03-24T00:00:00"/>
    <n v="34"/>
  </r>
  <r>
    <x v="109"/>
    <s v="+380 828-307-7136"/>
    <s v="Кирилл Романов Евгеньевич"/>
    <x v="19"/>
    <s v="Романов"/>
    <s v="Евгеньевич"/>
    <x v="1"/>
    <d v="2022-06-01T00:00:00"/>
    <s v="+380"/>
    <x v="3"/>
    <d v="2025-03-24T00:00:00"/>
    <n v="34.233333333333334"/>
  </r>
  <r>
    <x v="110"/>
    <s v="+998 678-470-2329"/>
    <s v="Алла Баранова Данииловна"/>
    <x v="76"/>
    <s v="Баранова"/>
    <s v="Данииловна"/>
    <x v="1"/>
    <d v="2022-05-30T00:00:00"/>
    <s v="+998"/>
    <x v="0"/>
    <d v="2025-03-24T00:00:00"/>
    <n v="34.299999999999997"/>
  </r>
  <r>
    <x v="111"/>
    <s v="+992 908-369-0617"/>
    <s v="Арсений Семенов Леонидович"/>
    <x v="50"/>
    <s v="Семенов"/>
    <s v="Леонидович"/>
    <x v="0"/>
    <d v="2022-11-17T00:00:00"/>
    <s v="+992"/>
    <x v="4"/>
    <d v="2025-03-24T00:00:00"/>
    <n v="28.6"/>
  </r>
  <r>
    <x v="112"/>
    <s v="+7 669-661-5797"/>
    <s v="Ирина Чернова Геннадьевна"/>
    <x v="22"/>
    <s v="Чернова"/>
    <s v="Геннадьевна"/>
    <x v="0"/>
    <d v="2022-01-02T00:00:00"/>
    <s v="+7"/>
    <x v="2"/>
    <d v="2025-03-24T00:00:00"/>
    <n v="39.233333333333334"/>
  </r>
  <r>
    <x v="113"/>
    <s v="+7 393-681-6723"/>
    <s v="Егор Шаповалов Филиппович"/>
    <x v="23"/>
    <s v="Шаповалов"/>
    <s v="Филиппович"/>
    <x v="0"/>
    <d v="2022-11-24T00:00:00"/>
    <s v="+7"/>
    <x v="2"/>
    <d v="2025-03-24T00:00:00"/>
    <n v="28.366666666666667"/>
  </r>
  <r>
    <x v="114"/>
    <s v="+998 583-780-6740"/>
    <s v="Виктория Соловьева Витальевна"/>
    <x v="24"/>
    <s v="Соловьева"/>
    <s v="Витальевна"/>
    <x v="1"/>
    <d v="2022-06-02T00:00:00"/>
    <s v="+998"/>
    <x v="0"/>
    <d v="2025-03-24T00:00:00"/>
    <n v="34.200000000000003"/>
  </r>
  <r>
    <x v="115"/>
    <s v="+992 928-516-3980"/>
    <s v="Роман Горбачев Ильич"/>
    <x v="25"/>
    <s v="Горбачев"/>
    <s v="Ильич"/>
    <x v="0"/>
    <d v="2022-01-09T00:00:00"/>
    <s v="+992"/>
    <x v="4"/>
    <d v="2025-03-24T00:00:00"/>
    <n v="39"/>
  </r>
  <r>
    <x v="116"/>
    <s v="+992 358-380-4702"/>
    <s v="Полина Краснова Владиславовна"/>
    <x v="26"/>
    <s v="Краснова"/>
    <s v="Владиславовна"/>
    <x v="1"/>
    <d v="2022-03-12T00:00:00"/>
    <s v="+992"/>
    <x v="4"/>
    <d v="2025-03-24T00:00:00"/>
    <n v="36.93333333333333"/>
  </r>
  <r>
    <x v="117"/>
    <s v="+375 156-538-5529"/>
    <s v="Павел Беляев Матвеевич"/>
    <x v="27"/>
    <s v="Беляев"/>
    <s v="Матвеевич"/>
    <x v="0"/>
    <d v="2022-01-12T00:00:00"/>
    <s v="+375"/>
    <x v="1"/>
    <d v="2025-03-24T00:00:00"/>
    <n v="38.9"/>
  </r>
  <r>
    <x v="118"/>
    <s v="+998 241-358-6988"/>
    <s v="Ксения Тарасова Семеновна"/>
    <x v="28"/>
    <s v="Тарасова"/>
    <s v="Семеновна"/>
    <x v="0"/>
    <d v="2022-06-22T00:00:00"/>
    <s v="+998"/>
    <x v="0"/>
    <d v="2025-03-24T00:00:00"/>
    <n v="33.533333333333331"/>
  </r>
  <r>
    <x v="119"/>
    <s v="+7 739-924-9444"/>
    <s v="Григорий Васильев Егорович"/>
    <x v="29"/>
    <s v="Васильев"/>
    <s v="Егорович"/>
    <x v="1"/>
    <d v="2022-12-21T00:00:00"/>
    <s v="+7"/>
    <x v="2"/>
    <d v="2025-03-24T00:00:00"/>
    <n v="27.466666666666665"/>
  </r>
  <r>
    <x v="120"/>
    <s v="+992 904-682-2250"/>
    <s v="Маргарита Калинина Тимуровна"/>
    <x v="30"/>
    <s v="Калинина"/>
    <s v="Тимуровна"/>
    <x v="1"/>
    <d v="2022-11-24T00:00:00"/>
    <s v="+992"/>
    <x v="4"/>
    <d v="2025-03-24T00:00:00"/>
    <n v="28.366666666666667"/>
  </r>
  <r>
    <x v="121"/>
    <s v="+7 892-625-6649"/>
    <s v="Валерий Медведев Яковлевич"/>
    <x v="31"/>
    <s v="Медведев"/>
    <s v="Яковлевич"/>
    <x v="0"/>
    <d v="2022-01-20T00:00:00"/>
    <s v="+7"/>
    <x v="2"/>
    <d v="2025-03-24T00:00:00"/>
    <n v="38.633333333333333"/>
  </r>
  <r>
    <x v="122"/>
    <s v="+998 049-489-2171"/>
    <s v="Дарья Королева Аркадьевна"/>
    <x v="32"/>
    <s v="Королева"/>
    <s v="Аркадьевна"/>
    <x v="1"/>
    <d v="2022-01-15T00:00:00"/>
    <s v="+998"/>
    <x v="0"/>
    <d v="2025-03-24T00:00:00"/>
    <n v="38.799999999999997"/>
  </r>
  <r>
    <x v="123"/>
    <s v="+7 038-725-7867"/>
    <s v="Николай Зайцев Валериевич"/>
    <x v="33"/>
    <s v="Зайцев"/>
    <s v="Валериевич"/>
    <x v="0"/>
    <d v="2022-02-27T00:00:00"/>
    <s v="+7"/>
    <x v="2"/>
    <d v="2025-03-24T00:00:00"/>
    <n v="37.366666666666667"/>
  </r>
  <r>
    <x v="124"/>
    <s v="+380 833-248-7380"/>
    <s v="София Кудряшова Игоревна"/>
    <x v="34"/>
    <s v="Кудряшова"/>
    <s v="Игоревна"/>
    <x v="0"/>
    <d v="2022-10-26T00:00:00"/>
    <s v="+380"/>
    <x v="3"/>
    <d v="2025-03-24T00:00:00"/>
    <n v="29.333333333333332"/>
  </r>
  <r>
    <x v="125"/>
    <s v="+992 862-124-2046"/>
    <s v="Станислав Попов Богданович"/>
    <x v="35"/>
    <s v="Попов"/>
    <s v="Богданович"/>
    <x v="1"/>
    <d v="2022-07-27T00:00:00"/>
    <s v="+992"/>
    <x v="4"/>
    <d v="2025-03-24T00:00:00"/>
    <n v="32.366666666666667"/>
  </r>
  <r>
    <x v="126"/>
    <s v="+7 139-999-3338"/>
    <s v="Вероника Исакова Родионовна"/>
    <x v="36"/>
    <s v="Исакова"/>
    <s v="Родионовна"/>
    <x v="0"/>
    <d v="2022-11-18T00:00:00"/>
    <s v="+7"/>
    <x v="2"/>
    <d v="2025-03-24T00:00:00"/>
    <n v="28.566666666666666"/>
  </r>
  <r>
    <x v="127"/>
    <s v="+380 030-138-6532"/>
    <s v="Ярослав Котов Артемович"/>
    <x v="37"/>
    <s v="Котов"/>
    <s v="Артемович"/>
    <x v="0"/>
    <d v="2022-11-02T00:00:00"/>
    <s v="+380"/>
    <x v="3"/>
    <d v="2025-03-24T00:00:00"/>
    <n v="29.1"/>
  </r>
  <r>
    <x v="128"/>
    <s v="+7 260-379-8995"/>
    <s v="Ангелина Волкова Михайловна"/>
    <x v="38"/>
    <s v="Волкова"/>
    <s v="Михайловна"/>
    <x v="1"/>
    <d v="2022-09-23T00:00:00"/>
    <s v="+7"/>
    <x v="2"/>
    <d v="2025-03-24T00:00:00"/>
    <n v="30.433333333333334"/>
  </r>
  <r>
    <x v="129"/>
    <s v="+992 908-969-9000"/>
    <s v="Максим Крылов Владиславович"/>
    <x v="39"/>
    <s v="Крылов"/>
    <s v="Владиславович"/>
    <x v="0"/>
    <d v="2022-11-04T00:00:00"/>
    <s v="+992"/>
    <x v="4"/>
    <d v="2025-03-24T00:00:00"/>
    <n v="29.033333333333335"/>
  </r>
  <r>
    <x v="130"/>
    <s v="+998 153-345-5047"/>
    <s v="Ульяна Лобанова Евгеньевна"/>
    <x v="40"/>
    <s v="Лобанова"/>
    <s v="Евгеньевна"/>
    <x v="0"/>
    <d v="2022-07-20T00:00:00"/>
    <s v="+998"/>
    <x v="0"/>
    <d v="2025-03-24T00:00:00"/>
    <n v="32.6"/>
  </r>
  <r>
    <x v="131"/>
    <s v="+380 487-238-5930"/>
    <s v="Федор Марков Иванович"/>
    <x v="41"/>
    <s v="Марков"/>
    <s v="Иванович"/>
    <x v="0"/>
    <d v="2022-04-14T00:00:00"/>
    <s v="+380"/>
    <x v="3"/>
    <d v="2025-03-24T00:00:00"/>
    <n v="35.833333333333336"/>
  </r>
  <r>
    <x v="132"/>
    <s v="+375 187-052-9526"/>
    <s v="Карина Суворова Алексеевна"/>
    <x v="42"/>
    <s v="Суворова"/>
    <s v="Алексеевна"/>
    <x v="0"/>
    <d v="2022-03-28T00:00:00"/>
    <s v="+375"/>
    <x v="1"/>
    <d v="2025-03-24T00:00:00"/>
    <n v="36.4"/>
  </r>
  <r>
    <x v="133"/>
    <s v="+380 174-160-6456"/>
    <s v="Вадим Ермаков Константинович"/>
    <x v="43"/>
    <s v="Ермаков"/>
    <s v="Константинович"/>
    <x v="0"/>
    <d v="2022-06-05T00:00:00"/>
    <s v="+380"/>
    <x v="3"/>
    <d v="2025-03-24T00:00:00"/>
    <n v="34.1"/>
  </r>
  <r>
    <x v="134"/>
    <s v="+7 048-020-5515"/>
    <s v="Алина Кузьмина Павловна"/>
    <x v="44"/>
    <s v="Кузьмина"/>
    <s v="Павловна"/>
    <x v="1"/>
    <d v="2022-04-22T00:00:00"/>
    <s v="+7"/>
    <x v="2"/>
    <d v="2025-03-24T00:00:00"/>
    <n v="35.56666666666667"/>
  </r>
  <r>
    <x v="135"/>
    <s v="+992 979-262-5049"/>
    <s v="Константин Никитин Викторович"/>
    <x v="45"/>
    <s v="Никитин"/>
    <s v="Викторович"/>
    <x v="1"/>
    <d v="2022-11-10T00:00:00"/>
    <s v="+992"/>
    <x v="4"/>
    <d v="2025-03-24T00:00:00"/>
    <n v="28.833333333333332"/>
  </r>
  <r>
    <x v="136"/>
    <s v="+7 981-183-3972"/>
    <s v="Валентина Орлова Николаевна"/>
    <x v="46"/>
    <s v="Орлова"/>
    <s v="Николаевна"/>
    <x v="0"/>
    <d v="2022-10-22T00:00:00"/>
    <s v="+7"/>
    <x v="2"/>
    <d v="2025-03-24T00:00:00"/>
    <n v="29.466666666666665"/>
  </r>
  <r>
    <x v="137"/>
    <s v="+7 709-119-0759"/>
    <s v="Леонид Титов Георгиевич"/>
    <x v="47"/>
    <s v="Титов"/>
    <s v="Георгиевич"/>
    <x v="1"/>
    <d v="2022-08-29T00:00:00"/>
    <s v="+7"/>
    <x v="2"/>
    <d v="2025-03-24T00:00:00"/>
    <n v="31.266666666666666"/>
  </r>
  <r>
    <x v="138"/>
    <s v="+992 292-122-7648"/>
    <s v="Арина Филиппова Руслановна"/>
    <x v="48"/>
    <s v="Филиппова"/>
    <s v="Руслановна"/>
    <x v="1"/>
    <d v="2022-01-02T00:00:00"/>
    <s v="+992"/>
    <x v="4"/>
    <d v="2025-03-24T00:00:00"/>
    <n v="39.233333333333334"/>
  </r>
  <r>
    <x v="139"/>
    <s v="+998 265-405-9627"/>
    <s v="Георгий Борисов Степанович"/>
    <x v="49"/>
    <s v="Борисов"/>
    <s v="Степанович"/>
    <x v="0"/>
    <d v="2022-12-27T00:00:00"/>
    <s v="+998"/>
    <x v="0"/>
    <d v="2025-03-24T00:00:00"/>
    <n v="27.266666666666666"/>
  </r>
  <r>
    <x v="140"/>
    <s v="+992 750-248-5649"/>
    <s v="Виктория Ларионова Андреевна"/>
    <x v="24"/>
    <s v="Ларионова"/>
    <s v="Андреевна"/>
    <x v="0"/>
    <d v="2022-04-21T00:00:00"/>
    <s v="+992"/>
    <x v="4"/>
    <d v="2025-03-24T00:00:00"/>
    <n v="35.6"/>
  </r>
  <r>
    <x v="141"/>
    <s v="+380 992-850-2292"/>
    <s v="Арсений Павлов Дмитриевич"/>
    <x v="50"/>
    <s v="Павлов"/>
    <s v="Дмитриевич"/>
    <x v="1"/>
    <d v="2022-05-17T00:00:00"/>
    <s v="+380"/>
    <x v="3"/>
    <d v="2025-03-24T00:00:00"/>
    <n v="34.733333333333334"/>
  </r>
  <r>
    <x v="142"/>
    <s v="+375 840-221-8767"/>
    <s v="Милана Кочеткова Владиславовна"/>
    <x v="51"/>
    <s v="Кочеткова"/>
    <s v="Владиславовна"/>
    <x v="1"/>
    <d v="2022-07-24T00:00:00"/>
    <s v="+375"/>
    <x v="1"/>
    <d v="2025-03-24T00:00:00"/>
    <n v="32.466666666666669"/>
  </r>
  <r>
    <x v="143"/>
    <s v="+380 855-516-3611"/>
    <s v="Игорь Соколовский Михайлович"/>
    <x v="52"/>
    <s v="Соколовский"/>
    <s v="Михайлович"/>
    <x v="0"/>
    <d v="2022-06-16T00:00:00"/>
    <s v="+380"/>
    <x v="3"/>
    <d v="2025-03-24T00:00:00"/>
    <n v="33.733333333333334"/>
  </r>
  <r>
    <x v="144"/>
    <s v="+998 381-147-6466"/>
    <s v="Елизавета Миронова Ивановна"/>
    <x v="53"/>
    <s v="Миронова"/>
    <s v="Ивановна"/>
    <x v="1"/>
    <d v="2022-09-23T00:00:00"/>
    <s v="+998"/>
    <x v="0"/>
    <d v="2025-03-24T00:00:00"/>
    <n v="30.433333333333334"/>
  </r>
  <r>
    <x v="145"/>
    <s v="+380 705-295-2201"/>
    <s v="Матвей Кудрявцев Артемович"/>
    <x v="54"/>
    <s v="Кудрявцев"/>
    <s v="Артемович"/>
    <x v="1"/>
    <d v="2022-06-18T00:00:00"/>
    <s v="+380"/>
    <x v="3"/>
    <d v="2025-03-24T00:00:00"/>
    <n v="33.666666666666664"/>
  </r>
  <r>
    <x v="146"/>
    <s v="+7 326-132-7435"/>
    <s v="Анжелика Савельева Романовна"/>
    <x v="55"/>
    <s v="Савельева"/>
    <s v="Романовна"/>
    <x v="1"/>
    <d v="2022-06-25T00:00:00"/>
    <s v="+7"/>
    <x v="2"/>
    <d v="2025-03-24T00:00:00"/>
    <n v="33.43333333333333"/>
  </r>
  <r>
    <x v="147"/>
    <s v="+7 340-358-5907"/>
    <s v="Тимофей Быков Кириллович"/>
    <x v="56"/>
    <s v="Быков"/>
    <s v="Кириллович"/>
    <x v="0"/>
    <d v="2022-12-22T00:00:00"/>
    <s v="+7"/>
    <x v="2"/>
    <d v="2025-03-24T00:00:00"/>
    <n v="27.433333333333334"/>
  </r>
  <r>
    <x v="148"/>
    <s v="+998 914-522-1318"/>
    <s v="Кира Шевцова Евгеньевна"/>
    <x v="57"/>
    <s v="Шевцова"/>
    <s v="Евгеньевна"/>
    <x v="1"/>
    <d v="2022-11-25T00:00:00"/>
    <s v="+998"/>
    <x v="0"/>
    <d v="2025-03-24T00:00:00"/>
    <n v="28.333333333333332"/>
  </r>
  <r>
    <x v="149"/>
    <s v="+992 891-393-2973"/>
    <s v="Руслан Андреев Алексеевич"/>
    <x v="58"/>
    <s v="Андреев"/>
    <s v="Алексеевич"/>
    <x v="0"/>
    <d v="2022-03-16T00:00:00"/>
    <s v="+992"/>
    <x v="4"/>
    <d v="2025-03-24T00:00:00"/>
    <n v="36.799999999999997"/>
  </r>
  <r>
    <x v="150"/>
    <s v="+998 197-437-6957"/>
    <s v="Валерия Брагина Витальевна"/>
    <x v="59"/>
    <s v="Брагина"/>
    <s v="Витальевна"/>
    <x v="0"/>
    <d v="2022-09-27T00:00:00"/>
    <s v="+998"/>
    <x v="0"/>
    <d v="2025-03-24T00:00:00"/>
    <n v="30.3"/>
  </r>
  <r>
    <x v="151"/>
    <s v="+380 383-190-2360"/>
    <s v="Илья Денисов Максимович"/>
    <x v="60"/>
    <s v="Денисов"/>
    <s v="Максимович"/>
    <x v="0"/>
    <d v="2022-07-29T00:00:00"/>
    <s v="+380"/>
    <x v="3"/>
    <d v="2025-03-24T00:00:00"/>
    <n v="32.299999999999997"/>
  </r>
  <r>
    <x v="152"/>
    <s v="+375 226-003-8992"/>
    <s v="Полина Гусева Игоревна"/>
    <x v="26"/>
    <s v="Гусева"/>
    <s v="Игоревна"/>
    <x v="1"/>
    <d v="2022-05-20T00:00:00"/>
    <s v="+375"/>
    <x v="1"/>
    <d v="2025-03-24T00:00:00"/>
    <n v="34.633333333333333"/>
  </r>
  <r>
    <x v="153"/>
    <s v="+992 906-130-4174"/>
    <s v="Виталий Костин Аркадьевич"/>
    <x v="61"/>
    <s v="Костин"/>
    <s v="Аркадьевич"/>
    <x v="1"/>
    <d v="2022-05-22T00:00:00"/>
    <s v="+992"/>
    <x v="4"/>
    <d v="2025-03-24T00:00:00"/>
    <n v="34.56666666666667"/>
  </r>
  <r>
    <x v="154"/>
    <s v="+7 977-556-0650"/>
    <s v="Софья Князева Данииловна"/>
    <x v="62"/>
    <s v="Князева"/>
    <s v="Данииловна"/>
    <x v="1"/>
    <d v="2022-10-23T00:00:00"/>
    <s v="+7"/>
    <x v="2"/>
    <d v="2025-03-24T00:00:00"/>
    <n v="29.433333333333334"/>
  </r>
  <r>
    <x v="155"/>
    <s v="+375 820-460-9487"/>
    <s v="Даниил Кравцов Егорович"/>
    <x v="63"/>
    <s v="Кравцов"/>
    <s v="Егорович"/>
    <x v="1"/>
    <d v="2022-02-24T00:00:00"/>
    <s v="+375"/>
    <x v="1"/>
    <d v="2025-03-24T00:00:00"/>
    <n v="37.466666666666669"/>
  </r>
  <r>
    <x v="156"/>
    <s v="+998 608-979-4237"/>
    <s v="Алиса Белозерова Владиславовна"/>
    <x v="64"/>
    <s v="Белозерова"/>
    <s v="Владиславовна"/>
    <x v="1"/>
    <d v="2022-05-05T00:00:00"/>
    <s v="+998"/>
    <x v="0"/>
    <d v="2025-03-24T00:00:00"/>
    <n v="35.133333333333333"/>
  </r>
  <r>
    <x v="157"/>
    <s v="+380 086-392-5406"/>
    <s v="Евгений Мартынов Ильич"/>
    <x v="65"/>
    <s v="Мартынов"/>
    <s v="Ильич"/>
    <x v="0"/>
    <d v="2022-10-24T00:00:00"/>
    <s v="+380"/>
    <x v="3"/>
    <d v="2025-03-24T00:00:00"/>
    <n v="29.4"/>
  </r>
  <r>
    <x v="158"/>
    <s v="+380 264-466-6372"/>
    <s v="Анастасия Кузьмина Родионовна"/>
    <x v="18"/>
    <s v="Кузьмина"/>
    <s v="Родионовна"/>
    <x v="1"/>
    <d v="2022-03-03T00:00:00"/>
    <s v="+380"/>
    <x v="3"/>
    <d v="2025-03-24T00:00:00"/>
    <n v="37.233333333333334"/>
  </r>
  <r>
    <x v="159"/>
    <s v="+992 644-743-9326"/>
    <s v="Артемий Самсонов Леонидович"/>
    <x v="66"/>
    <s v="Самсонов"/>
    <s v="Леонидович"/>
    <x v="1"/>
    <d v="2022-02-03T00:00:00"/>
    <s v="+992"/>
    <x v="4"/>
    <d v="2025-03-24T00:00:00"/>
    <n v="38.166666666666664"/>
  </r>
  <r>
    <x v="160"/>
    <s v="+380 403-818-2198"/>
    <s v="Вера Лапина Геннадьевна"/>
    <x v="67"/>
    <s v="Лапина"/>
    <s v="Геннадьевна"/>
    <x v="0"/>
    <d v="2022-08-20T00:00:00"/>
    <s v="+380"/>
    <x v="3"/>
    <d v="2025-03-24T00:00:00"/>
    <n v="31.566666666666666"/>
  </r>
  <r>
    <x v="161"/>
    <s v="+7 613-538-5501"/>
    <s v="Филипп Котов Филиппович"/>
    <x v="68"/>
    <s v="Котов"/>
    <s v="Филиппович"/>
    <x v="1"/>
    <d v="2022-05-02T00:00:00"/>
    <s v="+7"/>
    <x v="2"/>
    <d v="2025-03-24T00:00:00"/>
    <n v="35.233333333333334"/>
  </r>
  <r>
    <x v="162"/>
    <s v="+7 670-667-8381"/>
    <s v="Марина Лаврова Артемовна"/>
    <x v="69"/>
    <s v="Лаврова"/>
    <s v="Артемовна"/>
    <x v="1"/>
    <d v="2022-01-04T00:00:00"/>
    <s v="+7"/>
    <x v="2"/>
    <d v="2025-03-24T00:00:00"/>
    <n v="39.166666666666664"/>
  </r>
  <r>
    <x v="163"/>
    <s v="+7 264-686-5607"/>
    <s v="Семен Кузьмин Матвеевич"/>
    <x v="70"/>
    <s v="Кузьмин"/>
    <s v="Матвеевич"/>
    <x v="0"/>
    <d v="2022-02-15T00:00:00"/>
    <s v="+7"/>
    <x v="2"/>
    <d v="2025-03-24T00:00:00"/>
    <n v="37.766666666666666"/>
  </r>
  <r>
    <x v="164"/>
    <s v="+7 535-345-7895"/>
    <s v="Алина Коваленко Семеновна"/>
    <x v="44"/>
    <s v="Коваленко"/>
    <s v="Семеновна"/>
    <x v="0"/>
    <d v="2022-07-28T00:00:00"/>
    <s v="+7"/>
    <x v="2"/>
    <d v="2025-03-24T00:00:00"/>
    <n v="32.333333333333336"/>
  </r>
  <r>
    <x v="165"/>
    <s v="+992 587-542-2147"/>
    <s v="Глеб Родионов Егорович"/>
    <x v="71"/>
    <s v="Родионов"/>
    <s v="Егорович"/>
    <x v="1"/>
    <d v="2022-04-22T00:00:00"/>
    <s v="+992"/>
    <x v="4"/>
    <d v="2025-03-24T00:00:00"/>
    <n v="35.56666666666667"/>
  </r>
  <r>
    <x v="166"/>
    <s v="+375 890-614-0667"/>
    <s v="Кристина Кузнецова Тимуровна"/>
    <x v="72"/>
    <s v="Кузнецова"/>
    <s v="Тимуровна"/>
    <x v="0"/>
    <d v="2022-05-26T00:00:00"/>
    <s v="+375"/>
    <x v="1"/>
    <d v="2025-03-24T00:00:00"/>
    <n v="34.43333333333333"/>
  </r>
  <r>
    <x v="167"/>
    <s v="+7 197-654-6044"/>
    <s v="Виктор Лебедев Яковлевич"/>
    <x v="73"/>
    <s v="Лебедев"/>
    <s v="Яковлевич"/>
    <x v="0"/>
    <d v="2022-11-10T00:00:00"/>
    <s v="+7"/>
    <x v="2"/>
    <d v="2025-03-24T00:00:00"/>
    <n v="28.833333333333332"/>
  </r>
  <r>
    <x v="168"/>
    <s v="+998 777-844-5783"/>
    <s v="Дарина Король Аркадьевна"/>
    <x v="74"/>
    <s v="Король"/>
    <s v="Аркадьевна"/>
    <x v="1"/>
    <d v="2022-09-07T00:00:00"/>
    <s v="+998"/>
    <x v="0"/>
    <d v="2025-03-24T00:00:00"/>
    <n v="30.966666666666665"/>
  </r>
  <r>
    <x v="169"/>
    <s v="+375 285-458-8961"/>
    <s v="Никита Зайцев Валериевич"/>
    <x v="75"/>
    <s v="Зайцев"/>
    <s v="Валериевич"/>
    <x v="0"/>
    <d v="2022-04-02T00:00:00"/>
    <s v="+375"/>
    <x v="1"/>
    <d v="2025-03-24T00:00:00"/>
    <n v="36.233333333333334"/>
  </r>
  <r>
    <x v="170"/>
    <s v="+375 389-470-8585"/>
    <s v="София Кудряшова Игоревна"/>
    <x v="34"/>
    <s v="Кудряшова"/>
    <s v="Игоревна"/>
    <x v="1"/>
    <d v="2022-12-19T00:00:00"/>
    <s v="+375"/>
    <x v="1"/>
    <d v="2025-03-24T00:00:00"/>
    <n v="27.533333333333335"/>
  </r>
  <r>
    <x v="171"/>
    <s v="+7 984-361-4421"/>
    <s v="Станислав Попов Богданович"/>
    <x v="35"/>
    <s v="Попов"/>
    <s v="Богданович"/>
    <x v="1"/>
    <d v="2022-07-28T00:00:00"/>
    <s v="+7"/>
    <x v="2"/>
    <d v="2025-03-24T00:00:00"/>
    <n v="32.333333333333336"/>
  </r>
  <r>
    <x v="172"/>
    <s v="+998 643-985-0175"/>
    <s v="Вероника Исакова Родионовна"/>
    <x v="36"/>
    <s v="Исакова"/>
    <s v="Родионовна"/>
    <x v="1"/>
    <d v="2022-08-21T00:00:00"/>
    <s v="+998"/>
    <x v="0"/>
    <d v="2025-03-24T00:00:00"/>
    <n v="31.533333333333335"/>
  </r>
  <r>
    <x v="173"/>
    <s v="+992 330-173-6947"/>
    <s v="Ярослав Котов Артемович"/>
    <x v="37"/>
    <s v="Котов"/>
    <s v="Артемович"/>
    <x v="0"/>
    <d v="2022-08-14T00:00:00"/>
    <s v="+992"/>
    <x v="4"/>
    <d v="2025-03-24T00:00:00"/>
    <n v="31.766666666666666"/>
  </r>
  <r>
    <x v="174"/>
    <s v="+380 459-176-1508"/>
    <s v="Ангелина Волкова Михайловна"/>
    <x v="38"/>
    <s v="Волкова"/>
    <s v="Михайловна"/>
    <x v="0"/>
    <d v="2022-11-21T00:00:00"/>
    <s v="+380"/>
    <x v="3"/>
    <d v="2025-03-24T00:00:00"/>
    <n v="28.466666666666665"/>
  </r>
  <r>
    <x v="175"/>
    <s v="+7 487-712-2137"/>
    <s v="Максим Крылов Владиславович"/>
    <x v="39"/>
    <s v="Крылов"/>
    <s v="Владиславович"/>
    <x v="1"/>
    <d v="2022-04-20T00:00:00"/>
    <s v="+7"/>
    <x v="2"/>
    <d v="2025-03-24T00:00:00"/>
    <n v="35.633333333333333"/>
  </r>
  <r>
    <x v="176"/>
    <s v="+7 616-701-4879"/>
    <s v="Ульяна Лобанова Евгеньевна"/>
    <x v="40"/>
    <s v="Лобанова"/>
    <s v="Евгеньевна"/>
    <x v="1"/>
    <d v="2022-01-27T00:00:00"/>
    <s v="+7"/>
    <x v="2"/>
    <d v="2025-03-24T00:00:00"/>
    <n v="38.4"/>
  </r>
  <r>
    <x v="177"/>
    <s v="+998 766-764-4076"/>
    <s v="Федор Марков Иванович"/>
    <x v="41"/>
    <s v="Марков"/>
    <s v="Иванович"/>
    <x v="1"/>
    <d v="2022-03-15T00:00:00"/>
    <s v="+998"/>
    <x v="0"/>
    <d v="2025-03-24T00:00:00"/>
    <n v="36.833333333333336"/>
  </r>
  <r>
    <x v="178"/>
    <s v="+380 270-120-1119"/>
    <s v="Карина Суворова Алексеевна"/>
    <x v="42"/>
    <s v="Суворова"/>
    <s v="Алексеевна"/>
    <x v="0"/>
    <d v="2022-12-10T00:00:00"/>
    <s v="+380"/>
    <x v="3"/>
    <d v="2025-03-24T00:00:00"/>
    <n v="27.833333333333332"/>
  </r>
  <r>
    <x v="179"/>
    <s v="+992 257-520-2828"/>
    <s v="Вадим Ермаков Константинович"/>
    <x v="43"/>
    <s v="Ермаков"/>
    <s v="Константинович"/>
    <x v="1"/>
    <d v="2022-01-04T00:00:00"/>
    <s v="+992"/>
    <x v="4"/>
    <d v="2025-03-24T00:00:00"/>
    <n v="39.166666666666664"/>
  </r>
  <r>
    <x v="180"/>
    <s v="+992 403-930-8580"/>
    <s v="Алина Кузьмина Павловна"/>
    <x v="44"/>
    <s v="Кузьмина"/>
    <s v="Павловна"/>
    <x v="1"/>
    <d v="2022-03-31T00:00:00"/>
    <s v="+992"/>
    <x v="4"/>
    <d v="2025-03-24T00:00:00"/>
    <n v="36.299999999999997"/>
  </r>
  <r>
    <x v="181"/>
    <s v="+992 672-498-6349"/>
    <s v="Константин Никитин Викторович"/>
    <x v="45"/>
    <s v="Никитин"/>
    <s v="Викторович"/>
    <x v="1"/>
    <d v="2022-10-23T00:00:00"/>
    <s v="+992"/>
    <x v="4"/>
    <d v="2025-03-24T00:00:00"/>
    <n v="29.433333333333334"/>
  </r>
  <r>
    <x v="182"/>
    <s v="+380 921-086-4453"/>
    <s v="Валентина Орлова Николаевна"/>
    <x v="46"/>
    <s v="Орлова"/>
    <s v="Николаевна"/>
    <x v="0"/>
    <d v="2022-01-07T00:00:00"/>
    <s v="+380"/>
    <x v="3"/>
    <d v="2025-03-24T00:00:00"/>
    <n v="39.06666666666667"/>
  </r>
  <r>
    <x v="183"/>
    <s v="+380 260-756-9533"/>
    <s v="Леонид Титов Георгиевич"/>
    <x v="47"/>
    <s v="Титов"/>
    <s v="Георгиевич"/>
    <x v="1"/>
    <d v="2022-06-14T00:00:00"/>
    <s v="+380"/>
    <x v="3"/>
    <d v="2025-03-24T00:00:00"/>
    <n v="33.799999999999997"/>
  </r>
  <r>
    <x v="184"/>
    <s v="+992 266-513-0456"/>
    <s v="Арина Филиппова Руслановна"/>
    <x v="48"/>
    <s v="Филиппова"/>
    <s v="Руслановна"/>
    <x v="0"/>
    <d v="2022-03-05T00:00:00"/>
    <s v="+992"/>
    <x v="4"/>
    <d v="2025-03-24T00:00:00"/>
    <n v="37.166666666666664"/>
  </r>
  <r>
    <x v="185"/>
    <s v="+7 869-111-2094"/>
    <s v="Георгий Борисов Степанович"/>
    <x v="49"/>
    <s v="Борисов"/>
    <s v="Степанович"/>
    <x v="1"/>
    <d v="2022-03-03T00:00:00"/>
    <s v="+7"/>
    <x v="2"/>
    <d v="2025-03-24T00:00:00"/>
    <n v="37.233333333333334"/>
  </r>
  <r>
    <x v="186"/>
    <s v="+7 412-542-8365"/>
    <s v="Виктория Ларионова Андреевна"/>
    <x v="24"/>
    <s v="Ларионова"/>
    <s v="Андреевна"/>
    <x v="0"/>
    <d v="2022-09-23T00:00:00"/>
    <s v="+7"/>
    <x v="2"/>
    <d v="2025-03-24T00:00:00"/>
    <n v="30.433333333333334"/>
  </r>
  <r>
    <x v="187"/>
    <s v="+7 844-239-9142"/>
    <s v="Арсений Павлов Дмитриевич"/>
    <x v="50"/>
    <s v="Павлов"/>
    <s v="Дмитриевич"/>
    <x v="0"/>
    <d v="2022-11-21T00:00:00"/>
    <s v="+7"/>
    <x v="2"/>
    <d v="2025-03-24T00:00:00"/>
    <n v="28.466666666666665"/>
  </r>
  <r>
    <x v="188"/>
    <s v="+7 661-552-6669"/>
    <s v="Милана Кочеткова Владиславовна"/>
    <x v="51"/>
    <s v="Кочеткова"/>
    <s v="Владиславовна"/>
    <x v="0"/>
    <d v="2022-10-08T00:00:00"/>
    <s v="+7"/>
    <x v="2"/>
    <d v="2025-03-24T00:00:00"/>
    <n v="29.933333333333334"/>
  </r>
  <r>
    <x v="189"/>
    <s v="+7 524-093-8464"/>
    <s v="Игорь Соколовский Михайлович"/>
    <x v="52"/>
    <s v="Соколовский"/>
    <s v="Михайлович"/>
    <x v="0"/>
    <d v="2022-11-11T00:00:00"/>
    <s v="+7"/>
    <x v="2"/>
    <d v="2025-03-24T00:00:00"/>
    <n v="28.8"/>
  </r>
  <r>
    <x v="190"/>
    <s v="+7 974-088-4889"/>
    <s v="Елизавета Миронова Ивановна"/>
    <x v="53"/>
    <s v="Миронова"/>
    <s v="Ивановна"/>
    <x v="0"/>
    <d v="2022-08-08T00:00:00"/>
    <s v="+7"/>
    <x v="2"/>
    <d v="2025-03-24T00:00:00"/>
    <n v="31.966666666666665"/>
  </r>
  <r>
    <x v="191"/>
    <s v="+998 113-461-2855"/>
    <s v="Матвей Кудрявцев Артемович"/>
    <x v="54"/>
    <s v="Кудрявцев"/>
    <s v="Артемович"/>
    <x v="0"/>
    <d v="2022-05-25T00:00:00"/>
    <s v="+998"/>
    <x v="0"/>
    <d v="2025-03-24T00:00:00"/>
    <n v="34.466666666666669"/>
  </r>
  <r>
    <x v="192"/>
    <s v="+7 925-005-3361"/>
    <s v="Анжелика Савельева Романовна"/>
    <x v="55"/>
    <s v="Савельева"/>
    <s v="Романовна"/>
    <x v="0"/>
    <d v="2022-07-21T00:00:00"/>
    <s v="+7"/>
    <x v="2"/>
    <d v="2025-03-24T00:00:00"/>
    <n v="32.56666666666667"/>
  </r>
  <r>
    <x v="193"/>
    <s v="+380 524-191-7258"/>
    <s v="Тимофей Быков Кириллович"/>
    <x v="56"/>
    <s v="Быков"/>
    <s v="Кириллович"/>
    <x v="1"/>
    <d v="2022-08-25T00:00:00"/>
    <s v="+380"/>
    <x v="3"/>
    <d v="2025-03-24T00:00:00"/>
    <n v="31.4"/>
  </r>
  <r>
    <x v="194"/>
    <s v="+375 690-843-0501"/>
    <s v="Кира Шевцова Евгеньевна"/>
    <x v="57"/>
    <s v="Шевцова"/>
    <s v="Евгеньевна"/>
    <x v="0"/>
    <d v="2022-06-18T00:00:00"/>
    <s v="+375"/>
    <x v="1"/>
    <d v="2025-03-24T00:00:00"/>
    <n v="33.666666666666664"/>
  </r>
  <r>
    <x v="195"/>
    <s v="+7 778-043-0691"/>
    <s v="Руслан Андреев Алексеевич"/>
    <x v="58"/>
    <s v="Андреев"/>
    <s v="Алексеевич"/>
    <x v="0"/>
    <d v="2022-01-26T00:00:00"/>
    <s v="+7"/>
    <x v="2"/>
    <d v="2025-03-24T00:00:00"/>
    <n v="38.43333333333333"/>
  </r>
  <r>
    <x v="196"/>
    <s v="+7 319-073-7259"/>
    <s v="Валерия Брагина Витальевна"/>
    <x v="59"/>
    <s v="Брагина"/>
    <s v="Витальевна"/>
    <x v="0"/>
    <d v="2022-10-21T00:00:00"/>
    <s v="+7"/>
    <x v="2"/>
    <d v="2025-03-24T00:00:00"/>
    <n v="29.5"/>
  </r>
  <r>
    <x v="197"/>
    <s v="+992 943-140-9489"/>
    <s v="Илья Денисов Максимович"/>
    <x v="60"/>
    <s v="Денисов"/>
    <s v="Максимович"/>
    <x v="1"/>
    <d v="2022-07-02T00:00:00"/>
    <s v="+992"/>
    <x v="4"/>
    <d v="2025-03-24T00:00:00"/>
    <n v="33.200000000000003"/>
  </r>
  <r>
    <x v="198"/>
    <s v="+998 154-674-1649"/>
    <s v="Полина Гусева Игоревна"/>
    <x v="26"/>
    <s v="Гусева"/>
    <s v="Игоревна"/>
    <x v="1"/>
    <d v="2022-02-13T00:00:00"/>
    <s v="+998"/>
    <x v="0"/>
    <d v="2025-03-24T00:00:00"/>
    <n v="37.833333333333336"/>
  </r>
  <r>
    <x v="199"/>
    <s v="+992 442-185-5422"/>
    <s v="Анна Кузнецова Дмитриевна"/>
    <x v="2"/>
    <s v="Кузнецова"/>
    <s v="Дмитриевна"/>
    <x v="0"/>
    <d v="2022-12-05T00:00:00"/>
    <s v="+992"/>
    <x v="4"/>
    <d v="2025-03-24T00:00:00"/>
    <n v="28"/>
  </r>
  <r>
    <x v="200"/>
    <s v="+7 584-823-9648"/>
    <s v="Сергей Иванов Александрович"/>
    <x v="3"/>
    <s v="Иванов"/>
    <s v="Александрович"/>
    <x v="0"/>
    <d v="2022-02-26T00:00:00"/>
    <s v="+7"/>
    <x v="2"/>
    <d v="2025-03-24T00:00:00"/>
    <n v="37.4"/>
  </r>
  <r>
    <x v="201"/>
    <s v="+998 838-480-9390"/>
    <s v="Мария Петрова Сергеевна"/>
    <x v="0"/>
    <s v="Петрова"/>
    <s v="Сергеевна"/>
    <x v="1"/>
    <d v="2022-01-19T00:00:00"/>
    <s v="+998"/>
    <x v="0"/>
    <d v="2025-03-24T00:00:00"/>
    <n v="38.666666666666664"/>
  </r>
  <r>
    <x v="202"/>
    <s v="+992 638-430-8419"/>
    <s v="Дмитрий Смирнов Андреевич"/>
    <x v="5"/>
    <s v="Смирнов"/>
    <s v="Андреевич"/>
    <x v="1"/>
    <d v="2022-04-04T00:00:00"/>
    <s v="+992"/>
    <x v="4"/>
    <d v="2025-03-24T00:00:00"/>
    <n v="36.166666666666664"/>
  </r>
  <r>
    <x v="203"/>
    <s v="+7 296-302-4718"/>
    <s v="Екатерина Васильева Павловна"/>
    <x v="16"/>
    <s v="Васильева"/>
    <s v="Павловна"/>
    <x v="1"/>
    <d v="2022-03-24T00:00:00"/>
    <s v="+7"/>
    <x v="2"/>
    <d v="2025-03-24T00:00:00"/>
    <n v="36.533333333333331"/>
  </r>
  <r>
    <x v="204"/>
    <s v="+7 572-970-7703"/>
    <s v="Андрей Лебедев Николаевич"/>
    <x v="13"/>
    <s v="Лебедев"/>
    <s v="Николаевич"/>
    <x v="0"/>
    <d v="2022-01-11T00:00:00"/>
    <s v="+7"/>
    <x v="2"/>
    <d v="2025-03-24T00:00:00"/>
    <n v="38.93333333333333"/>
  </r>
  <r>
    <x v="205"/>
    <s v="+375 958-521-7488"/>
    <s v="Ольга Козлова Алексеевна"/>
    <x v="6"/>
    <s v="Козлова"/>
    <s v="Алексеевна"/>
    <x v="0"/>
    <d v="2022-01-01T00:00:00"/>
    <s v="+375"/>
    <x v="1"/>
    <d v="2025-03-24T00:00:00"/>
    <n v="39.266666666666666"/>
  </r>
  <r>
    <x v="206"/>
    <s v="+380 315-815-3268"/>
    <s v="Артем Морозов Игоревич"/>
    <x v="21"/>
    <s v="Морозов"/>
    <s v="Игоревич"/>
    <x v="0"/>
    <d v="2022-09-16T00:00:00"/>
    <s v="+380"/>
    <x v="3"/>
    <d v="2025-03-24T00:00:00"/>
    <n v="30.666666666666668"/>
  </r>
  <r>
    <x v="207"/>
    <s v="+998 697-530-0958"/>
    <s v="Татьяна Никитина Романовна"/>
    <x v="8"/>
    <s v="Никитина"/>
    <s v="Романовна"/>
    <x v="0"/>
    <d v="2022-01-07T00:00:00"/>
    <s v="+998"/>
    <x v="0"/>
    <d v="2025-03-24T00:00:00"/>
    <n v="39.06666666666667"/>
  </r>
  <r>
    <x v="208"/>
    <s v="+7 466-253-9021"/>
    <s v="Кирилл Романов Евгеньевич"/>
    <x v="19"/>
    <s v="Романов"/>
    <s v="Евгеньевич"/>
    <x v="1"/>
    <d v="2022-05-04T00:00:00"/>
    <s v="+7"/>
    <x v="2"/>
    <d v="2025-03-24T00:00:00"/>
    <n v="35.166666666666664"/>
  </r>
  <r>
    <x v="209"/>
    <s v="+375 299-252-6550"/>
    <s v="Алла Баранова Данииловна"/>
    <x v="76"/>
    <s v="Баранова"/>
    <s v="Данииловна"/>
    <x v="0"/>
    <d v="2022-11-16T00:00:00"/>
    <s v="+375"/>
    <x v="1"/>
    <d v="2025-03-24T00:00:00"/>
    <n v="28.633333333333333"/>
  </r>
  <r>
    <x v="210"/>
    <s v="+7 449-357-2065"/>
    <s v="Арсений Семенов Леонидович"/>
    <x v="50"/>
    <s v="Семенов"/>
    <s v="Леонидович"/>
    <x v="1"/>
    <d v="2022-10-25T00:00:00"/>
    <s v="+7"/>
    <x v="2"/>
    <d v="2025-03-24T00:00:00"/>
    <n v="29.366666666666667"/>
  </r>
  <r>
    <x v="211"/>
    <s v="+7 456-978-0873"/>
    <s v="Ирина Чернова Геннадьевна"/>
    <x v="22"/>
    <s v="Чернова"/>
    <s v="Геннадьевна"/>
    <x v="1"/>
    <d v="2022-06-12T00:00:00"/>
    <s v="+7"/>
    <x v="2"/>
    <d v="2025-03-24T00:00:00"/>
    <n v="33.866666666666667"/>
  </r>
  <r>
    <x v="212"/>
    <s v="+380 286-003-5332"/>
    <s v="Егор Шаповалов Филиппович"/>
    <x v="23"/>
    <s v="Шаповалов"/>
    <s v="Филиппович"/>
    <x v="1"/>
    <d v="2022-11-04T00:00:00"/>
    <s v="+380"/>
    <x v="3"/>
    <d v="2025-03-24T00:00:00"/>
    <n v="29.033333333333335"/>
  </r>
  <r>
    <x v="213"/>
    <s v="+7 362-778-4019"/>
    <s v="Виктория Соловьева Витальевна"/>
    <x v="24"/>
    <s v="Соловьева"/>
    <s v="Витальевна"/>
    <x v="1"/>
    <d v="2022-02-28T00:00:00"/>
    <s v="+7"/>
    <x v="2"/>
    <d v="2025-03-24T00:00:00"/>
    <n v="37.333333333333336"/>
  </r>
  <r>
    <x v="214"/>
    <s v="+998 169-477-8408"/>
    <s v="Роман Горбачев Ильич"/>
    <x v="25"/>
    <s v="Горбачев"/>
    <s v="Ильич"/>
    <x v="0"/>
    <d v="2022-05-11T00:00:00"/>
    <s v="+998"/>
    <x v="0"/>
    <d v="2025-03-24T00:00:00"/>
    <n v="34.93333333333333"/>
  </r>
  <r>
    <x v="215"/>
    <s v="+998 213-223-6638"/>
    <s v="Полина Краснова Владиславовна"/>
    <x v="26"/>
    <s v="Краснова"/>
    <s v="Владиславовна"/>
    <x v="0"/>
    <d v="2022-04-23T00:00:00"/>
    <s v="+998"/>
    <x v="0"/>
    <d v="2025-03-24T00:00:00"/>
    <n v="35.533333333333331"/>
  </r>
  <r>
    <x v="216"/>
    <s v="+7 244-331-6219"/>
    <s v="Павел Беляев Матвеевич"/>
    <x v="27"/>
    <s v="Беляев"/>
    <s v="Матвеевич"/>
    <x v="0"/>
    <d v="2022-08-04T00:00:00"/>
    <s v="+7"/>
    <x v="2"/>
    <d v="2025-03-24T00:00:00"/>
    <n v="32.1"/>
  </r>
  <r>
    <x v="217"/>
    <s v="+7 782-443-4000"/>
    <s v="Ксения Тарасова Семеновна"/>
    <x v="28"/>
    <s v="Тарасова"/>
    <s v="Семеновна"/>
    <x v="1"/>
    <d v="2022-06-12T00:00:00"/>
    <s v="+7"/>
    <x v="2"/>
    <d v="2025-03-24T00:00:00"/>
    <n v="33.866666666666667"/>
  </r>
  <r>
    <x v="218"/>
    <s v="+7 648-807-1917"/>
    <s v="Григорий Васильев Егорович"/>
    <x v="29"/>
    <s v="Васильев"/>
    <s v="Егорович"/>
    <x v="0"/>
    <d v="2022-03-15T00:00:00"/>
    <s v="+7"/>
    <x v="2"/>
    <d v="2025-03-24T00:00:00"/>
    <n v="36.833333333333336"/>
  </r>
  <r>
    <x v="219"/>
    <s v="+7 225-063-9920"/>
    <s v="Маргарита Калинина Тимуровна"/>
    <x v="30"/>
    <s v="Калинина"/>
    <s v="Тимуровна"/>
    <x v="0"/>
    <d v="2022-05-10T00:00:00"/>
    <s v="+7"/>
    <x v="2"/>
    <d v="2025-03-24T00:00:00"/>
    <n v="34.966666666666669"/>
  </r>
  <r>
    <x v="220"/>
    <s v="+7 421-153-6302"/>
    <s v="Валерий Медведев Яковлевич"/>
    <x v="31"/>
    <s v="Медведев"/>
    <s v="Яковлевич"/>
    <x v="1"/>
    <d v="2022-02-16T00:00:00"/>
    <s v="+7"/>
    <x v="2"/>
    <d v="2025-03-24T00:00:00"/>
    <n v="37.733333333333334"/>
  </r>
  <r>
    <x v="221"/>
    <s v="+7 945-211-9429"/>
    <s v="Дарья Королева Аркадьевна"/>
    <x v="32"/>
    <s v="Королева"/>
    <s v="Аркадьевна"/>
    <x v="0"/>
    <d v="2022-01-24T00:00:00"/>
    <s v="+7"/>
    <x v="2"/>
    <d v="2025-03-24T00:00:00"/>
    <n v="38.5"/>
  </r>
  <r>
    <x v="222"/>
    <s v="+7 379-140-2865"/>
    <s v="Николай Зайцев Валериевич"/>
    <x v="33"/>
    <s v="Зайцев"/>
    <s v="Валериевич"/>
    <x v="0"/>
    <d v="2022-03-17T00:00:00"/>
    <s v="+7"/>
    <x v="2"/>
    <d v="2025-03-24T00:00:00"/>
    <n v="36.766666666666666"/>
  </r>
  <r>
    <x v="223"/>
    <s v="+7 685-361-2926"/>
    <s v="София Кудряшова Игоревна"/>
    <x v="34"/>
    <s v="Кудряшова"/>
    <s v="Игоревна"/>
    <x v="0"/>
    <d v="2022-05-21T00:00:00"/>
    <s v="+7"/>
    <x v="2"/>
    <d v="2025-03-24T00:00:00"/>
    <n v="34.6"/>
  </r>
  <r>
    <x v="224"/>
    <s v="+998 997-462-0828"/>
    <s v="Станислав Попов Богданович"/>
    <x v="35"/>
    <s v="Попов"/>
    <s v="Богданович"/>
    <x v="1"/>
    <d v="2022-07-16T00:00:00"/>
    <s v="+998"/>
    <x v="0"/>
    <d v="2025-03-24T00:00:00"/>
    <n v="32.733333333333334"/>
  </r>
  <r>
    <x v="225"/>
    <s v="+7 028-813-4020"/>
    <s v="Вероника Исакова Родионовна"/>
    <x v="36"/>
    <s v="Исакова"/>
    <s v="Родионовна"/>
    <x v="0"/>
    <d v="2022-05-23T00:00:00"/>
    <s v="+7"/>
    <x v="2"/>
    <d v="2025-03-24T00:00:00"/>
    <n v="34.533333333333331"/>
  </r>
  <r>
    <x v="226"/>
    <s v="+380 802-906-1048"/>
    <s v="Ярослав Котов Артемович"/>
    <x v="37"/>
    <s v="Котов"/>
    <s v="Артемович"/>
    <x v="1"/>
    <d v="2022-04-15T00:00:00"/>
    <s v="+380"/>
    <x v="3"/>
    <d v="2025-03-24T00:00:00"/>
    <n v="35.799999999999997"/>
  </r>
  <r>
    <x v="227"/>
    <s v="+998 247-862-3690"/>
    <s v="Ангелина Волкова Михайловна"/>
    <x v="38"/>
    <s v="Волкова"/>
    <s v="Михайловна"/>
    <x v="1"/>
    <d v="2022-09-22T00:00:00"/>
    <s v="+998"/>
    <x v="0"/>
    <d v="2025-03-24T00:00:00"/>
    <n v="30.466666666666665"/>
  </r>
  <r>
    <x v="228"/>
    <s v="+380 728-449-1745"/>
    <s v="Максим Крылов Владиславович"/>
    <x v="39"/>
    <s v="Крылов"/>
    <s v="Владиславович"/>
    <x v="0"/>
    <d v="2022-11-01T00:00:00"/>
    <s v="+380"/>
    <x v="3"/>
    <d v="2025-03-24T00:00:00"/>
    <n v="29.133333333333333"/>
  </r>
  <r>
    <x v="229"/>
    <s v="+375 524-220-8374"/>
    <s v="Ульяна Лобанова Евгеньевна"/>
    <x v="40"/>
    <s v="Лобанова"/>
    <s v="Евгеньевна"/>
    <x v="1"/>
    <d v="2022-03-08T00:00:00"/>
    <s v="+375"/>
    <x v="1"/>
    <d v="2025-03-24T00:00:00"/>
    <n v="37.06666666666667"/>
  </r>
  <r>
    <x v="230"/>
    <s v="+992 028-876-8250"/>
    <s v="Федор Марков Иванович"/>
    <x v="41"/>
    <s v="Марков"/>
    <s v="Иванович"/>
    <x v="0"/>
    <d v="2022-04-20T00:00:00"/>
    <s v="+992"/>
    <x v="4"/>
    <d v="2025-03-24T00:00:00"/>
    <n v="35.633333333333333"/>
  </r>
  <r>
    <x v="231"/>
    <s v="+380 280-785-9631"/>
    <s v="Карина Суворова Алексеевна"/>
    <x v="42"/>
    <s v="Суворова"/>
    <s v="Алексеевна"/>
    <x v="0"/>
    <d v="2022-05-25T00:00:00"/>
    <s v="+380"/>
    <x v="3"/>
    <d v="2025-03-24T00:00:00"/>
    <n v="34.466666666666669"/>
  </r>
  <r>
    <x v="232"/>
    <s v="+7 304-758-2488"/>
    <s v="Вадим Ермаков Константинович"/>
    <x v="43"/>
    <s v="Ермаков"/>
    <s v="Константинович"/>
    <x v="0"/>
    <d v="2022-10-14T00:00:00"/>
    <s v="+7"/>
    <x v="2"/>
    <d v="2025-03-24T00:00:00"/>
    <n v="29.733333333333334"/>
  </r>
  <r>
    <x v="233"/>
    <s v="+7 212-350-2928"/>
    <s v="Алина Кузьмина Павловна"/>
    <x v="44"/>
    <s v="Кузьмина"/>
    <s v="Павловна"/>
    <x v="1"/>
    <d v="2022-07-10T00:00:00"/>
    <s v="+7"/>
    <x v="2"/>
    <d v="2025-03-24T00:00:00"/>
    <n v="32.93333333333333"/>
  </r>
  <r>
    <x v="234"/>
    <s v="+998 438-329-1521"/>
    <s v="Константин Никитин Викторович"/>
    <x v="45"/>
    <s v="Никитин"/>
    <s v="Викторович"/>
    <x v="1"/>
    <d v="2022-07-14T00:00:00"/>
    <s v="+998"/>
    <x v="0"/>
    <d v="2025-03-24T00:00:00"/>
    <n v="32.799999999999997"/>
  </r>
  <r>
    <x v="235"/>
    <s v="+992 638-653-7931"/>
    <s v="Валентина Орлова Николаевна"/>
    <x v="46"/>
    <s v="Орлова"/>
    <s v="Николаевна"/>
    <x v="0"/>
    <d v="2022-04-24T00:00:00"/>
    <s v="+992"/>
    <x v="4"/>
    <d v="2025-03-24T00:00:00"/>
    <n v="35.5"/>
  </r>
  <r>
    <x v="236"/>
    <s v="+7 181-999-1398"/>
    <s v="Леонид Титов Георгиевич"/>
    <x v="47"/>
    <s v="Титов"/>
    <s v="Георгиевич"/>
    <x v="1"/>
    <d v="2022-03-11T00:00:00"/>
    <s v="+7"/>
    <x v="2"/>
    <d v="2025-03-24T00:00:00"/>
    <n v="36.966666666666669"/>
  </r>
  <r>
    <x v="237"/>
    <s v="+7 052-743-8708"/>
    <s v="Арина Филиппова Руслановна"/>
    <x v="48"/>
    <s v="Филиппова"/>
    <s v="Руслановна"/>
    <x v="0"/>
    <d v="2022-07-08T00:00:00"/>
    <s v="+7"/>
    <x v="2"/>
    <d v="2025-03-24T00:00:00"/>
    <n v="33"/>
  </r>
  <r>
    <x v="238"/>
    <s v="+998 583-835-9258"/>
    <s v="Георгий Борисов Степанович"/>
    <x v="49"/>
    <s v="Борисов"/>
    <s v="Степанович"/>
    <x v="1"/>
    <d v="2022-07-30T00:00:00"/>
    <s v="+998"/>
    <x v="0"/>
    <d v="2025-03-24T00:00:00"/>
    <n v="32.266666666666666"/>
  </r>
  <r>
    <x v="239"/>
    <s v="+380 249-840-3292"/>
    <s v="Виктория Ларионова Андреевна"/>
    <x v="24"/>
    <s v="Ларионова"/>
    <s v="Андреевна"/>
    <x v="0"/>
    <d v="2022-06-20T00:00:00"/>
    <s v="+380"/>
    <x v="3"/>
    <d v="2025-03-24T00:00:00"/>
    <n v="33.6"/>
  </r>
  <r>
    <x v="240"/>
    <s v="+7 894-629-6946"/>
    <s v="Арсений Павлов Дмитриевич"/>
    <x v="50"/>
    <s v="Павлов"/>
    <s v="Дмитриевич"/>
    <x v="0"/>
    <d v="2022-04-27T00:00:00"/>
    <s v="+7"/>
    <x v="2"/>
    <d v="2025-03-24T00:00:00"/>
    <n v="35.4"/>
  </r>
  <r>
    <x v="241"/>
    <s v="+380 119-291-6424"/>
    <s v="Милана Кочеткова Владиславовна"/>
    <x v="51"/>
    <s v="Кочеткова"/>
    <s v="Владиславовна"/>
    <x v="0"/>
    <d v="2022-04-07T00:00:00"/>
    <s v="+380"/>
    <x v="3"/>
    <d v="2025-03-24T00:00:00"/>
    <n v="36.06666666666667"/>
  </r>
  <r>
    <x v="242"/>
    <s v="+7 629-137-1639"/>
    <s v="Игорь Соколовский Михайлович"/>
    <x v="52"/>
    <s v="Соколовский"/>
    <s v="Михайлович"/>
    <x v="1"/>
    <d v="2022-08-04T00:00:00"/>
    <s v="+7"/>
    <x v="2"/>
    <d v="2025-03-24T00:00:00"/>
    <n v="32.1"/>
  </r>
  <r>
    <x v="243"/>
    <s v="+7 560-711-8976"/>
    <s v="Елизавета Миронова Ивановна"/>
    <x v="53"/>
    <s v="Миронова"/>
    <s v="Ивановна"/>
    <x v="0"/>
    <d v="2022-10-14T00:00:00"/>
    <s v="+7"/>
    <x v="2"/>
    <d v="2025-03-24T00:00:00"/>
    <n v="29.733333333333334"/>
  </r>
  <r>
    <x v="244"/>
    <s v="+375 881-217-3017"/>
    <s v="Матвей Кудрявцев Артемович"/>
    <x v="54"/>
    <s v="Кудрявцев"/>
    <s v="Артемович"/>
    <x v="0"/>
    <d v="2022-07-22T00:00:00"/>
    <s v="+375"/>
    <x v="1"/>
    <d v="2025-03-24T00:00:00"/>
    <n v="32.533333333333331"/>
  </r>
  <r>
    <x v="245"/>
    <s v="+380 960-351-2387"/>
    <s v="Анжелика Савельева Романовна"/>
    <x v="55"/>
    <s v="Савельева"/>
    <s v="Романовна"/>
    <x v="0"/>
    <d v="2022-05-24T00:00:00"/>
    <s v="+380"/>
    <x v="3"/>
    <d v="2025-03-24T00:00:00"/>
    <n v="34.5"/>
  </r>
  <r>
    <x v="246"/>
    <s v="+375 081-974-3402"/>
    <s v="Тимофей Быков Кириллович"/>
    <x v="56"/>
    <s v="Быков"/>
    <s v="Кириллович"/>
    <x v="0"/>
    <d v="2022-01-14T00:00:00"/>
    <s v="+375"/>
    <x v="1"/>
    <d v="2025-03-24T00:00:00"/>
    <n v="38.833333333333336"/>
  </r>
  <r>
    <x v="247"/>
    <s v="+992 046-188-5111"/>
    <s v="Кира Шевцова Евгеньевна"/>
    <x v="57"/>
    <s v="Шевцова"/>
    <s v="Евгеньевна"/>
    <x v="1"/>
    <d v="2022-09-01T00:00:00"/>
    <s v="+992"/>
    <x v="4"/>
    <d v="2025-03-24T00:00:00"/>
    <n v="31.166666666666668"/>
  </r>
  <r>
    <x v="248"/>
    <s v="+7 219-084-6295"/>
    <s v="Руслан Андреев Алексеевич"/>
    <x v="58"/>
    <s v="Андреев"/>
    <s v="Алексеевич"/>
    <x v="0"/>
    <d v="2022-09-21T00:00:00"/>
    <s v="+7"/>
    <x v="2"/>
    <d v="2025-03-24T00:00:00"/>
    <n v="30.5"/>
  </r>
  <r>
    <x v="249"/>
    <s v="+7 502-802-5787"/>
    <s v="Валерия Брагина Витальевна"/>
    <x v="59"/>
    <s v="Брагина"/>
    <s v="Витальевна"/>
    <x v="1"/>
    <d v="2022-08-10T00:00:00"/>
    <s v="+7"/>
    <x v="2"/>
    <d v="2025-03-24T00:00:00"/>
    <n v="31.9"/>
  </r>
  <r>
    <x v="250"/>
    <s v="+7 269-195-3186"/>
    <s v="Илья Денисов Максимович"/>
    <x v="60"/>
    <s v="Денисов"/>
    <s v="Максимович"/>
    <x v="1"/>
    <d v="2022-04-18T00:00:00"/>
    <s v="+7"/>
    <x v="2"/>
    <d v="2025-03-24T00:00:00"/>
    <n v="35.700000000000003"/>
  </r>
  <r>
    <x v="251"/>
    <s v="+7 836-233-8115"/>
    <s v="Полина Гусева Игоревна"/>
    <x v="26"/>
    <s v="Гусева"/>
    <s v="Игоревна"/>
    <x v="0"/>
    <d v="2022-08-20T00:00:00"/>
    <s v="+7"/>
    <x v="2"/>
    <d v="2025-03-24T00:00:00"/>
    <n v="31.566666666666666"/>
  </r>
  <r>
    <x v="252"/>
    <s v="+380 469-601-0972"/>
    <s v="Виталий Костин Аркадьевич"/>
    <x v="61"/>
    <s v="Костин"/>
    <s v="Аркадьевич"/>
    <x v="0"/>
    <d v="2022-11-30T00:00:00"/>
    <s v="+380"/>
    <x v="3"/>
    <d v="2025-03-24T00:00:00"/>
    <n v="28.166666666666668"/>
  </r>
  <r>
    <x v="253"/>
    <s v="+992 555-207-4186"/>
    <s v="Софья Князева Данииловна"/>
    <x v="62"/>
    <s v="Князева"/>
    <s v="Данииловна"/>
    <x v="1"/>
    <d v="2022-04-11T00:00:00"/>
    <s v="+992"/>
    <x v="4"/>
    <d v="2025-03-24T00:00:00"/>
    <n v="35.93333333333333"/>
  </r>
  <r>
    <x v="254"/>
    <s v="+380 937-173-7394"/>
    <s v="Даниил Кравцов Егорович"/>
    <x v="63"/>
    <s v="Кравцов"/>
    <s v="Егорович"/>
    <x v="1"/>
    <d v="2022-11-16T00:00:00"/>
    <s v="+380"/>
    <x v="3"/>
    <d v="2025-03-24T00:00:00"/>
    <n v="28.633333333333333"/>
  </r>
  <r>
    <x v="255"/>
    <s v="+992 059-483-3104"/>
    <s v="Алиса Белозерова Владиславовна"/>
    <x v="64"/>
    <s v="Белозерова"/>
    <s v="Владиславовна"/>
    <x v="0"/>
    <d v="2022-08-06T00:00:00"/>
    <s v="+992"/>
    <x v="4"/>
    <d v="2025-03-24T00:00:00"/>
    <n v="32.033333333333331"/>
  </r>
  <r>
    <x v="256"/>
    <s v="+992 226-423-7263"/>
    <s v="Евгений Мартынов Ильич"/>
    <x v="65"/>
    <s v="Мартынов"/>
    <s v="Ильич"/>
    <x v="0"/>
    <d v="2022-12-11T00:00:00"/>
    <s v="+992"/>
    <x v="4"/>
    <d v="2025-03-24T00:00:00"/>
    <n v="27.8"/>
  </r>
  <r>
    <x v="257"/>
    <s v="+992 964-689-9206"/>
    <s v="Анастасия Кузьмина Родионовна"/>
    <x v="18"/>
    <s v="Кузьмина"/>
    <s v="Родионовна"/>
    <x v="1"/>
    <d v="2022-09-15T00:00:00"/>
    <s v="+992"/>
    <x v="4"/>
    <d v="2025-03-24T00:00:00"/>
    <n v="30.7"/>
  </r>
  <r>
    <x v="258"/>
    <s v="+380 671-809-3559"/>
    <s v="Артемий Самсонов Леонидович"/>
    <x v="66"/>
    <s v="Самсонов"/>
    <s v="Леонидович"/>
    <x v="1"/>
    <d v="2022-01-17T00:00:00"/>
    <s v="+380"/>
    <x v="3"/>
    <d v="2025-03-24T00:00:00"/>
    <n v="38.733333333333334"/>
  </r>
  <r>
    <x v="259"/>
    <s v="+380 611-258-8704"/>
    <s v="Вера Лапина Геннадьевна"/>
    <x v="67"/>
    <s v="Лапина"/>
    <s v="Геннадьевна"/>
    <x v="0"/>
    <d v="2022-03-10T00:00:00"/>
    <s v="+380"/>
    <x v="3"/>
    <d v="2025-03-24T00:00:00"/>
    <n v="37"/>
  </r>
  <r>
    <x v="260"/>
    <s v="+375 242-923-3569"/>
    <s v="Филипп Котов Филиппович"/>
    <x v="68"/>
    <s v="Котов"/>
    <s v="Филиппович"/>
    <x v="1"/>
    <d v="2022-11-03T00:00:00"/>
    <s v="+375"/>
    <x v="1"/>
    <d v="2025-03-24T00:00:00"/>
    <n v="29.066666666666666"/>
  </r>
  <r>
    <x v="261"/>
    <s v="+7 069-852-7793"/>
    <s v="Марина Лаврова Артемовна"/>
    <x v="69"/>
    <s v="Лаврова"/>
    <s v="Артемовна"/>
    <x v="0"/>
    <d v="2022-12-07T00:00:00"/>
    <s v="+7"/>
    <x v="2"/>
    <d v="2025-03-24T00:00:00"/>
    <n v="27.933333333333334"/>
  </r>
  <r>
    <x v="262"/>
    <s v="+7 891-832-3772"/>
    <s v="Семен Кузьмин Матвеевич"/>
    <x v="70"/>
    <s v="Кузьмин"/>
    <s v="Матвеевич"/>
    <x v="1"/>
    <d v="2022-11-21T00:00:00"/>
    <s v="+7"/>
    <x v="2"/>
    <d v="2025-03-24T00:00:00"/>
    <n v="28.466666666666665"/>
  </r>
  <r>
    <x v="263"/>
    <s v="+992 852-358-1111"/>
    <s v="Алина Коваленко Семеновна"/>
    <x v="44"/>
    <s v="Коваленко"/>
    <s v="Семеновна"/>
    <x v="1"/>
    <d v="2022-12-27T00:00:00"/>
    <s v="+992"/>
    <x v="4"/>
    <d v="2025-03-24T00:00:00"/>
    <n v="27.266666666666666"/>
  </r>
  <r>
    <x v="264"/>
    <s v="+998 087-023-3754"/>
    <s v="Глеб Родионов Егорович"/>
    <x v="71"/>
    <s v="Родионов"/>
    <s v="Егорович"/>
    <x v="0"/>
    <d v="2022-04-16T00:00:00"/>
    <s v="+998"/>
    <x v="0"/>
    <d v="2025-03-24T00:00:00"/>
    <n v="35.766666666666666"/>
  </r>
  <r>
    <x v="265"/>
    <s v="+998 276-111-5039"/>
    <s v="Кристина Кузнецова Тимуровна"/>
    <x v="72"/>
    <s v="Кузнецова"/>
    <s v="Тимуровна"/>
    <x v="1"/>
    <d v="2022-12-25T00:00:00"/>
    <s v="+998"/>
    <x v="0"/>
    <d v="2025-03-24T00:00:00"/>
    <n v="27.333333333333332"/>
  </r>
  <r>
    <x v="266"/>
    <s v="+998 455-040-0995"/>
    <s v="Виктор Лебедев Яковлевич"/>
    <x v="73"/>
    <s v="Лебедев"/>
    <s v="Яковлевич"/>
    <x v="1"/>
    <d v="2022-09-01T00:00:00"/>
    <s v="+998"/>
    <x v="0"/>
    <d v="2025-03-24T00:00:00"/>
    <n v="31.166666666666668"/>
  </r>
  <r>
    <x v="267"/>
    <s v="+7 689-265-9126"/>
    <s v="Дарина Король Аркадьевна"/>
    <x v="74"/>
    <s v="Король"/>
    <s v="Аркадьевна"/>
    <x v="0"/>
    <d v="2022-12-23T00:00:00"/>
    <s v="+7"/>
    <x v="2"/>
    <d v="2025-03-24T00:00:00"/>
    <n v="27.4"/>
  </r>
  <r>
    <x v="268"/>
    <s v="+998 523-421-5092"/>
    <s v="Никита Зайцев Валериевич"/>
    <x v="75"/>
    <s v="Зайцев"/>
    <s v="Валериевич"/>
    <x v="0"/>
    <d v="2022-12-18T00:00:00"/>
    <s v="+998"/>
    <x v="0"/>
    <d v="2025-03-24T00:00:00"/>
    <n v="27.566666666666666"/>
  </r>
  <r>
    <x v="269"/>
    <s v="+375 678-304-0891"/>
    <s v="Ульяна Кудряшова Игоревна"/>
    <x v="40"/>
    <s v="Кудряшова"/>
    <s v="Игоревна"/>
    <x v="1"/>
    <d v="2022-08-18T00:00:00"/>
    <s v="+375"/>
    <x v="1"/>
    <d v="2025-03-24T00:00:00"/>
    <n v="31.633333333333333"/>
  </r>
  <r>
    <x v="270"/>
    <s v="+992 647-315-8824"/>
    <s v="Станислав Попов Богданович"/>
    <x v="35"/>
    <s v="Попов"/>
    <s v="Богданович"/>
    <x v="0"/>
    <d v="2022-09-17T00:00:00"/>
    <s v="+992"/>
    <x v="4"/>
    <d v="2025-03-24T00:00:00"/>
    <n v="30.633333333333333"/>
  </r>
  <r>
    <x v="271"/>
    <s v="+998 737-854-0193"/>
    <s v="Вероника Исакова Родионовна"/>
    <x v="36"/>
    <s v="Исакова"/>
    <s v="Родионовна"/>
    <x v="1"/>
    <d v="2022-05-02T00:00:00"/>
    <s v="+998"/>
    <x v="0"/>
    <d v="2025-03-24T00:00:00"/>
    <n v="35.233333333333334"/>
  </r>
  <r>
    <x v="272"/>
    <s v="+7 772-932-9839"/>
    <s v="Ярослав Котов Артемович"/>
    <x v="37"/>
    <s v="Котов"/>
    <s v="Артемович"/>
    <x v="1"/>
    <d v="2022-12-04T00:00:00"/>
    <s v="+7"/>
    <x v="2"/>
    <d v="2025-03-24T00:00:00"/>
    <n v="28.033333333333335"/>
  </r>
  <r>
    <x v="273"/>
    <s v="+380 737-667-7208"/>
    <s v="Ангелина Волкова Михайловна"/>
    <x v="38"/>
    <s v="Волкова"/>
    <s v="Михайловна"/>
    <x v="0"/>
    <d v="2022-05-22T00:00:00"/>
    <s v="+380"/>
    <x v="3"/>
    <d v="2025-03-24T00:00:00"/>
    <n v="34.56666666666667"/>
  </r>
  <r>
    <x v="274"/>
    <s v="+7 231-022-9731"/>
    <s v="Максим Крылов Владиславович"/>
    <x v="39"/>
    <s v="Крылов"/>
    <s v="Владиславович"/>
    <x v="0"/>
    <d v="2022-04-23T00:00:00"/>
    <s v="+7"/>
    <x v="2"/>
    <d v="2025-03-24T00:00:00"/>
    <n v="35.533333333333331"/>
  </r>
  <r>
    <x v="275"/>
    <s v="+992 013-075-6493"/>
    <s v="Ульяна Лобанова Евгеньевна"/>
    <x v="40"/>
    <s v="Лобанова"/>
    <s v="Евгеньевна"/>
    <x v="0"/>
    <d v="2022-02-24T00:00:00"/>
    <s v="+992"/>
    <x v="4"/>
    <d v="2025-03-24T00:00:00"/>
    <n v="37.466666666666669"/>
  </r>
  <r>
    <x v="276"/>
    <s v="+992 403-485-6889"/>
    <s v="Федор Марков Иванович"/>
    <x v="41"/>
    <s v="Марков"/>
    <s v="Иванович"/>
    <x v="1"/>
    <d v="2022-01-26T00:00:00"/>
    <s v="+992"/>
    <x v="4"/>
    <d v="2025-03-24T00:00:00"/>
    <n v="38.43333333333333"/>
  </r>
  <r>
    <x v="277"/>
    <s v="+375 342-835-7024"/>
    <s v="Карина Суворова Алексеевна"/>
    <x v="42"/>
    <s v="Суворова"/>
    <s v="Алексеевна"/>
    <x v="0"/>
    <d v="2022-10-28T00:00:00"/>
    <s v="+375"/>
    <x v="1"/>
    <d v="2025-03-24T00:00:00"/>
    <n v="29.266666666666666"/>
  </r>
  <r>
    <x v="278"/>
    <s v="+992 412-286-2797"/>
    <s v="Вадим Ермаков Константинович"/>
    <x v="43"/>
    <s v="Ермаков"/>
    <s v="Константинович"/>
    <x v="0"/>
    <d v="2022-01-24T00:00:00"/>
    <s v="+992"/>
    <x v="4"/>
    <d v="2025-03-24T00:00:00"/>
    <n v="38.5"/>
  </r>
  <r>
    <x v="279"/>
    <s v="+992 878-995-1603"/>
    <s v="Алина Кузьмина Павловна"/>
    <x v="44"/>
    <s v="Кузьмина"/>
    <s v="Павловна"/>
    <x v="0"/>
    <d v="2022-12-28T00:00:00"/>
    <s v="+992"/>
    <x v="4"/>
    <d v="2025-03-24T00:00:00"/>
    <n v="27.233333333333334"/>
  </r>
  <r>
    <x v="280"/>
    <s v="+992 841-082-9227"/>
    <s v="Константин Никитин Викторович"/>
    <x v="45"/>
    <s v="Никитин"/>
    <s v="Викторович"/>
    <x v="1"/>
    <d v="2022-07-30T00:00:00"/>
    <s v="+992"/>
    <x v="4"/>
    <d v="2025-03-24T00:00:00"/>
    <n v="32.266666666666666"/>
  </r>
  <r>
    <x v="281"/>
    <s v="+992 976-290-1474"/>
    <s v="Валентина Орлова Николаевна"/>
    <x v="46"/>
    <s v="Орлова"/>
    <s v="Николаевна"/>
    <x v="1"/>
    <d v="2022-06-06T00:00:00"/>
    <s v="+992"/>
    <x v="4"/>
    <d v="2025-03-24T00:00:00"/>
    <n v="34.06666666666667"/>
  </r>
  <r>
    <x v="282"/>
    <s v="+992 520-869-0598"/>
    <s v="Леонид Титов Георгиевич"/>
    <x v="47"/>
    <s v="Титов"/>
    <s v="Георгиевич"/>
    <x v="0"/>
    <d v="2022-09-16T00:00:00"/>
    <s v="+992"/>
    <x v="4"/>
    <d v="2025-03-24T00:00:00"/>
    <n v="30.666666666666668"/>
  </r>
  <r>
    <x v="283"/>
    <s v="+7 730-745-5768"/>
    <s v="Арина Филиппова Руслановна"/>
    <x v="48"/>
    <s v="Филиппова"/>
    <s v="Руслановна"/>
    <x v="0"/>
    <d v="2022-05-19T00:00:00"/>
    <s v="+7"/>
    <x v="2"/>
    <d v="2025-03-24T00:00:00"/>
    <n v="34.666666666666664"/>
  </r>
  <r>
    <x v="284"/>
    <s v="+7 816-795-8885"/>
    <s v="Георгий Борисов Степанович"/>
    <x v="49"/>
    <s v="Борисов"/>
    <s v="Степанович"/>
    <x v="1"/>
    <d v="2022-03-08T00:00:00"/>
    <s v="+7"/>
    <x v="2"/>
    <d v="2025-03-24T00:00:00"/>
    <n v="37.06666666666667"/>
  </r>
  <r>
    <x v="285"/>
    <s v="+992 980-571-8150"/>
    <s v="Виктория Ларионова Андреевна"/>
    <x v="24"/>
    <s v="Ларионова"/>
    <s v="Андреевна"/>
    <x v="0"/>
    <d v="2022-02-20T00:00:00"/>
    <s v="+992"/>
    <x v="4"/>
    <d v="2025-03-24T00:00:00"/>
    <n v="37.6"/>
  </r>
  <r>
    <x v="286"/>
    <s v="+7 173-514-9301"/>
    <s v="Арсений Павлов Дмитриевич"/>
    <x v="50"/>
    <s v="Павлов"/>
    <s v="Дмитриевич"/>
    <x v="1"/>
    <d v="2022-06-15T00:00:00"/>
    <s v="+7"/>
    <x v="2"/>
    <d v="2025-03-24T00:00:00"/>
    <n v="33.766666666666666"/>
  </r>
  <r>
    <x v="287"/>
    <s v="+7 559-899-4463"/>
    <s v="Милана Кочеткова Владиславовна"/>
    <x v="51"/>
    <s v="Кочеткова"/>
    <s v="Владиславовна"/>
    <x v="0"/>
    <d v="2022-08-22T00:00:00"/>
    <s v="+7"/>
    <x v="2"/>
    <d v="2025-03-24T00:00:00"/>
    <n v="31.5"/>
  </r>
  <r>
    <x v="288"/>
    <s v="+7 747-866-6152"/>
    <s v="Игорь Соколовский Михайлович"/>
    <x v="52"/>
    <s v="Соколовский"/>
    <s v="Михайлович"/>
    <x v="1"/>
    <d v="2022-05-20T00:00:00"/>
    <s v="+7"/>
    <x v="2"/>
    <d v="2025-03-24T00:00:00"/>
    <n v="34.633333333333333"/>
  </r>
  <r>
    <x v="289"/>
    <s v="+7 524-548-9435"/>
    <s v="Елизавета Миронова Ивановна"/>
    <x v="53"/>
    <s v="Миронова"/>
    <s v="Ивановна"/>
    <x v="1"/>
    <d v="2022-05-30T00:00:00"/>
    <s v="+7"/>
    <x v="2"/>
    <d v="2025-03-24T00:00:00"/>
    <n v="34.299999999999997"/>
  </r>
  <r>
    <x v="290"/>
    <s v="+998 833-068-3629"/>
    <s v="Матвей Кудрявцев Артемович"/>
    <x v="54"/>
    <s v="Кудрявцев"/>
    <s v="Артемович"/>
    <x v="0"/>
    <d v="2022-08-14T00:00:00"/>
    <s v="+998"/>
    <x v="0"/>
    <d v="2025-03-24T00:00:00"/>
    <n v="31.766666666666666"/>
  </r>
  <r>
    <x v="291"/>
    <s v="+380 250-699-1873"/>
    <s v="Анжелика Савельева Романовна"/>
    <x v="55"/>
    <s v="Савельева"/>
    <s v="Романовна"/>
    <x v="1"/>
    <d v="2022-01-19T00:00:00"/>
    <s v="+380"/>
    <x v="3"/>
    <d v="2025-03-24T00:00:00"/>
    <n v="38.666666666666664"/>
  </r>
  <r>
    <x v="292"/>
    <s v="+380 672-066-4140"/>
    <s v="Тимофей Быков Кириллович"/>
    <x v="56"/>
    <s v="Быков"/>
    <s v="Кириллович"/>
    <x v="0"/>
    <d v="2022-11-07T00:00:00"/>
    <s v="+380"/>
    <x v="3"/>
    <d v="2025-03-24T00:00:00"/>
    <n v="28.933333333333334"/>
  </r>
  <r>
    <x v="293"/>
    <s v="+380 959-961-5281"/>
    <s v="Кира Шевцова Евгеньевна"/>
    <x v="57"/>
    <s v="Шевцова"/>
    <s v="Евгеньевна"/>
    <x v="1"/>
    <d v="2022-11-11T00:00:00"/>
    <s v="+380"/>
    <x v="3"/>
    <d v="2025-03-24T00:00:00"/>
    <n v="28.8"/>
  </r>
  <r>
    <x v="294"/>
    <s v="+992 353-055-1290"/>
    <s v="Руслан Андреев Алексеевич"/>
    <x v="58"/>
    <s v="Андреев"/>
    <s v="Алексеевич"/>
    <x v="1"/>
    <d v="2022-11-02T00:00:00"/>
    <s v="+992"/>
    <x v="4"/>
    <d v="2025-03-24T00:00:00"/>
    <n v="29.1"/>
  </r>
  <r>
    <x v="295"/>
    <s v="+380 229-176-0124"/>
    <s v="Валерия Брагина Витальевна"/>
    <x v="59"/>
    <s v="Брагина"/>
    <s v="Витальевна"/>
    <x v="0"/>
    <d v="2022-06-11T00:00:00"/>
    <s v="+380"/>
    <x v="3"/>
    <d v="2025-03-24T00:00:00"/>
    <n v="33.9"/>
  </r>
  <r>
    <x v="296"/>
    <s v="+998 941-560-7307"/>
    <s v="Илья Денисов Максимович"/>
    <x v="60"/>
    <s v="Денисов"/>
    <s v="Максимович"/>
    <x v="1"/>
    <d v="2022-07-10T00:00:00"/>
    <s v="+998"/>
    <x v="0"/>
    <d v="2025-03-24T00:00:00"/>
    <n v="32.93333333333333"/>
  </r>
  <r>
    <x v="297"/>
    <s v="+7 322-163-7549"/>
    <s v="Полина Гусева Игоревна"/>
    <x v="26"/>
    <s v="Гусева"/>
    <s v="Игоревна"/>
    <x v="1"/>
    <d v="2022-09-22T00:00:00"/>
    <s v="+7"/>
    <x v="2"/>
    <d v="2025-03-24T00:00:00"/>
    <n v="30.466666666666665"/>
  </r>
  <r>
    <x v="298"/>
    <s v="+998 087-830-4222"/>
    <s v="Виталий Костин Аркадьевич"/>
    <x v="61"/>
    <s v="Костин"/>
    <s v="Аркадьевич"/>
    <x v="1"/>
    <d v="2022-06-11T00:00:00"/>
    <s v="+998"/>
    <x v="0"/>
    <d v="2025-03-24T00:00:00"/>
    <n v="33.9"/>
  </r>
  <r>
    <x v="299"/>
    <s v="+998 965-511-3258"/>
    <s v=" Артем Соколов Михайлович"/>
    <x v="20"/>
    <s v="Артем"/>
    <s v="Михайлович"/>
    <x v="1"/>
    <d v="2022-08-09T00:00:00"/>
    <s v="+998"/>
    <x v="0"/>
    <d v="2025-03-24T00:00:00"/>
    <n v="31.933333333333334"/>
  </r>
  <r>
    <x v="300"/>
    <s v="+7 120-273-0435"/>
    <s v="Виктория Кузнецова Александровна"/>
    <x v="24"/>
    <s v="Кузнецова"/>
    <s v="Александровна"/>
    <x v="0"/>
    <d v="2022-12-17T00:00:00"/>
    <s v="+7"/>
    <x v="2"/>
    <d v="2025-03-24T00:00:00"/>
    <n v="27.6"/>
  </r>
  <r>
    <x v="301"/>
    <s v="+7 529-529-9415"/>
    <s v="Игорь Петров Дмитриевич"/>
    <x v="52"/>
    <s v="Петров"/>
    <s v="Дмитриевич"/>
    <x v="1"/>
    <d v="2022-04-04T00:00:00"/>
    <s v="+7"/>
    <x v="2"/>
    <d v="2025-03-24T00:00:00"/>
    <n v="36.166666666666664"/>
  </r>
  <r>
    <x v="302"/>
    <s v="+998 999-821-3025"/>
    <s v="Елена Иванова Сергеевна"/>
    <x v="4"/>
    <s v="Иванова"/>
    <s v="Сергеевна"/>
    <x v="0"/>
    <d v="2022-06-30T00:00:00"/>
    <s v="+998"/>
    <x v="0"/>
    <d v="2025-03-24T00:00:00"/>
    <n v="33.266666666666666"/>
  </r>
  <r>
    <x v="303"/>
    <s v="+7 142-825-3773"/>
    <s v="Даниил Смирнов Андреевич"/>
    <x v="63"/>
    <s v="Смирнов"/>
    <s v="Андреевич"/>
    <x v="1"/>
    <d v="2022-05-25T00:00:00"/>
    <s v="+7"/>
    <x v="2"/>
    <d v="2025-03-24T00:00:00"/>
    <n v="34.466666666666669"/>
  </r>
  <r>
    <x v="304"/>
    <s v="+998 783-609-3463"/>
    <s v="Ольга Лебедева Николаевна"/>
    <x v="6"/>
    <s v="Лебедева"/>
    <s v="Николаевна"/>
    <x v="0"/>
    <d v="2022-02-27T00:00:00"/>
    <s v="+998"/>
    <x v="0"/>
    <d v="2025-03-24T00:00:00"/>
    <n v="37.366666666666667"/>
  </r>
  <r>
    <x v="305"/>
    <s v="+7 731-326-3751"/>
    <s v="Артемий Морозов Игоревич"/>
    <x v="66"/>
    <s v="Морозов"/>
    <s v="Игоревич"/>
    <x v="0"/>
    <d v="2022-07-01T00:00:00"/>
    <s v="+7"/>
    <x v="2"/>
    <d v="2025-03-24T00:00:00"/>
    <n v="33.233333333333334"/>
  </r>
  <r>
    <x v="306"/>
    <s v="+998 271-883-9995"/>
    <s v="Татьяна Никитина Павловна"/>
    <x v="8"/>
    <s v="Никитина"/>
    <s v="Павловна"/>
    <x v="0"/>
    <d v="2022-10-22T00:00:00"/>
    <s v="+998"/>
    <x v="0"/>
    <d v="2025-03-24T00:00:00"/>
    <n v="29.466666666666665"/>
  </r>
  <r>
    <x v="307"/>
    <s v="+375 563-314-3708"/>
    <s v="Кирилл Романов Евгеньевич"/>
    <x v="19"/>
    <s v="Романов"/>
    <s v="Евгеньевич"/>
    <x v="0"/>
    <d v="2022-09-23T00:00:00"/>
    <s v="+375"/>
    <x v="1"/>
    <d v="2025-03-24T00:00:00"/>
    <n v="30.433333333333334"/>
  </r>
  <r>
    <x v="308"/>
    <s v="+375 280-614-3764"/>
    <s v="Алла Баранова Данииловна"/>
    <x v="76"/>
    <s v="Баранова"/>
    <s v="Данииловна"/>
    <x v="1"/>
    <d v="2022-12-28T00:00:00"/>
    <s v="+375"/>
    <x v="1"/>
    <d v="2025-03-24T00:00:00"/>
    <n v="27.233333333333334"/>
  </r>
  <r>
    <x v="309"/>
    <s v="+375 844-419-2850"/>
    <s v="Арсений Семенов Леонидович"/>
    <x v="50"/>
    <s v="Семенов"/>
    <s v="Леонидович"/>
    <x v="1"/>
    <d v="2022-10-14T00:00:00"/>
    <s v="+375"/>
    <x v="1"/>
    <d v="2025-03-24T00:00:00"/>
    <n v="29.733333333333334"/>
  </r>
  <r>
    <x v="310"/>
    <s v="+998 225-019-2493"/>
    <s v="Ирина Чернова Геннадьевна"/>
    <x v="22"/>
    <s v="Чернова"/>
    <s v="Геннадьевна"/>
    <x v="0"/>
    <d v="2022-05-12T00:00:00"/>
    <s v="+998"/>
    <x v="0"/>
    <d v="2025-03-24T00:00:00"/>
    <n v="34.9"/>
  </r>
  <r>
    <x v="311"/>
    <s v="+998 955-643-6256"/>
    <s v="Егор Шаповалов Филиппович"/>
    <x v="23"/>
    <s v="Шаповалов"/>
    <s v="Филиппович"/>
    <x v="1"/>
    <d v="2022-04-20T00:00:00"/>
    <s v="+998"/>
    <x v="0"/>
    <d v="2025-03-24T00:00:00"/>
    <n v="35.633333333333333"/>
  </r>
  <r>
    <x v="312"/>
    <s v="+7 191-068-2694"/>
    <s v="Виктория Соловьева Витальевна"/>
    <x v="24"/>
    <s v="Соловьева"/>
    <s v="Витальевна"/>
    <x v="1"/>
    <d v="2022-08-26T00:00:00"/>
    <s v="+7"/>
    <x v="2"/>
    <d v="2025-03-24T00:00:00"/>
    <n v="31.366666666666667"/>
  </r>
  <r>
    <x v="313"/>
    <s v="+380 001-347-5456"/>
    <s v="Роман Горбачев Ильич"/>
    <x v="25"/>
    <s v="Горбачев"/>
    <s v="Ильич"/>
    <x v="1"/>
    <d v="2022-05-30T00:00:00"/>
    <s v="+380"/>
    <x v="3"/>
    <d v="2025-03-24T00:00:00"/>
    <n v="34.299999999999997"/>
  </r>
  <r>
    <x v="314"/>
    <s v="+992 902-872-9763"/>
    <s v="Полина Краснова Владиславовна"/>
    <x v="26"/>
    <s v="Краснова"/>
    <s v="Владиславовна"/>
    <x v="0"/>
    <d v="2022-06-14T00:00:00"/>
    <s v="+992"/>
    <x v="4"/>
    <d v="2025-03-24T00:00:00"/>
    <n v="33.799999999999997"/>
  </r>
  <r>
    <x v="315"/>
    <s v="+375 515-558-2884"/>
    <s v="Павел Беляев Матвеевич"/>
    <x v="27"/>
    <s v="Беляев"/>
    <s v="Матвеевич"/>
    <x v="1"/>
    <d v="2022-03-03T00:00:00"/>
    <s v="+375"/>
    <x v="1"/>
    <d v="2025-03-24T00:00:00"/>
    <n v="37.233333333333334"/>
  </r>
  <r>
    <x v="316"/>
    <s v="+992 124-441-2478"/>
    <s v="Ксения Тарасова Семеновна"/>
    <x v="28"/>
    <s v="Тарасова"/>
    <s v="Семеновна"/>
    <x v="1"/>
    <d v="2022-11-12T00:00:00"/>
    <s v="+992"/>
    <x v="4"/>
    <d v="2025-03-24T00:00:00"/>
    <n v="28.766666666666666"/>
  </r>
  <r>
    <x v="317"/>
    <s v="+380 266-548-4802"/>
    <s v="Григорий Васильев Егорович"/>
    <x v="29"/>
    <s v="Васильев"/>
    <s v="Егорович"/>
    <x v="1"/>
    <d v="2022-12-19T00:00:00"/>
    <s v="+380"/>
    <x v="3"/>
    <d v="2025-03-24T00:00:00"/>
    <n v="27.533333333333335"/>
  </r>
  <r>
    <x v="318"/>
    <s v="+998 286-143-0624"/>
    <s v="Маргарита Калинина Тимуровна"/>
    <x v="30"/>
    <s v="Калинина"/>
    <s v="Тимуровна"/>
    <x v="1"/>
    <d v="2022-11-02T00:00:00"/>
    <s v="+998"/>
    <x v="0"/>
    <d v="2025-03-24T00:00:00"/>
    <n v="29.1"/>
  </r>
  <r>
    <x v="319"/>
    <s v="+380 169-087-4183"/>
    <s v="Валерий Медведев Яковлевич"/>
    <x v="31"/>
    <s v="Медведев"/>
    <s v="Яковлевич"/>
    <x v="1"/>
    <d v="2022-01-09T00:00:00"/>
    <s v="+380"/>
    <x v="3"/>
    <d v="2025-03-24T00:00:00"/>
    <n v="39"/>
  </r>
  <r>
    <x v="320"/>
    <s v="+7 916-678-5714"/>
    <s v="Дарья Королева Аркадьевна"/>
    <x v="32"/>
    <s v="Королева"/>
    <s v="Аркадьевна"/>
    <x v="1"/>
    <d v="2022-01-07T00:00:00"/>
    <s v="+7"/>
    <x v="2"/>
    <d v="2025-03-24T00:00:00"/>
    <n v="39.06666666666667"/>
  </r>
  <r>
    <x v="321"/>
    <s v="+998 936-440-2703"/>
    <s v="Николай Зайцев Валериевич"/>
    <x v="33"/>
    <s v="Зайцев"/>
    <s v="Валериевич"/>
    <x v="1"/>
    <d v="2022-02-10T00:00:00"/>
    <s v="+998"/>
    <x v="0"/>
    <d v="2025-03-24T00:00:00"/>
    <n v="37.93333333333333"/>
  </r>
  <r>
    <x v="322"/>
    <s v="+998 090-420-2619"/>
    <s v="София Кудряшова Игоревна"/>
    <x v="34"/>
    <s v="Кудряшова"/>
    <s v="Игоревна"/>
    <x v="0"/>
    <d v="2022-06-19T00:00:00"/>
    <s v="+998"/>
    <x v="0"/>
    <d v="2025-03-24T00:00:00"/>
    <n v="33.633333333333333"/>
  </r>
  <r>
    <x v="323"/>
    <s v="+7 722-155-8660"/>
    <s v="Станислав Попов Богданович"/>
    <x v="35"/>
    <s v="Попов"/>
    <s v="Богданович"/>
    <x v="1"/>
    <d v="2022-05-20T00:00:00"/>
    <s v="+7"/>
    <x v="2"/>
    <d v="2025-03-24T00:00:00"/>
    <n v="34.633333333333333"/>
  </r>
  <r>
    <x v="324"/>
    <s v="+998 437-737-9329"/>
    <s v="Вероника Исакова Родионовна"/>
    <x v="36"/>
    <s v="Исакова"/>
    <s v="Родионовна"/>
    <x v="1"/>
    <d v="2022-06-21T00:00:00"/>
    <s v="+998"/>
    <x v="0"/>
    <d v="2025-03-24T00:00:00"/>
    <n v="33.56666666666667"/>
  </r>
  <r>
    <x v="325"/>
    <s v="+998 773-281-1360"/>
    <s v="Ярослав Котов Артемович"/>
    <x v="37"/>
    <s v="Котов"/>
    <s v="Артемович"/>
    <x v="1"/>
    <d v="2022-10-22T00:00:00"/>
    <s v="+998"/>
    <x v="0"/>
    <d v="2025-03-24T00:00:00"/>
    <n v="29.466666666666665"/>
  </r>
  <r>
    <x v="326"/>
    <s v="+380 363-690-1507"/>
    <s v="Ангелина Волкова Михайловна"/>
    <x v="38"/>
    <s v="Волкова"/>
    <s v="Михайловна"/>
    <x v="0"/>
    <d v="2022-11-14T00:00:00"/>
    <s v="+380"/>
    <x v="3"/>
    <d v="2025-03-24T00:00:00"/>
    <n v="28.7"/>
  </r>
  <r>
    <x v="327"/>
    <s v="+380 922-338-1312"/>
    <s v="Максим Крылов Владиславович"/>
    <x v="39"/>
    <s v="Крылов"/>
    <s v="Владиславович"/>
    <x v="1"/>
    <d v="2022-01-25T00:00:00"/>
    <s v="+380"/>
    <x v="3"/>
    <d v="2025-03-24T00:00:00"/>
    <n v="38.466666666666669"/>
  </r>
  <r>
    <x v="328"/>
    <s v="+7 189-378-6167"/>
    <s v="Ульяна Лобанова Евгеньевна"/>
    <x v="40"/>
    <s v="Лобанова"/>
    <s v="Евгеньевна"/>
    <x v="1"/>
    <d v="2022-02-01T00:00:00"/>
    <s v="+7"/>
    <x v="2"/>
    <d v="2025-03-24T00:00:00"/>
    <n v="38.233333333333334"/>
  </r>
  <r>
    <x v="329"/>
    <s v="+7 747-226-1755"/>
    <s v="Федор Марков Иванович"/>
    <x v="41"/>
    <s v="Марков"/>
    <s v="Иванович"/>
    <x v="1"/>
    <d v="2022-02-09T00:00:00"/>
    <s v="+7"/>
    <x v="2"/>
    <d v="2025-03-24T00:00:00"/>
    <n v="37.966666666666669"/>
  </r>
  <r>
    <x v="330"/>
    <s v="+7 402-873-2919"/>
    <s v="Карина Суворова Алексеевна"/>
    <x v="42"/>
    <s v="Суворова"/>
    <s v="Алексеевна"/>
    <x v="0"/>
    <d v="2022-02-10T00:00:00"/>
    <s v="+7"/>
    <x v="2"/>
    <d v="2025-03-24T00:00:00"/>
    <n v="37.93333333333333"/>
  </r>
  <r>
    <x v="331"/>
    <s v="+998 661-487-5525"/>
    <s v="Вадим Ермаков Константинович"/>
    <x v="43"/>
    <s v="Ермаков"/>
    <s v="Константинович"/>
    <x v="0"/>
    <d v="2022-08-13T00:00:00"/>
    <s v="+998"/>
    <x v="0"/>
    <d v="2025-03-24T00:00:00"/>
    <n v="31.8"/>
  </r>
  <r>
    <x v="332"/>
    <s v="+375 972-832-7690"/>
    <s v="Алина Кузьмина Павловна"/>
    <x v="44"/>
    <s v="Кузьмина"/>
    <s v="Павловна"/>
    <x v="1"/>
    <d v="2022-11-27T00:00:00"/>
    <s v="+375"/>
    <x v="1"/>
    <d v="2025-03-24T00:00:00"/>
    <n v="28.266666666666666"/>
  </r>
  <r>
    <x v="333"/>
    <s v="+7 729-805-4220"/>
    <s v="Константин Никитин Викторович"/>
    <x v="45"/>
    <s v="Никитин"/>
    <s v="Викторович"/>
    <x v="0"/>
    <d v="2022-05-07T00:00:00"/>
    <s v="+7"/>
    <x v="2"/>
    <d v="2025-03-24T00:00:00"/>
    <n v="35.06666666666667"/>
  </r>
  <r>
    <x v="334"/>
    <s v="+998 035-761-6314"/>
    <s v="Валентина Орлова Николаевна"/>
    <x v="46"/>
    <s v="Орлова"/>
    <s v="Николаевна"/>
    <x v="1"/>
    <d v="2022-01-27T00:00:00"/>
    <s v="+998"/>
    <x v="0"/>
    <d v="2025-03-24T00:00:00"/>
    <n v="38.4"/>
  </r>
  <r>
    <x v="335"/>
    <s v="+380 329-195-8747"/>
    <s v="Леонид Титов Георгиевич"/>
    <x v="47"/>
    <s v="Титов"/>
    <s v="Георгиевич"/>
    <x v="0"/>
    <d v="2022-09-20T00:00:00"/>
    <s v="+380"/>
    <x v="3"/>
    <d v="2025-03-24T00:00:00"/>
    <n v="30.533333333333335"/>
  </r>
  <r>
    <x v="336"/>
    <s v="+375 824-010-1358"/>
    <s v="Арина Филиппова Руслановна"/>
    <x v="48"/>
    <s v="Филиппова"/>
    <s v="Руслановна"/>
    <x v="1"/>
    <d v="2022-10-13T00:00:00"/>
    <s v="+375"/>
    <x v="1"/>
    <d v="2025-03-24T00:00:00"/>
    <n v="29.766666666666666"/>
  </r>
  <r>
    <x v="337"/>
    <s v="+7 091-838-5158"/>
    <s v="Георгий Борисов Степанович"/>
    <x v="49"/>
    <s v="Борисов"/>
    <s v="Степанович"/>
    <x v="1"/>
    <d v="2022-12-01T00:00:00"/>
    <s v="+7"/>
    <x v="2"/>
    <d v="2025-03-24T00:00:00"/>
    <n v="28.133333333333333"/>
  </r>
  <r>
    <x v="338"/>
    <s v="+992 852-094-1088"/>
    <s v="Виктория Ларионова Андреевна"/>
    <x v="24"/>
    <s v="Ларионова"/>
    <s v="Андреевна"/>
    <x v="1"/>
    <d v="2022-04-17T00:00:00"/>
    <s v="+992"/>
    <x v="4"/>
    <d v="2025-03-24T00:00:00"/>
    <n v="35.733333333333334"/>
  </r>
  <r>
    <x v="339"/>
    <s v="+992 204-182-8433"/>
    <s v="Арсений Павлов Дмитриевич"/>
    <x v="50"/>
    <s v="Павлов"/>
    <s v="Дмитриевич"/>
    <x v="0"/>
    <d v="2022-02-07T00:00:00"/>
    <s v="+992"/>
    <x v="4"/>
    <d v="2025-03-24T00:00:00"/>
    <n v="38.033333333333331"/>
  </r>
  <r>
    <x v="340"/>
    <s v="+7 147-975-5645"/>
    <s v="Милана Кочеткова Владиславовна"/>
    <x v="51"/>
    <s v="Кочеткова"/>
    <s v="Владиславовна"/>
    <x v="0"/>
    <d v="2022-02-09T00:00:00"/>
    <s v="+7"/>
    <x v="2"/>
    <d v="2025-03-24T00:00:00"/>
    <n v="37.966666666666669"/>
  </r>
  <r>
    <x v="341"/>
    <s v="+380 916-341-6028"/>
    <s v="Игорь Соколовский Михайлович"/>
    <x v="52"/>
    <s v="Соколовский"/>
    <s v="Михайлович"/>
    <x v="1"/>
    <d v="2022-11-04T00:00:00"/>
    <s v="+380"/>
    <x v="3"/>
    <d v="2025-03-24T00:00:00"/>
    <n v="29.033333333333335"/>
  </r>
  <r>
    <x v="342"/>
    <s v="+380 809-127-8060"/>
    <s v="Елизавета Миронова Ивановна"/>
    <x v="53"/>
    <s v="Миронова"/>
    <s v="Ивановна"/>
    <x v="0"/>
    <d v="2022-01-08T00:00:00"/>
    <s v="+380"/>
    <x v="3"/>
    <d v="2025-03-24T00:00:00"/>
    <n v="39.033333333333331"/>
  </r>
  <r>
    <x v="343"/>
    <s v="+7 885-064-8776"/>
    <s v="Матвей Кудрявцев Артемович"/>
    <x v="54"/>
    <s v="Кудрявцев"/>
    <s v="Артемович"/>
    <x v="0"/>
    <d v="2022-10-29T00:00:00"/>
    <s v="+7"/>
    <x v="2"/>
    <d v="2025-03-24T00:00:00"/>
    <n v="29.233333333333334"/>
  </r>
  <r>
    <x v="344"/>
    <s v="+7 875-362-2366"/>
    <s v="Анжелика Савельева Романовна"/>
    <x v="55"/>
    <s v="Савельева"/>
    <s v="Романовна"/>
    <x v="1"/>
    <d v="2022-10-21T00:00:00"/>
    <s v="+7"/>
    <x v="2"/>
    <d v="2025-03-24T00:00:00"/>
    <n v="29.5"/>
  </r>
  <r>
    <x v="345"/>
    <s v="+998 301-225-3693"/>
    <s v="Тимофей Быков Кириллович"/>
    <x v="56"/>
    <s v="Быков"/>
    <s v="Кириллович"/>
    <x v="1"/>
    <d v="2022-05-14T00:00:00"/>
    <s v="+998"/>
    <x v="0"/>
    <d v="2025-03-24T00:00:00"/>
    <n v="34.833333333333336"/>
  </r>
  <r>
    <x v="346"/>
    <s v="+375 956-020-3484"/>
    <s v="Кира Шевцова Евгеньевна"/>
    <x v="57"/>
    <s v="Шевцова"/>
    <s v="Евгеньевна"/>
    <x v="0"/>
    <d v="2022-07-30T00:00:00"/>
    <s v="+375"/>
    <x v="1"/>
    <d v="2025-03-24T00:00:00"/>
    <n v="32.266666666666666"/>
  </r>
  <r>
    <x v="347"/>
    <s v="+375 165-356-7542"/>
    <s v="Руслан Андреев Алексеевич"/>
    <x v="58"/>
    <s v="Андреев"/>
    <s v="Алексеевич"/>
    <x v="1"/>
    <d v="2022-05-02T00:00:00"/>
    <s v="+375"/>
    <x v="1"/>
    <d v="2025-03-24T00:00:00"/>
    <n v="35.233333333333334"/>
  </r>
  <r>
    <x v="348"/>
    <s v="+998 455-746-0633"/>
    <s v="Валерия Брагина Витальевна"/>
    <x v="59"/>
    <s v="Брагина"/>
    <s v="Витальевна"/>
    <x v="0"/>
    <d v="2022-06-03T00:00:00"/>
    <s v="+998"/>
    <x v="0"/>
    <d v="2025-03-24T00:00:00"/>
    <n v="34.166666666666664"/>
  </r>
  <r>
    <x v="349"/>
    <s v="+992 443-164-9246"/>
    <s v="Илья Денисов Максимович"/>
    <x v="60"/>
    <s v="Денисов"/>
    <s v="Максимович"/>
    <x v="0"/>
    <d v="2022-12-03T00:00:00"/>
    <s v="+992"/>
    <x v="4"/>
    <d v="2025-03-24T00:00:00"/>
    <n v="28.066666666666666"/>
  </r>
  <r>
    <x v="350"/>
    <s v="+998 436-367-6830"/>
    <s v="Полина Гусева Игоревна"/>
    <x v="26"/>
    <s v="Гусева"/>
    <s v="Игоревна"/>
    <x v="0"/>
    <d v="2022-01-10T00:00:00"/>
    <s v="+998"/>
    <x v="0"/>
    <d v="2025-03-24T00:00:00"/>
    <n v="38.966666666666669"/>
  </r>
  <r>
    <x v="351"/>
    <s v="+375 529-351-9731"/>
    <s v="Виталий Костин Аркадьевич"/>
    <x v="61"/>
    <s v="Костин"/>
    <s v="Аркадьевич"/>
    <x v="1"/>
    <d v="2022-11-04T00:00:00"/>
    <s v="+375"/>
    <x v="1"/>
    <d v="2025-03-24T00:00:00"/>
    <n v="29.033333333333335"/>
  </r>
  <r>
    <x v="352"/>
    <s v="+7 914-597-1350"/>
    <s v="Софья Князева Данииловна"/>
    <x v="62"/>
    <s v="Князева"/>
    <s v="Данииловна"/>
    <x v="1"/>
    <d v="2022-04-22T00:00:00"/>
    <s v="+7"/>
    <x v="2"/>
    <d v="2025-03-24T00:00:00"/>
    <n v="35.56666666666667"/>
  </r>
  <r>
    <x v="353"/>
    <s v="+7 927-005-2176"/>
    <s v="Даниил Кравцов Егорович"/>
    <x v="63"/>
    <s v="Кравцов"/>
    <s v="Егорович"/>
    <x v="1"/>
    <d v="2022-06-11T00:00:00"/>
    <s v="+7"/>
    <x v="2"/>
    <d v="2025-03-24T00:00:00"/>
    <n v="33.9"/>
  </r>
  <r>
    <x v="354"/>
    <s v="+7 411-180-0061"/>
    <s v="Алиса Белозерова Владиславовна"/>
    <x v="64"/>
    <s v="Белозерова"/>
    <s v="Владиславовна"/>
    <x v="1"/>
    <d v="2022-10-22T00:00:00"/>
    <s v="+7"/>
    <x v="2"/>
    <d v="2025-03-24T00:00:00"/>
    <n v="29.466666666666665"/>
  </r>
  <r>
    <x v="355"/>
    <s v="+992 471-072-5643"/>
    <s v="Евгений Мартынов Ильич"/>
    <x v="65"/>
    <s v="Мартынов"/>
    <s v="Ильич"/>
    <x v="1"/>
    <d v="2022-01-20T00:00:00"/>
    <s v="+992"/>
    <x v="4"/>
    <d v="2025-03-24T00:00:00"/>
    <n v="38.633333333333333"/>
  </r>
  <r>
    <x v="356"/>
    <s v="+992 994-189-2821"/>
    <s v="Анастасия Кузьмина Родионовна"/>
    <x v="18"/>
    <s v="Кузьмина"/>
    <s v="Родионовна"/>
    <x v="0"/>
    <d v="2022-10-09T00:00:00"/>
    <s v="+992"/>
    <x v="4"/>
    <d v="2025-03-24T00:00:00"/>
    <n v="29.9"/>
  </r>
  <r>
    <x v="357"/>
    <s v="+380 971-032-0139"/>
    <s v="Артемий Самсонов Леонидович"/>
    <x v="66"/>
    <s v="Самсонов"/>
    <s v="Леонидович"/>
    <x v="0"/>
    <d v="2022-06-09T00:00:00"/>
    <s v="+380"/>
    <x v="3"/>
    <d v="2025-03-24T00:00:00"/>
    <n v="33.966666666666669"/>
  </r>
  <r>
    <x v="358"/>
    <s v="+7 085-149-7713"/>
    <s v="Вера Лапина Геннадьевна"/>
    <x v="67"/>
    <s v="Лапина"/>
    <s v="Геннадьевна"/>
    <x v="0"/>
    <d v="2022-11-21T00:00:00"/>
    <s v="+7"/>
    <x v="2"/>
    <d v="2025-03-24T00:00:00"/>
    <n v="28.466666666666665"/>
  </r>
  <r>
    <x v="359"/>
    <s v="+7 762-296-2673"/>
    <s v="Филипп Котов Филиппович"/>
    <x v="68"/>
    <s v="Котов"/>
    <s v="Филиппович"/>
    <x v="1"/>
    <d v="2022-02-02T00:00:00"/>
    <s v="+7"/>
    <x v="2"/>
    <d v="2025-03-24T00:00:00"/>
    <n v="38.200000000000003"/>
  </r>
  <r>
    <x v="360"/>
    <s v="+7 981-245-0102"/>
    <s v="Марина Лаврова Артемовна"/>
    <x v="69"/>
    <s v="Лаврова"/>
    <s v="Артемовна"/>
    <x v="1"/>
    <d v="2022-09-17T00:00:00"/>
    <s v="+7"/>
    <x v="2"/>
    <d v="2025-03-24T00:00:00"/>
    <n v="30.633333333333333"/>
  </r>
  <r>
    <x v="361"/>
    <s v="+998 220-798-0143"/>
    <s v="Семен Кузьмин Матвеевич"/>
    <x v="70"/>
    <s v="Кузьмин"/>
    <s v="Матвеевич"/>
    <x v="0"/>
    <d v="2022-01-15T00:00:00"/>
    <s v="+998"/>
    <x v="0"/>
    <d v="2025-03-24T00:00:00"/>
    <n v="38.799999999999997"/>
  </r>
  <r>
    <x v="362"/>
    <s v="+380 255-745-0289"/>
    <s v="Алина Коваленко Семеновна"/>
    <x v="44"/>
    <s v="Коваленко"/>
    <s v="Семеновна"/>
    <x v="1"/>
    <d v="2022-08-12T00:00:00"/>
    <s v="+380"/>
    <x v="3"/>
    <d v="2025-03-24T00:00:00"/>
    <n v="31.833333333333332"/>
  </r>
  <r>
    <x v="363"/>
    <s v="+7 354-672-8947"/>
    <s v="Глеб Родионов Егорович"/>
    <x v="71"/>
    <s v="Родионов"/>
    <s v="Егорович"/>
    <x v="1"/>
    <d v="2022-04-30T00:00:00"/>
    <s v="+7"/>
    <x v="2"/>
    <d v="2025-03-24T00:00:00"/>
    <n v="35.299999999999997"/>
  </r>
  <r>
    <x v="364"/>
    <s v="+998 714-433-6940"/>
    <s v="Кристина Кузнецова Тимуровна"/>
    <x v="72"/>
    <s v="Кузнецова"/>
    <s v="Тимуровна"/>
    <x v="0"/>
    <d v="2022-04-11T00:00:00"/>
    <s v="+998"/>
    <x v="0"/>
    <d v="2025-03-24T00:00:00"/>
    <n v="35.93333333333333"/>
  </r>
  <r>
    <x v="365"/>
    <s v="+7 352-652-3977"/>
    <s v="Виктор Лебедев Яковлевич"/>
    <x v="73"/>
    <s v="Лебедев"/>
    <s v="Яковлевич"/>
    <x v="1"/>
    <d v="2022-07-05T00:00:00"/>
    <s v="+7"/>
    <x v="2"/>
    <d v="2025-03-24T00:00:00"/>
    <n v="33.1"/>
  </r>
  <r>
    <x v="366"/>
    <s v="+992 654-311-2893"/>
    <s v="Дарина Король Аркадьевна"/>
    <x v="74"/>
    <s v="Король"/>
    <s v="Аркадьевна"/>
    <x v="1"/>
    <d v="2022-06-04T00:00:00"/>
    <s v="+992"/>
    <x v="4"/>
    <d v="2025-03-24T00:00:00"/>
    <n v="34.133333333333333"/>
  </r>
  <r>
    <x v="367"/>
    <s v="+380 350-189-8989"/>
    <s v="Никита Зайцев Валериевич"/>
    <x v="75"/>
    <s v="Зайцев"/>
    <s v="Валериевич"/>
    <x v="0"/>
    <d v="2022-01-30T00:00:00"/>
    <s v="+380"/>
    <x v="3"/>
    <d v="2025-03-24T00:00:00"/>
    <n v="38.299999999999997"/>
  </r>
  <r>
    <x v="368"/>
    <s v="+375 869-843-0628"/>
    <s v="Ульяна Кудряшова Игоревна"/>
    <x v="40"/>
    <s v="Кудряшова"/>
    <s v="Игоревна"/>
    <x v="0"/>
    <d v="2022-05-24T00:00:00"/>
    <s v="+375"/>
    <x v="1"/>
    <d v="2025-03-24T00:00:00"/>
    <n v="34.5"/>
  </r>
  <r>
    <x v="369"/>
    <s v="+7 724-347-2918"/>
    <s v="Станислав Попов Богданович"/>
    <x v="35"/>
    <s v="Попов"/>
    <s v="Богданович"/>
    <x v="1"/>
    <d v="2022-06-18T00:00:00"/>
    <s v="+7"/>
    <x v="2"/>
    <d v="2025-03-24T00:00:00"/>
    <n v="33.666666666666664"/>
  </r>
  <r>
    <x v="370"/>
    <s v="+7 022-690-6735"/>
    <s v="Вероника Исакова Родионовна"/>
    <x v="36"/>
    <s v="Исакова"/>
    <s v="Родионовна"/>
    <x v="0"/>
    <d v="2022-11-28T00:00:00"/>
    <s v="+7"/>
    <x v="2"/>
    <d v="2025-03-24T00:00:00"/>
    <n v="28.233333333333334"/>
  </r>
  <r>
    <x v="371"/>
    <s v="+375 268-005-4917"/>
    <s v="Ярослав Котов Артемович"/>
    <x v="37"/>
    <s v="Котов"/>
    <s v="Артемович"/>
    <x v="1"/>
    <d v="2022-06-26T00:00:00"/>
    <s v="+375"/>
    <x v="1"/>
    <d v="2025-03-24T00:00:00"/>
    <n v="33.4"/>
  </r>
  <r>
    <x v="372"/>
    <s v="+992 377-961-6550"/>
    <s v="Ангелина Волкова Михайловна"/>
    <x v="38"/>
    <s v="Волкова"/>
    <s v="Михайловна"/>
    <x v="0"/>
    <d v="2022-06-27T00:00:00"/>
    <s v="+992"/>
    <x v="4"/>
    <d v="2025-03-24T00:00:00"/>
    <n v="33.366666666666667"/>
  </r>
  <r>
    <x v="373"/>
    <s v="+7 414-973-8213"/>
    <s v="Максим Крылов Владиславович"/>
    <x v="39"/>
    <s v="Крылов"/>
    <s v="Владиславович"/>
    <x v="1"/>
    <d v="2022-01-12T00:00:00"/>
    <s v="+7"/>
    <x v="2"/>
    <d v="2025-03-24T00:00:00"/>
    <n v="38.9"/>
  </r>
  <r>
    <x v="374"/>
    <s v="+375 841-273-5425"/>
    <s v="Ульяна Лобанова Евгеньевна"/>
    <x v="40"/>
    <s v="Лобанова"/>
    <s v="Евгеньевна"/>
    <x v="0"/>
    <d v="2022-11-18T00:00:00"/>
    <s v="+375"/>
    <x v="1"/>
    <d v="2025-03-24T00:00:00"/>
    <n v="28.566666666666666"/>
  </r>
  <r>
    <x v="375"/>
    <s v="+992 550-001-8470"/>
    <s v="Федор Марков Иванович"/>
    <x v="41"/>
    <s v="Марков"/>
    <s v="Иванович"/>
    <x v="0"/>
    <d v="2022-05-29T00:00:00"/>
    <s v="+992"/>
    <x v="4"/>
    <d v="2025-03-24T00:00:00"/>
    <n v="34.333333333333336"/>
  </r>
  <r>
    <x v="376"/>
    <s v="+375 253-379-5656"/>
    <s v="Карина Суворова Алексеевна"/>
    <x v="42"/>
    <s v="Суворова"/>
    <s v="Алексеевна"/>
    <x v="0"/>
    <d v="2022-05-19T00:00:00"/>
    <s v="+375"/>
    <x v="1"/>
    <d v="2025-03-24T00:00:00"/>
    <n v="34.666666666666664"/>
  </r>
  <r>
    <x v="377"/>
    <s v="+992 544-936-8109"/>
    <s v="Вадим Ермаков Константинович"/>
    <x v="43"/>
    <s v="Ермаков"/>
    <s v="Константинович"/>
    <x v="0"/>
    <d v="2022-05-09T00:00:00"/>
    <s v="+992"/>
    <x v="4"/>
    <d v="2025-03-24T00:00:00"/>
    <n v="35"/>
  </r>
  <r>
    <x v="378"/>
    <s v="+7 755-098-2625"/>
    <s v="Алина Кузьмина Павловна"/>
    <x v="44"/>
    <s v="Кузьмина"/>
    <s v="Павловна"/>
    <x v="1"/>
    <d v="2022-02-08T00:00:00"/>
    <s v="+7"/>
    <x v="2"/>
    <d v="2025-03-24T00:00:00"/>
    <n v="38"/>
  </r>
  <r>
    <x v="379"/>
    <s v="+992 774-047-4624"/>
    <s v="Константин Никитин Викторович"/>
    <x v="45"/>
    <s v="Никитин"/>
    <s v="Викторович"/>
    <x v="1"/>
    <d v="2022-07-04T00:00:00"/>
    <s v="+992"/>
    <x v="4"/>
    <d v="2025-03-24T00:00:00"/>
    <n v="33.133333333333333"/>
  </r>
  <r>
    <x v="380"/>
    <s v="+998 692-163-4083"/>
    <s v="Валентина Орлова Николаевна"/>
    <x v="46"/>
    <s v="Орлова"/>
    <s v="Николаевна"/>
    <x v="1"/>
    <d v="2022-06-09T00:00:00"/>
    <s v="+998"/>
    <x v="0"/>
    <d v="2025-03-24T00:00:00"/>
    <n v="33.966666666666669"/>
  </r>
  <r>
    <x v="381"/>
    <s v="+998 856-058-2613"/>
    <s v="Леонид Титов Георгиевич"/>
    <x v="47"/>
    <s v="Титов"/>
    <s v="Георгиевич"/>
    <x v="1"/>
    <d v="2022-09-09T00:00:00"/>
    <s v="+998"/>
    <x v="0"/>
    <d v="2025-03-24T00:00:00"/>
    <n v="30.9"/>
  </r>
  <r>
    <x v="382"/>
    <s v="+7 352-977-7374"/>
    <s v="Арина Филиппова Руслановна"/>
    <x v="48"/>
    <s v="Филиппова"/>
    <s v="Руслановна"/>
    <x v="0"/>
    <d v="2022-10-01T00:00:00"/>
    <s v="+7"/>
    <x v="2"/>
    <d v="2025-03-24T00:00:00"/>
    <n v="30.166666666666668"/>
  </r>
  <r>
    <x v="383"/>
    <s v="+7 894-636-1225"/>
    <s v="Георгий Борисов Степанович"/>
    <x v="49"/>
    <s v="Борисов"/>
    <s v="Степанович"/>
    <x v="1"/>
    <d v="2022-05-19T00:00:00"/>
    <s v="+7"/>
    <x v="2"/>
    <d v="2025-03-24T00:00:00"/>
    <n v="34.666666666666664"/>
  </r>
  <r>
    <x v="384"/>
    <s v="+375 173-908-3215"/>
    <s v="Виктория Ларионова Андреевна"/>
    <x v="24"/>
    <s v="Ларионова"/>
    <s v="Андреевна"/>
    <x v="0"/>
    <d v="2022-11-05T00:00:00"/>
    <s v="+375"/>
    <x v="1"/>
    <d v="2025-03-24T00:00:00"/>
    <n v="29"/>
  </r>
  <r>
    <x v="385"/>
    <s v="+375 427-098-5558"/>
    <s v="Арсений Павлов Дмитриевич"/>
    <x v="50"/>
    <s v="Павлов"/>
    <s v="Дмитриевич"/>
    <x v="1"/>
    <d v="2022-06-16T00:00:00"/>
    <s v="+375"/>
    <x v="1"/>
    <d v="2025-03-24T00:00:00"/>
    <n v="33.733333333333334"/>
  </r>
  <r>
    <x v="386"/>
    <s v="+992 000-000-7415"/>
    <s v="Милана Кочеткова Владиславовна"/>
    <x v="51"/>
    <s v="Кочеткова"/>
    <s v="Владиславовна"/>
    <x v="1"/>
    <d v="2022-08-28T00:00:00"/>
    <s v="+992"/>
    <x v="4"/>
    <d v="2025-03-24T00:00:00"/>
    <n v="31.3"/>
  </r>
  <r>
    <x v="387"/>
    <s v="+380 668-055-3546"/>
    <s v="Игорь Соколовский Михайлович"/>
    <x v="52"/>
    <s v="Соколовский"/>
    <s v="Михайлович"/>
    <x v="0"/>
    <d v="2022-05-03T00:00:00"/>
    <s v="+380"/>
    <x v="3"/>
    <d v="2025-03-24T00:00:00"/>
    <n v="35.200000000000003"/>
  </r>
  <r>
    <x v="388"/>
    <s v="+380 245-175-6131"/>
    <s v="Елизавета Миронова Ивановна"/>
    <x v="53"/>
    <s v="Миронова"/>
    <s v="Ивановна"/>
    <x v="0"/>
    <d v="2022-12-14T00:00:00"/>
    <s v="+380"/>
    <x v="3"/>
    <d v="2025-03-24T00:00:00"/>
    <n v="27.7"/>
  </r>
  <r>
    <x v="389"/>
    <s v="+998 284-687-3096"/>
    <s v="Матвей Кудрявцев Артемович"/>
    <x v="54"/>
    <s v="Кудрявцев"/>
    <s v="Артемович"/>
    <x v="0"/>
    <d v="2022-12-23T00:00:00"/>
    <s v="+998"/>
    <x v="0"/>
    <d v="2025-03-24T00:00:00"/>
    <n v="27.4"/>
  </r>
  <r>
    <x v="390"/>
    <s v="+380 533-078-8885"/>
    <s v="Анжелика Савельева Романовна"/>
    <x v="55"/>
    <s v="Савельева"/>
    <s v="Романовна"/>
    <x v="0"/>
    <d v="2022-06-17T00:00:00"/>
    <s v="+380"/>
    <x v="3"/>
    <d v="2025-03-24T00:00:00"/>
    <n v="33.700000000000003"/>
  </r>
  <r>
    <x v="391"/>
    <s v="+7 450-475-2540"/>
    <s v="Тимофей Быков Кириллович"/>
    <x v="56"/>
    <s v="Быков"/>
    <s v="Кириллович"/>
    <x v="0"/>
    <d v="2022-05-27T00:00:00"/>
    <s v="+7"/>
    <x v="2"/>
    <d v="2025-03-24T00:00:00"/>
    <n v="34.4"/>
  </r>
  <r>
    <x v="392"/>
    <s v="+7 592-632-8448"/>
    <s v="Кира Шевцова Евгеньевна"/>
    <x v="57"/>
    <s v="Шевцова"/>
    <s v="Евгеньевна"/>
    <x v="1"/>
    <d v="2022-05-13T00:00:00"/>
    <s v="+7"/>
    <x v="2"/>
    <d v="2025-03-24T00:00:00"/>
    <n v="34.866666666666667"/>
  </r>
  <r>
    <x v="393"/>
    <s v="+380 143-562-6602"/>
    <s v="Руслан Андреев Алексеевич"/>
    <x v="58"/>
    <s v="Андреев"/>
    <s v="Алексеевич"/>
    <x v="1"/>
    <d v="2022-04-15T00:00:00"/>
    <s v="+380"/>
    <x v="3"/>
    <d v="2025-03-24T00:00:00"/>
    <n v="35.799999999999997"/>
  </r>
  <r>
    <x v="394"/>
    <s v="+998 946-408-1930"/>
    <s v="Валерия Брагина Витальевна"/>
    <x v="59"/>
    <s v="Брагина"/>
    <s v="Витальевна"/>
    <x v="1"/>
    <d v="2022-02-26T00:00:00"/>
    <s v="+998"/>
    <x v="0"/>
    <d v="2025-03-24T00:00:00"/>
    <n v="37.4"/>
  </r>
  <r>
    <x v="395"/>
    <s v="+992 756-085-4605"/>
    <s v="Илья Денисов Максимович"/>
    <x v="60"/>
    <s v="Денисов"/>
    <s v="Максимович"/>
    <x v="0"/>
    <d v="2022-08-05T00:00:00"/>
    <s v="+992"/>
    <x v="4"/>
    <d v="2025-03-24T00:00:00"/>
    <n v="32.06666666666667"/>
  </r>
  <r>
    <x v="396"/>
    <s v="+375 722-671-7064"/>
    <s v="Полина Гусева Игоревна"/>
    <x v="26"/>
    <s v="Гусева"/>
    <s v="Игоревна"/>
    <x v="1"/>
    <d v="2022-12-12T00:00:00"/>
    <s v="+375"/>
    <x v="1"/>
    <d v="2025-03-24T00:00:00"/>
    <n v="27.766666666666666"/>
  </r>
  <r>
    <x v="397"/>
    <s v="+7 542-005-0327"/>
    <s v="Виталий Костин Аркадьевич"/>
    <x v="61"/>
    <s v="Костин"/>
    <s v="Аркадьевич"/>
    <x v="1"/>
    <d v="2022-11-21T00:00:00"/>
    <s v="+7"/>
    <x v="2"/>
    <d v="2025-03-24T00:00:00"/>
    <n v="28.466666666666665"/>
  </r>
  <r>
    <x v="398"/>
    <s v="+380 265-102-2104"/>
    <s v="Софья Князева Данииловна"/>
    <x v="62"/>
    <s v="Князева"/>
    <s v="Данииловна"/>
    <x v="1"/>
    <d v="2022-12-18T00:00:00"/>
    <s v="+380"/>
    <x v="3"/>
    <d v="2025-03-24T00:00:00"/>
    <n v="27.566666666666666"/>
  </r>
  <r>
    <x v="399"/>
    <s v="+375 986-655-6691"/>
    <s v="Даниил Кравцов Егорович"/>
    <x v="63"/>
    <s v="Кравцов"/>
    <s v="Егорович"/>
    <x v="1"/>
    <d v="2022-02-25T00:00:00"/>
    <s v="+375"/>
    <x v="1"/>
    <d v="2025-03-24T00:00:00"/>
    <n v="37.43333333333333"/>
  </r>
  <r>
    <x v="400"/>
    <s v="+992 869-966-7816"/>
    <s v="Алиса Белозерова Владиславовна"/>
    <x v="64"/>
    <s v="Белозерова"/>
    <s v="Владиславовна"/>
    <x v="1"/>
    <d v="2022-01-16T00:00:00"/>
    <s v="+992"/>
    <x v="4"/>
    <d v="2025-03-24T00:00:00"/>
    <n v="38.766666666666666"/>
  </r>
  <r>
    <x v="401"/>
    <s v="+7 975-515-1931"/>
    <s v="Евгений Мартынов Ильич"/>
    <x v="65"/>
    <s v="Мартынов"/>
    <s v="Ильич"/>
    <x v="1"/>
    <d v="2022-04-25T00:00:00"/>
    <s v="+7"/>
    <x v="2"/>
    <d v="2025-03-24T00:00:00"/>
    <n v="35.466666666666669"/>
  </r>
  <r>
    <x v="402"/>
    <s v="+380 004-121-0383"/>
    <s v="Анастасия Кузьмина Родионовна"/>
    <x v="18"/>
    <s v="Кузьмина"/>
    <s v="Родионовна"/>
    <x v="1"/>
    <d v="2022-06-24T00:00:00"/>
    <s v="+380"/>
    <x v="3"/>
    <d v="2025-03-24T00:00:00"/>
    <n v="33.466666666666669"/>
  </r>
  <r>
    <x v="403"/>
    <s v="+380 606-168-8976"/>
    <s v="Артемий Самсонов Леонидович"/>
    <x v="66"/>
    <s v="Самсонов"/>
    <s v="Леонидович"/>
    <x v="1"/>
    <d v="2022-11-09T00:00:00"/>
    <s v="+380"/>
    <x v="3"/>
    <d v="2025-03-24T00:00:00"/>
    <n v="28.866666666666667"/>
  </r>
  <r>
    <x v="404"/>
    <s v="+7 056-712-2591"/>
    <s v="Вера Лапина Геннадьевна"/>
    <x v="67"/>
    <s v="Лапина"/>
    <s v="Геннадьевна"/>
    <x v="0"/>
    <d v="2022-06-11T00:00:00"/>
    <s v="+7"/>
    <x v="2"/>
    <d v="2025-03-24T00:00:00"/>
    <n v="33.9"/>
  </r>
  <r>
    <x v="405"/>
    <s v="+380 254-333-6466"/>
    <s v="Филипп Котов Филиппович"/>
    <x v="68"/>
    <s v="Котов"/>
    <s v="Филиппович"/>
    <x v="1"/>
    <d v="2022-04-15T00:00:00"/>
    <s v="+380"/>
    <x v="3"/>
    <d v="2025-03-24T00:00:00"/>
    <n v="35.799999999999997"/>
  </r>
  <r>
    <x v="406"/>
    <s v="+998 481-371-2630"/>
    <s v="Марина Лаврова Артемовна"/>
    <x v="69"/>
    <s v="Лаврова"/>
    <s v="Артемовна"/>
    <x v="0"/>
    <d v="2022-11-07T00:00:00"/>
    <s v="+998"/>
    <x v="0"/>
    <d v="2025-03-24T00:00:00"/>
    <n v="28.933333333333334"/>
  </r>
  <r>
    <x v="407"/>
    <s v="+998 313-336-2516"/>
    <s v="Семен Кузьмин Матвеевич"/>
    <x v="70"/>
    <s v="Кузьмин"/>
    <s v="Матвеевич"/>
    <x v="0"/>
    <d v="2022-10-01T00:00:00"/>
    <s v="+998"/>
    <x v="0"/>
    <d v="2025-03-24T00:00:00"/>
    <n v="30.166666666666668"/>
  </r>
  <r>
    <x v="408"/>
    <s v="+7 210-575-0459"/>
    <s v="Алина Коваленко Семеновна"/>
    <x v="44"/>
    <s v="Коваленко"/>
    <s v="Семеновна"/>
    <x v="0"/>
    <d v="2022-03-29T00:00:00"/>
    <s v="+7"/>
    <x v="2"/>
    <d v="2025-03-24T00:00:00"/>
    <n v="36.366666666666667"/>
  </r>
  <r>
    <x v="409"/>
    <s v="+7 289-019-1718"/>
    <s v="Глеб Родионов Егорович"/>
    <x v="71"/>
    <s v="Родионов"/>
    <s v="Егорович"/>
    <x v="1"/>
    <d v="2022-05-06T00:00:00"/>
    <s v="+7"/>
    <x v="2"/>
    <d v="2025-03-24T00:00:00"/>
    <n v="35.1"/>
  </r>
  <r>
    <x v="410"/>
    <s v="+7 571-938-4741"/>
    <s v="Кристина Кузнецова Тимуровна"/>
    <x v="72"/>
    <s v="Кузнецова"/>
    <s v="Тимуровна"/>
    <x v="0"/>
    <d v="2022-08-26T00:00:00"/>
    <s v="+7"/>
    <x v="2"/>
    <d v="2025-03-24T00:00:00"/>
    <n v="31.366666666666667"/>
  </r>
  <r>
    <x v="411"/>
    <s v="+380 958-231-6305"/>
    <s v="Виктор Лебедев Яковлевич"/>
    <x v="73"/>
    <s v="Лебедев"/>
    <s v="Яковлевич"/>
    <x v="1"/>
    <d v="2022-04-28T00:00:00"/>
    <s v="+380"/>
    <x v="3"/>
    <d v="2025-03-24T00:00:00"/>
    <n v="35.366666666666667"/>
  </r>
  <r>
    <x v="412"/>
    <s v="+998 849-649-9045"/>
    <s v="Дарина Король Аркадьевна"/>
    <x v="74"/>
    <s v="Король"/>
    <s v="Аркадьевна"/>
    <x v="1"/>
    <d v="2022-10-22T00:00:00"/>
    <s v="+998"/>
    <x v="0"/>
    <d v="2025-03-24T00:00:00"/>
    <n v="29.466666666666665"/>
  </r>
  <r>
    <x v="413"/>
    <s v="+992 666-298-7733"/>
    <s v="Никита Зайцев Валериевич"/>
    <x v="75"/>
    <s v="Зайцев"/>
    <s v="Валериевич"/>
    <x v="0"/>
    <d v="2022-09-15T00:00:00"/>
    <s v="+992"/>
    <x v="4"/>
    <d v="2025-03-24T00:00:00"/>
    <n v="30.7"/>
  </r>
  <r>
    <x v="414"/>
    <s v="+992 772-470-1976"/>
    <s v="Ульяна Кудряшова Игоревна"/>
    <x v="40"/>
    <s v="Кудряшова"/>
    <s v="Игоревна"/>
    <x v="1"/>
    <d v="2022-02-16T00:00:00"/>
    <s v="+992"/>
    <x v="4"/>
    <d v="2025-03-24T00:00:00"/>
    <n v="37.733333333333334"/>
  </r>
  <r>
    <x v="415"/>
    <s v="+7 411-977-9395"/>
    <s v="Станислав Попов Богданович"/>
    <x v="35"/>
    <s v="Попов"/>
    <s v="Богданович"/>
    <x v="0"/>
    <d v="2022-07-10T00:00:00"/>
    <s v="+7"/>
    <x v="2"/>
    <d v="2025-03-24T00:00:00"/>
    <n v="32.93333333333333"/>
  </r>
  <r>
    <x v="416"/>
    <s v="+380 537-432-3099"/>
    <s v="Вероника Исакова Родионовна"/>
    <x v="36"/>
    <s v="Исакова"/>
    <s v="Родионовна"/>
    <x v="0"/>
    <d v="2022-05-07T00:00:00"/>
    <s v="+380"/>
    <x v="3"/>
    <d v="2025-03-24T00:00:00"/>
    <n v="35.06666666666667"/>
  </r>
  <r>
    <x v="417"/>
    <s v="+380 950-384-1472"/>
    <s v="Ярослав Котов Артемович"/>
    <x v="37"/>
    <s v="Котов"/>
    <s v="Артемович"/>
    <x v="1"/>
    <d v="2022-01-03T00:00:00"/>
    <s v="+380"/>
    <x v="3"/>
    <d v="2025-03-24T00:00:00"/>
    <n v="39.200000000000003"/>
  </r>
  <r>
    <x v="418"/>
    <s v="+992 570-665-8734"/>
    <s v="Ангелина Волкова Михайловна"/>
    <x v="38"/>
    <s v="Волкова"/>
    <s v="Михайловна"/>
    <x v="1"/>
    <d v="2022-08-26T00:00:00"/>
    <s v="+992"/>
    <x v="4"/>
    <d v="2025-03-24T00:00:00"/>
    <n v="31.366666666666667"/>
  </r>
  <r>
    <x v="419"/>
    <s v="+375 477-336-9780"/>
    <s v="Максим Крылов Владиславович"/>
    <x v="39"/>
    <s v="Крылов"/>
    <s v="Владиславович"/>
    <x v="0"/>
    <d v="2022-06-26T00:00:00"/>
    <s v="+375"/>
    <x v="1"/>
    <d v="2025-03-24T00:00:00"/>
    <n v="33.4"/>
  </r>
  <r>
    <x v="420"/>
    <s v="+380 017-252-3368"/>
    <s v="Ульяна Лобанова Евгеньевна"/>
    <x v="40"/>
    <s v="Лобанова"/>
    <s v="Евгеньевна"/>
    <x v="1"/>
    <d v="2022-05-29T00:00:00"/>
    <s v="+380"/>
    <x v="3"/>
    <d v="2025-03-24T00:00:00"/>
    <n v="34.333333333333336"/>
  </r>
  <r>
    <x v="421"/>
    <s v="+375 933-846-4405"/>
    <s v="Федор Марков Иванович"/>
    <x v="41"/>
    <s v="Марков"/>
    <s v="Иванович"/>
    <x v="0"/>
    <d v="2022-07-23T00:00:00"/>
    <s v="+375"/>
    <x v="1"/>
    <d v="2025-03-24T00:00:00"/>
    <n v="32.5"/>
  </r>
  <r>
    <x v="422"/>
    <s v="+998 782-759-1031"/>
    <s v="Карина Суворова Алексеевна"/>
    <x v="42"/>
    <s v="Суворова"/>
    <s v="Алексеевна"/>
    <x v="0"/>
    <d v="2022-06-23T00:00:00"/>
    <s v="+998"/>
    <x v="0"/>
    <d v="2025-03-24T00:00:00"/>
    <n v="33.5"/>
  </r>
  <r>
    <x v="423"/>
    <s v="+992 614-322-7161"/>
    <s v="Вадим Ермаков Константинович"/>
    <x v="43"/>
    <s v="Ермаков"/>
    <s v="Константинович"/>
    <x v="0"/>
    <d v="2022-09-28T00:00:00"/>
    <s v="+992"/>
    <x v="4"/>
    <d v="2025-03-24T00:00:00"/>
    <n v="30.266666666666666"/>
  </r>
  <r>
    <x v="424"/>
    <s v="+998 662-959-7800"/>
    <s v="Алина Кузьмина Павловна"/>
    <x v="44"/>
    <s v="Кузьмина"/>
    <s v="Павловна"/>
    <x v="1"/>
    <d v="2022-09-11T00:00:00"/>
    <s v="+998"/>
    <x v="0"/>
    <d v="2025-03-24T00:00:00"/>
    <n v="30.833333333333332"/>
  </r>
  <r>
    <x v="425"/>
    <s v="+375 877-885-2826"/>
    <s v="Константин Никитин Викторович"/>
    <x v="45"/>
    <s v="Никитин"/>
    <s v="Викторович"/>
    <x v="0"/>
    <d v="2022-08-25T00:00:00"/>
    <s v="+375"/>
    <x v="1"/>
    <d v="2025-03-24T00:00:00"/>
    <n v="31.4"/>
  </r>
  <r>
    <x v="426"/>
    <s v="+992 145-030-4792"/>
    <s v="Валентина Орлова Николаевна"/>
    <x v="46"/>
    <s v="Орлова"/>
    <s v="Николаевна"/>
    <x v="0"/>
    <d v="2022-01-27T00:00:00"/>
    <s v="+992"/>
    <x v="4"/>
    <d v="2025-03-24T00:00:00"/>
    <n v="38.4"/>
  </r>
  <r>
    <x v="427"/>
    <s v="+7 997-792-5112"/>
    <s v="Леонид Титов Георгиевич"/>
    <x v="47"/>
    <s v="Титов"/>
    <s v="Георгиевич"/>
    <x v="0"/>
    <d v="2022-04-08T00:00:00"/>
    <s v="+7"/>
    <x v="2"/>
    <d v="2025-03-24T00:00:00"/>
    <n v="36.033333333333331"/>
  </r>
  <r>
    <x v="428"/>
    <s v="+380 686-730-6702"/>
    <s v="Арина Филиппова Руслановна"/>
    <x v="48"/>
    <s v="Филиппова"/>
    <s v="Руслановна"/>
    <x v="1"/>
    <d v="2022-12-10T00:00:00"/>
    <s v="+380"/>
    <x v="3"/>
    <d v="2025-03-24T00:00:00"/>
    <n v="27.833333333333332"/>
  </r>
  <r>
    <x v="429"/>
    <s v="+998 342-700-2159"/>
    <s v="Георгий Борисов Степанович"/>
    <x v="49"/>
    <s v="Борисов"/>
    <s v="Степанович"/>
    <x v="0"/>
    <d v="2022-08-10T00:00:00"/>
    <s v="+998"/>
    <x v="0"/>
    <d v="2025-03-24T00:00:00"/>
    <n v="31.9"/>
  </r>
  <r>
    <x v="430"/>
    <s v="+998 662-556-3959"/>
    <s v="Виктория Ларионова Андреевна"/>
    <x v="24"/>
    <s v="Ларионова"/>
    <s v="Андреевна"/>
    <x v="1"/>
    <d v="2022-05-23T00:00:00"/>
    <s v="+998"/>
    <x v="0"/>
    <d v="2025-03-24T00:00:00"/>
    <n v="34.533333333333331"/>
  </r>
  <r>
    <x v="431"/>
    <s v="+998 678-480-0704"/>
    <s v="Арсений Павлов Дмитриевич"/>
    <x v="50"/>
    <s v="Павлов"/>
    <s v="Дмитриевич"/>
    <x v="1"/>
    <d v="2022-05-10T00:00:00"/>
    <s v="+998"/>
    <x v="0"/>
    <d v="2025-03-24T00:00:00"/>
    <n v="34.966666666666669"/>
  </r>
  <r>
    <x v="432"/>
    <s v="+380 293-011-4872"/>
    <s v="Милана Кочеткова Владиславовна"/>
    <x v="51"/>
    <s v="Кочеткова"/>
    <s v="Владиславовна"/>
    <x v="0"/>
    <d v="2022-06-11T00:00:00"/>
    <s v="+380"/>
    <x v="3"/>
    <d v="2025-03-24T00:00:00"/>
    <n v="33.9"/>
  </r>
  <r>
    <x v="433"/>
    <s v="+7 630-011-3417"/>
    <s v="Игорь Соколовский Михайлович"/>
    <x v="52"/>
    <s v="Соколовский"/>
    <s v="Михайлович"/>
    <x v="1"/>
    <d v="2022-09-30T00:00:00"/>
    <s v="+7"/>
    <x v="2"/>
    <d v="2025-03-24T00:00:00"/>
    <n v="3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n v="1"/>
    <n v="300"/>
    <n v="103"/>
    <n v="4"/>
    <n v="412"/>
    <x v="0"/>
    <x v="0"/>
    <n v="315"/>
    <x v="0"/>
    <n v="250.9655172413793"/>
    <n v="-0.58958505083814239"/>
    <x v="0"/>
    <n v="240.5"/>
    <d v="2022-07-05T00:00:00"/>
    <n v="440"/>
    <n v="40082466.266666658"/>
    <x v="0"/>
  </r>
  <r>
    <n v="2"/>
    <n v="486"/>
    <n v="296"/>
    <n v="3"/>
    <n v="888"/>
    <x v="1"/>
    <x v="1"/>
    <n v="253"/>
    <x v="1"/>
    <n v="264.8679245283019"/>
    <n v="0.11753811084200017"/>
    <x v="1"/>
    <n v="238.16666666666666"/>
    <d v="2022-07-08T00:00:00"/>
    <n v="333"/>
    <n v="40082466.266666658"/>
    <x v="1"/>
  </r>
  <r>
    <n v="3"/>
    <n v="76"/>
    <n v="139"/>
    <n v="5"/>
    <n v="695"/>
    <x v="2"/>
    <x v="2"/>
    <n v="12"/>
    <x v="2"/>
    <n v="283.468085106383"/>
    <n v="-0.50964497485551308"/>
    <x v="2"/>
    <n v="232.44444444444446"/>
    <d v="2022-10-08T00:00:00"/>
    <n v="521"/>
    <n v="39991946.166666664"/>
    <x v="1"/>
  </r>
  <r>
    <n v="4"/>
    <n v="240"/>
    <n v="141"/>
    <n v="5"/>
    <n v="705"/>
    <x v="3"/>
    <x v="3"/>
    <n v="116"/>
    <x v="3"/>
    <n v="265.47674418604652"/>
    <n v="-0.46888003153606939"/>
    <x v="3"/>
    <n v="236.27586206896552"/>
    <d v="2022-03-23T00:00:00"/>
    <n v="619"/>
    <n v="39901423.166666657"/>
    <x v="2"/>
  </r>
  <r>
    <n v="5"/>
    <n v="32"/>
    <n v="123"/>
    <n v="2"/>
    <n v="246"/>
    <x v="4"/>
    <x v="4"/>
    <n v="471"/>
    <x v="4"/>
    <n v="250.48780487804879"/>
    <n v="-0.5089581304771178"/>
    <x v="4"/>
    <n v="159.19999999999999"/>
    <d v="2022-01-16T00:00:00"/>
    <n v="574"/>
    <n v="39810811.233333334"/>
    <x v="3"/>
  </r>
  <r>
    <n v="6"/>
    <n v="162"/>
    <n v="452"/>
    <n v="2"/>
    <n v="904"/>
    <x v="5"/>
    <x v="0"/>
    <n v="374"/>
    <x v="5"/>
    <n v="268.60344827586209"/>
    <n v="0.68277809872263928"/>
    <x v="5"/>
    <n v="281.96875"/>
    <d v="2022-01-21T00:00:00"/>
    <n v="699"/>
    <n v="39720391.666666664"/>
    <x v="3"/>
  </r>
  <r>
    <n v="7"/>
    <n v="323"/>
    <n v="149"/>
    <n v="5"/>
    <n v="745"/>
    <x v="6"/>
    <x v="5"/>
    <n v="477"/>
    <x v="6"/>
    <n v="258.5128205128205"/>
    <n v="-0.42362626463003372"/>
    <x v="6"/>
    <n v="260.64705882352939"/>
    <d v="2022-06-26T00:00:00"/>
    <n v="611"/>
    <n v="39630035.899999999"/>
    <x v="0"/>
  </r>
  <r>
    <n v="8"/>
    <n v="60"/>
    <n v="489"/>
    <n v="4"/>
    <n v="1956"/>
    <x v="7"/>
    <x v="6"/>
    <n v="335"/>
    <x v="7"/>
    <n v="253.58536585365854"/>
    <n v="0.92834471482158309"/>
    <x v="7"/>
    <n v="288.11111111111109"/>
    <d v="2022-02-27T00:00:00"/>
    <n v="708"/>
    <n v="39539675.299999997"/>
    <x v="0"/>
  </r>
  <r>
    <n v="9"/>
    <n v="401"/>
    <n v="416"/>
    <n v="5"/>
    <n v="2080"/>
    <x v="8"/>
    <x v="7"/>
    <n v="350"/>
    <x v="8"/>
    <n v="271.18181818181819"/>
    <n v="0.53402614817298022"/>
    <x v="8"/>
    <n v="291.45454545454544"/>
    <d v="2022-05-03T00:00:00"/>
    <n v="692"/>
    <n v="39449163.900000006"/>
    <x v="3"/>
  </r>
  <r>
    <n v="10"/>
    <n v="100"/>
    <n v="449"/>
    <n v="2"/>
    <n v="898"/>
    <x v="9"/>
    <x v="5"/>
    <n v="413"/>
    <x v="9"/>
    <n v="263.25423728813558"/>
    <n v="0.7055755858872006"/>
    <x v="9"/>
    <n v="257.78260869565219"/>
    <d v="2022-05-18T00:00:00"/>
    <n v="333"/>
    <n v="39358767.533333339"/>
    <x v="2"/>
  </r>
  <r>
    <n v="11"/>
    <n v="217"/>
    <n v="296"/>
    <n v="2"/>
    <n v="592"/>
    <x v="10"/>
    <x v="5"/>
    <n v="495"/>
    <x v="10"/>
    <n v="271.74545454545455"/>
    <n v="8.925465007359823E-2"/>
    <x v="10"/>
    <n v="311.2"/>
    <d v="2022-04-03T00:00:00"/>
    <n v="482"/>
    <n v="39268308.333333343"/>
    <x v="0"/>
  </r>
  <r>
    <n v="12"/>
    <n v="445"/>
    <n v="109"/>
    <n v="5"/>
    <n v="545"/>
    <x v="11"/>
    <x v="6"/>
    <n v="353"/>
    <x v="0"/>
    <n v="250.9655172413793"/>
    <n v="-0.56567738389667488"/>
    <x v="11"/>
    <n v="231.92857142857142"/>
    <d v="2022-04-05T00:00:00"/>
    <n v="738"/>
    <n v="39177834.63333334"/>
    <x v="4"/>
  </r>
  <r>
    <n v="13"/>
    <n v="284"/>
    <n v="213"/>
    <n v="3"/>
    <n v="639"/>
    <x v="12"/>
    <x v="2"/>
    <n v="332"/>
    <x v="10"/>
    <n v="271.74545454545455"/>
    <n v="-0.21617824167001209"/>
    <x v="12"/>
    <n v="212.8125"/>
    <d v="2022-10-24T00:00:00"/>
    <n v="408"/>
    <n v="39087404.433333337"/>
    <x v="0"/>
  </r>
  <r>
    <n v="14"/>
    <n v="116"/>
    <n v="190"/>
    <n v="4"/>
    <n v="760"/>
    <x v="13"/>
    <x v="3"/>
    <n v="414"/>
    <x v="1"/>
    <n v="264.8679245283019"/>
    <n v="-0.28266134777033769"/>
    <x v="13"/>
    <n v="320.84615384615387"/>
    <d v="2022-08-21T00:00:00"/>
    <n v="339"/>
    <n v="38996972.300000004"/>
    <x v="1"/>
  </r>
  <r>
    <n v="15"/>
    <n v="378"/>
    <n v="237"/>
    <n v="1"/>
    <n v="237"/>
    <x v="14"/>
    <x v="5"/>
    <n v="236"/>
    <x v="5"/>
    <n v="268.60344827586209"/>
    <n v="-0.11765838628923564"/>
    <x v="5"/>
    <n v="281.96875"/>
    <d v="2022-09-16T00:00:00"/>
    <n v="152"/>
    <n v="38906344.900000006"/>
    <x v="0"/>
  </r>
  <r>
    <n v="16"/>
    <n v="299"/>
    <n v="178"/>
    <n v="3"/>
    <n v="534"/>
    <x v="15"/>
    <x v="6"/>
    <n v="164"/>
    <x v="8"/>
    <n v="271.18181818181819"/>
    <n v="-0.34361381159906135"/>
    <x v="14"/>
    <n v="260.15789473684208"/>
    <d v="2022-04-27T00:00:00"/>
    <n v="302"/>
    <n v="38815779.366666667"/>
    <x v="2"/>
  </r>
  <r>
    <n v="17"/>
    <n v="359"/>
    <n v="320"/>
    <n v="5"/>
    <n v="1600"/>
    <x v="16"/>
    <x v="8"/>
    <n v="490"/>
    <x v="10"/>
    <n v="271.74545454545455"/>
    <n v="0.1775725946741602"/>
    <x v="15"/>
    <n v="316.58333333333331"/>
    <d v="2022-02-11T00:00:00"/>
    <n v="613"/>
    <n v="38725188.700000003"/>
    <x v="2"/>
  </r>
  <r>
    <n v="18"/>
    <n v="337"/>
    <n v="419"/>
    <n v="2"/>
    <n v="838"/>
    <x v="17"/>
    <x v="2"/>
    <n v="223"/>
    <x v="3"/>
    <n v="265.47674418604652"/>
    <n v="0.57829267224387881"/>
    <x v="16"/>
    <n v="276.67567567567568"/>
    <d v="2022-11-28T00:00:00"/>
    <n v="223"/>
    <n v="38634735.300000004"/>
    <x v="3"/>
  </r>
  <r>
    <n v="19"/>
    <n v="226"/>
    <n v="190"/>
    <n v="5"/>
    <n v="950"/>
    <x v="18"/>
    <x v="9"/>
    <n v="204"/>
    <x v="11"/>
    <n v="262.63492063492066"/>
    <n v="-0.2765623111326001"/>
    <x v="17"/>
    <n v="311.33333333333331"/>
    <d v="2022-11-02T00:00:00"/>
    <n v="191"/>
    <n v="38544354.400000006"/>
    <x v="2"/>
  </r>
  <r>
    <n v="20"/>
    <n v="310"/>
    <n v="458"/>
    <n v="2"/>
    <n v="916"/>
    <x v="19"/>
    <x v="9"/>
    <n v="481"/>
    <x v="3"/>
    <n v="265.47674418604652"/>
    <n v="0.72519819543603004"/>
    <x v="16"/>
    <n v="276.67567567567568"/>
    <d v="2022-07-14T00:00:00"/>
    <n v="402"/>
    <n v="38453693.166666672"/>
    <x v="1"/>
  </r>
  <r>
    <n v="21"/>
    <n v="137"/>
    <n v="152"/>
    <n v="2"/>
    <n v="304"/>
    <x v="20"/>
    <x v="0"/>
    <n v="363"/>
    <x v="12"/>
    <n v="274.16279069767444"/>
    <n v="-0.4455848672491306"/>
    <x v="18"/>
    <n v="253.6875"/>
    <d v="2022-04-24T00:00:00"/>
    <n v="569"/>
    <n v="38363057.06666667"/>
    <x v="0"/>
  </r>
  <r>
    <n v="22"/>
    <n v="385"/>
    <n v="352"/>
    <n v="2"/>
    <n v="704"/>
    <x v="21"/>
    <x v="6"/>
    <n v="397"/>
    <x v="3"/>
    <n v="265.47674418604652"/>
    <n v="0.32591651701633739"/>
    <x v="19"/>
    <n v="329.27272727272725"/>
    <d v="2022-06-16T00:00:00"/>
    <n v="395"/>
    <n v="38272528.266666673"/>
    <x v="1"/>
  </r>
  <r>
    <n v="23"/>
    <n v="226"/>
    <n v="228"/>
    <n v="2"/>
    <n v="456"/>
    <x v="22"/>
    <x v="10"/>
    <n v="280"/>
    <x v="11"/>
    <n v="262.63492063492066"/>
    <n v="-0.13187477335912012"/>
    <x v="17"/>
    <n v="311.33333333333331"/>
    <d v="2022-01-02T00:00:00"/>
    <n v="464"/>
    <n v="38182077.766666666"/>
    <x v="2"/>
  </r>
  <r>
    <n v="24"/>
    <n v="451"/>
    <n v="161"/>
    <n v="4"/>
    <n v="644"/>
    <x v="23"/>
    <x v="7"/>
    <n v="39"/>
    <x v="13"/>
    <n v="258.375"/>
    <n v="-0.37687469762941461"/>
    <x v="20"/>
    <n v="269.70588235294116"/>
    <d v="2022-04-02T00:00:00"/>
    <n v="313"/>
    <n v="38091576.033333339"/>
    <x v="1"/>
  </r>
  <r>
    <n v="25"/>
    <n v="7"/>
    <n v="362"/>
    <n v="1"/>
    <n v="362"/>
    <x v="24"/>
    <x v="4"/>
    <n v="303"/>
    <x v="11"/>
    <n v="262.63492063492066"/>
    <n v="0.37833917563157238"/>
    <x v="21"/>
    <n v="238.72222222222223"/>
    <d v="2022-05-08T00:00:00"/>
    <n v="637"/>
    <n v="38001233.800000012"/>
    <x v="0"/>
  </r>
  <r>
    <n v="26"/>
    <n v="495"/>
    <n v="312"/>
    <n v="1"/>
    <n v="312"/>
    <x v="25"/>
    <x v="8"/>
    <n v="422"/>
    <x v="8"/>
    <n v="271.18181818181819"/>
    <n v="0.15051961112973511"/>
    <x v="8"/>
    <n v="291.45454545454544"/>
    <d v="2022-08-11T00:00:00"/>
    <n v="390"/>
    <n v="37910804.566666678"/>
    <x v="3"/>
  </r>
  <r>
    <n v="27"/>
    <n v="415"/>
    <n v="311"/>
    <n v="5"/>
    <n v="1555"/>
    <x v="26"/>
    <x v="11"/>
    <n v="24"/>
    <x v="14"/>
    <n v="273.72549019607845"/>
    <n v="0.13617478510028636"/>
    <x v="22"/>
    <n v="280.23809523809524"/>
    <d v="2022-02-17T00:00:00"/>
    <n v="490"/>
    <n v="37820340.533333346"/>
    <x v="0"/>
  </r>
  <r>
    <n v="28"/>
    <n v="176"/>
    <n v="220"/>
    <n v="1"/>
    <n v="220"/>
    <x v="27"/>
    <x v="0"/>
    <n v="112"/>
    <x v="0"/>
    <n v="250.9655172413793"/>
    <n v="-0.12338554547952729"/>
    <x v="0"/>
    <n v="240.5"/>
    <d v="2022-04-01T00:00:00"/>
    <n v="716"/>
    <n v="37729784.666666687"/>
    <x v="2"/>
  </r>
  <r>
    <n v="29"/>
    <n v="181"/>
    <n v="476"/>
    <n v="4"/>
    <n v="1904"/>
    <x v="28"/>
    <x v="0"/>
    <n v="451"/>
    <x v="15"/>
    <n v="294.95238095238096"/>
    <n v="0.61381982563771387"/>
    <x v="23"/>
    <n v="318.81818181818181"/>
    <d v="2022-01-23T00:00:00"/>
    <n v="456"/>
    <n v="37639397.966666684"/>
    <x v="2"/>
  </r>
  <r>
    <n v="30"/>
    <n v="399"/>
    <n v="190"/>
    <n v="1"/>
    <n v="190"/>
    <x v="29"/>
    <x v="2"/>
    <n v="131"/>
    <x v="16"/>
    <n v="300.31818181818181"/>
    <n v="-0.36733767216588464"/>
    <x v="24"/>
    <n v="281.73333333333335"/>
    <d v="2022-05-12T00:00:00"/>
    <n v="721"/>
    <n v="37548969.700000003"/>
    <x v="2"/>
  </r>
  <r>
    <n v="31"/>
    <n v="382"/>
    <n v="198"/>
    <n v="5"/>
    <n v="990"/>
    <x v="30"/>
    <x v="12"/>
    <n v="160"/>
    <x v="4"/>
    <n v="250.48780487804879"/>
    <n v="-0.2095423563777995"/>
    <x v="25"/>
    <n v="303.8235294117647"/>
    <d v="2022-03-29T00:00:00"/>
    <n v="476"/>
    <n v="37458607.166666672"/>
    <x v="0"/>
  </r>
  <r>
    <n v="32"/>
    <n v="103"/>
    <n v="254"/>
    <n v="3"/>
    <n v="762"/>
    <x v="31"/>
    <x v="13"/>
    <n v="408"/>
    <x v="6"/>
    <n v="258.5128205128205"/>
    <n v="-1.7456853798849425E-2"/>
    <x v="26"/>
    <n v="216.4"/>
    <d v="2022-10-23T00:00:00"/>
    <n v="495"/>
    <n v="37368139.266666673"/>
    <x v="2"/>
  </r>
  <r>
    <n v="33"/>
    <n v="104"/>
    <n v="351"/>
    <n v="1"/>
    <n v="351"/>
    <x v="32"/>
    <x v="12"/>
    <n v="324"/>
    <x v="9"/>
    <n v="263.25423728813558"/>
    <n v="0.33331187226371362"/>
    <x v="9"/>
    <n v="257.78260869565219"/>
    <d v="2022-07-19T00:00:00"/>
    <n v="236"/>
    <n v="37277713.900000006"/>
    <x v="0"/>
  </r>
  <r>
    <n v="34"/>
    <n v="213"/>
    <n v="387"/>
    <n v="1"/>
    <n v="387"/>
    <x v="33"/>
    <x v="5"/>
    <n v="310"/>
    <x v="0"/>
    <n v="250.9655172413793"/>
    <n v="0.54204451772464979"/>
    <x v="0"/>
    <n v="240.5"/>
    <d v="2022-09-03T00:00:00"/>
    <n v="460"/>
    <n v="37187087.466666669"/>
    <x v="4"/>
  </r>
  <r>
    <n v="35"/>
    <n v="157"/>
    <n v="55"/>
    <n v="2"/>
    <n v="110"/>
    <x v="34"/>
    <x v="2"/>
    <n v="179"/>
    <x v="11"/>
    <n v="262.63492063492066"/>
    <n v="-0.79058382690680529"/>
    <x v="21"/>
    <n v="238.72222222222223"/>
    <d v="2022-09-29T00:00:00"/>
    <n v="548"/>
    <n v="37096553.833333336"/>
    <x v="2"/>
  </r>
  <r>
    <n v="36"/>
    <n v="237"/>
    <n v="336"/>
    <n v="1"/>
    <n v="336"/>
    <x v="35"/>
    <x v="9"/>
    <n v="64"/>
    <x v="17"/>
    <n v="267.85483870967744"/>
    <n v="0.25441079063045691"/>
    <x v="27"/>
    <n v="288.23809523809524"/>
    <d v="2022-05-26T00:00:00"/>
    <n v="264"/>
    <n v="37005975.733333334"/>
    <x v="0"/>
  </r>
  <r>
    <n v="37"/>
    <n v="8"/>
    <n v="480"/>
    <n v="4"/>
    <n v="1920"/>
    <x v="36"/>
    <x v="14"/>
    <n v="318"/>
    <x v="3"/>
    <n v="265.47674418604652"/>
    <n v="0.80806797774955097"/>
    <x v="16"/>
    <n v="276.67567567567568"/>
    <d v="2022-11-27T00:00:00"/>
    <n v="55"/>
    <n v="36915372.500000007"/>
    <x v="0"/>
  </r>
  <r>
    <n v="38"/>
    <n v="65"/>
    <n v="214"/>
    <n v="3"/>
    <n v="642"/>
    <x v="37"/>
    <x v="0"/>
    <n v="239"/>
    <x v="16"/>
    <n v="300.31818181818181"/>
    <n v="-0.28742243075525953"/>
    <x v="24"/>
    <n v="281.73333333333335"/>
    <d v="2022-07-25T00:00:00"/>
    <n v="362"/>
    <n v="36824891.06666667"/>
    <x v="0"/>
  </r>
  <r>
    <n v="39"/>
    <n v="45"/>
    <n v="60"/>
    <n v="2"/>
    <n v="120"/>
    <x v="38"/>
    <x v="15"/>
    <n v="194"/>
    <x v="5"/>
    <n v="268.60344827586209"/>
    <n v="-0.77662237627575581"/>
    <x v="28"/>
    <n v="242.81818181818181"/>
    <d v="2022-12-29T00:00:00"/>
    <n v="482"/>
    <n v="36734230.799999997"/>
    <x v="2"/>
  </r>
  <r>
    <n v="40"/>
    <n v="36"/>
    <n v="414"/>
    <n v="3"/>
    <n v="1242"/>
    <x v="39"/>
    <x v="6"/>
    <n v="267"/>
    <x v="3"/>
    <n v="265.47674418604652"/>
    <n v="0.55945863080898772"/>
    <x v="29"/>
    <n v="235.55555555555554"/>
    <d v="2022-12-15T00:00:00"/>
    <n v="207"/>
    <n v="36643691.36666666"/>
    <x v="2"/>
  </r>
  <r>
    <n v="43"/>
    <n v="41"/>
    <n v="493"/>
    <n v="3"/>
    <n v="1479"/>
    <x v="40"/>
    <x v="1"/>
    <n v="287"/>
    <x v="13"/>
    <n v="258.375"/>
    <n v="0.90807934204160623"/>
    <x v="30"/>
    <n v="317.85714285714283"/>
    <d v="2022-02-16T00:00:00"/>
    <n v="496"/>
    <n v="36553000.166666664"/>
    <x v="3"/>
  </r>
  <r>
    <n v="44"/>
    <n v="484"/>
    <n v="305"/>
    <n v="2"/>
    <n v="610"/>
    <x v="41"/>
    <x v="11"/>
    <n v="145"/>
    <x v="2"/>
    <n v="283.468085106383"/>
    <n v="7.5958868122795176E-2"/>
    <x v="31"/>
    <n v="323.07692307692309"/>
    <d v="2022-04-02T00:00:00"/>
    <n v="581"/>
    <n v="36462322.499999993"/>
    <x v="1"/>
  </r>
  <r>
    <n v="45"/>
    <n v="7"/>
    <n v="162"/>
    <n v="4"/>
    <n v="648"/>
    <x v="42"/>
    <x v="8"/>
    <n v="270"/>
    <x v="11"/>
    <n v="262.63492063492066"/>
    <n v="-0.3831741810709538"/>
    <x v="21"/>
    <n v="238.72222222222223"/>
    <d v="2022-09-23T00:00:00"/>
    <n v="560"/>
    <n v="36371672.866666652"/>
    <x v="2"/>
  </r>
  <r>
    <n v="46"/>
    <n v="390"/>
    <n v="78"/>
    <n v="1"/>
    <n v="78"/>
    <x v="43"/>
    <x v="7"/>
    <n v="64"/>
    <x v="5"/>
    <n v="268.60344827586209"/>
    <n v="-0.70960908915848253"/>
    <x v="32"/>
    <n v="254.18181818181819"/>
    <d v="2022-12-05T00:00:00"/>
    <n v="76"/>
    <n v="36281204.966666654"/>
    <x v="3"/>
  </r>
  <r>
    <n v="47"/>
    <n v="57"/>
    <n v="343"/>
    <n v="5"/>
    <n v="1715"/>
    <x v="44"/>
    <x v="1"/>
    <n v="183"/>
    <x v="2"/>
    <n v="283.468085106383"/>
    <n v="0.21001275988891388"/>
    <x v="2"/>
    <n v="232.44444444444446"/>
    <d v="2022-08-02T00:00:00"/>
    <n v="288"/>
    <n v="36190819.233333319"/>
    <x v="4"/>
  </r>
  <r>
    <n v="48"/>
    <n v="285"/>
    <n v="498"/>
    <n v="4"/>
    <n v="1992"/>
    <x v="45"/>
    <x v="9"/>
    <n v="2"/>
    <x v="3"/>
    <n v="265.47674418604652"/>
    <n v="0.87587052691515921"/>
    <x v="16"/>
    <n v="276.67567567567568"/>
    <d v="2022-07-24T00:00:00"/>
    <n v="442"/>
    <n v="36100389.999999993"/>
    <x v="4"/>
  </r>
  <r>
    <n v="49"/>
    <n v="299"/>
    <n v="133"/>
    <n v="1"/>
    <n v="133"/>
    <x v="40"/>
    <x v="8"/>
    <n v="204"/>
    <x v="8"/>
    <n v="271.18181818181819"/>
    <n v="-0.50955414012738853"/>
    <x v="14"/>
    <n v="260.15789473684208"/>
    <d v="2022-07-11T00:00:00"/>
    <n v="351"/>
    <n v="36009792.566666655"/>
    <x v="0"/>
  </r>
  <r>
    <n v="50"/>
    <n v="444"/>
    <n v="311"/>
    <n v="4"/>
    <n v="1244"/>
    <x v="46"/>
    <x v="15"/>
    <n v="229"/>
    <x v="9"/>
    <n v="263.25423728813558"/>
    <n v="0.18136749935616803"/>
    <x v="33"/>
    <n v="248.5"/>
    <d v="2022-03-01T00:00:00"/>
    <n v="777"/>
    <n v="35919124.566666663"/>
    <x v="1"/>
  </r>
  <r>
    <n v="51"/>
    <n v="35"/>
    <n v="242"/>
    <n v="2"/>
    <n v="484"/>
    <x v="47"/>
    <x v="14"/>
    <n v="385"/>
    <x v="18"/>
    <n v="255.11627906976744"/>
    <n v="-5.1412944393801285E-2"/>
    <x v="34"/>
    <n v="250.30769230769232"/>
    <d v="2022-10-21T00:00:00"/>
    <n v="384"/>
    <n v="35828577.399999999"/>
    <x v="3"/>
  </r>
  <r>
    <n v="52"/>
    <n v="296"/>
    <n v="101"/>
    <n v="3"/>
    <n v="303"/>
    <x v="48"/>
    <x v="11"/>
    <n v="407"/>
    <x v="18"/>
    <n v="255.11627906976744"/>
    <n v="-0.60410209662716507"/>
    <x v="34"/>
    <n v="250.30769230769232"/>
    <d v="2022-04-03T00:00:00"/>
    <n v="426"/>
    <n v="35738038.933333337"/>
    <x v="1"/>
  </r>
  <r>
    <n v="53"/>
    <n v="227"/>
    <n v="65"/>
    <n v="1"/>
    <n v="65"/>
    <x v="49"/>
    <x v="2"/>
    <n v="493"/>
    <x v="3"/>
    <n v="265.47674418604652"/>
    <n v="-0.75515746134641493"/>
    <x v="19"/>
    <n v="329.27272727272725"/>
    <d v="2022-05-08T00:00:00"/>
    <n v="619"/>
    <n v="35647513.033333331"/>
    <x v="3"/>
  </r>
  <r>
    <n v="54"/>
    <n v="167"/>
    <n v="143"/>
    <n v="3"/>
    <n v="429"/>
    <x v="50"/>
    <x v="14"/>
    <n v="34"/>
    <x v="10"/>
    <n v="271.74545454545455"/>
    <n v="-0.47377224675498464"/>
    <x v="12"/>
    <n v="212.8125"/>
    <d v="2022-08-22T00:00:00"/>
    <n v="451"/>
    <n v="35557114.733333327"/>
    <x v="4"/>
  </r>
  <r>
    <n v="55"/>
    <n v="146"/>
    <n v="402"/>
    <n v="5"/>
    <n v="2010"/>
    <x v="51"/>
    <x v="5"/>
    <n v="190"/>
    <x v="5"/>
    <n v="268.60344827586209"/>
    <n v="0.49663007895243583"/>
    <x v="28"/>
    <n v="242.81818181818181"/>
    <d v="2022-05-13T00:00:00"/>
    <n v="662"/>
    <n v="35466490.233333327"/>
    <x v="1"/>
  </r>
  <r>
    <n v="56"/>
    <n v="338"/>
    <n v="97"/>
    <n v="1"/>
    <n v="97"/>
    <x v="41"/>
    <x v="9"/>
    <n v="266"/>
    <x v="11"/>
    <n v="262.63492063492066"/>
    <n v="-0.6306660219992748"/>
    <x v="21"/>
    <n v="238.72222222222223"/>
    <d v="2022-10-16T00:00:00"/>
    <n v="384"/>
    <n v="35376060.033333324"/>
    <x v="2"/>
  </r>
  <r>
    <n v="57"/>
    <n v="155"/>
    <n v="482"/>
    <n v="1"/>
    <n v="482"/>
    <x v="52"/>
    <x v="6"/>
    <n v="222"/>
    <x v="9"/>
    <n v="263.25423728813558"/>
    <n v="0.83092969353592583"/>
    <x v="33"/>
    <n v="248.5"/>
    <d v="2022-05-02T00:00:00"/>
    <n v="717"/>
    <n v="35285595.999999985"/>
    <x v="3"/>
  </r>
  <r>
    <n v="58"/>
    <n v="239"/>
    <n v="59"/>
    <n v="1"/>
    <n v="59"/>
    <x v="53"/>
    <x v="16"/>
    <n v="382"/>
    <x v="9"/>
    <n v="263.25423728813558"/>
    <n v="-0.77588204996137011"/>
    <x v="33"/>
    <n v="248.5"/>
    <d v="2022-03-02T00:00:00"/>
    <n v="592"/>
    <n v="35195029.499999993"/>
    <x v="1"/>
  </r>
  <r>
    <n v="59"/>
    <n v="158"/>
    <n v="87"/>
    <n v="4"/>
    <n v="348"/>
    <x v="54"/>
    <x v="8"/>
    <n v="142"/>
    <x v="0"/>
    <n v="250.9655172413793"/>
    <n v="-0.65333882934872212"/>
    <x v="11"/>
    <n v="231.92857142857142"/>
    <d v="2022-08-02T00:00:00"/>
    <n v="648"/>
    <n v="35104560.633333325"/>
    <x v="2"/>
  </r>
  <r>
    <n v="60"/>
    <n v="147"/>
    <n v="238"/>
    <n v="5"/>
    <n v="1190"/>
    <x v="55"/>
    <x v="7"/>
    <n v="270"/>
    <x v="17"/>
    <n v="267.85483870967744"/>
    <n v="-0.11145902330342627"/>
    <x v="35"/>
    <n v="250.25925925925927"/>
    <d v="2022-10-10T00:00:00"/>
    <n v="137"/>
    <n v="35013940.966666654"/>
    <x v="0"/>
  </r>
  <r>
    <n v="61"/>
    <n v="311"/>
    <n v="238"/>
    <n v="5"/>
    <n v="1190"/>
    <x v="56"/>
    <x v="7"/>
    <n v="150"/>
    <x v="3"/>
    <n v="265.47674418604652"/>
    <n v="-0.10349962769918097"/>
    <x v="16"/>
    <n v="276.67567567567568"/>
    <d v="2022-01-07T00:00:00"/>
    <n v="677"/>
    <n v="34923482.733333312"/>
    <x v="4"/>
  </r>
  <r>
    <n v="62"/>
    <n v="465"/>
    <n v="311"/>
    <n v="2"/>
    <n v="622"/>
    <x v="57"/>
    <x v="1"/>
    <n v="14"/>
    <x v="9"/>
    <n v="263.25423728813558"/>
    <n v="0.18136749935616803"/>
    <x v="9"/>
    <n v="257.78260869565219"/>
    <d v="2022-05-29T00:00:00"/>
    <n v="224"/>
    <n v="34833083.466666654"/>
    <x v="3"/>
  </r>
  <r>
    <n v="63"/>
    <n v="449"/>
    <n v="392"/>
    <n v="3"/>
    <n v="1176"/>
    <x v="33"/>
    <x v="11"/>
    <n v="371"/>
    <x v="10"/>
    <n v="271.74545454545455"/>
    <n v="0.44252642847584633"/>
    <x v="10"/>
    <n v="311.2"/>
    <d v="2022-11-17T00:00:00"/>
    <n v="385"/>
    <n v="34742536.29999999"/>
    <x v="2"/>
  </r>
  <r>
    <n v="64"/>
    <n v="144"/>
    <n v="473"/>
    <n v="5"/>
    <n v="2365"/>
    <x v="58"/>
    <x v="9"/>
    <n v="328"/>
    <x v="3"/>
    <n v="265.47674418604652"/>
    <n v="0.78170031974070331"/>
    <x v="29"/>
    <n v="235.55555555555554"/>
    <d v="2022-03-16T00:00:00"/>
    <n v="644"/>
    <n v="34651922.433333315"/>
    <x v="2"/>
  </r>
  <r>
    <n v="65"/>
    <n v="375"/>
    <n v="231"/>
    <n v="2"/>
    <n v="462"/>
    <x v="59"/>
    <x v="10"/>
    <n v="171"/>
    <x v="3"/>
    <n v="265.47674418604652"/>
    <n v="-0.12986728570802852"/>
    <x v="3"/>
    <n v="236.27586206896552"/>
    <d v="2022-04-10T00:00:00"/>
    <n v="453"/>
    <n v="34561575.366666645"/>
    <x v="0"/>
  </r>
  <r>
    <n v="66"/>
    <n v="408"/>
    <n v="438"/>
    <n v="3"/>
    <n v="1314"/>
    <x v="60"/>
    <x v="11"/>
    <n v="68"/>
    <x v="9"/>
    <n v="263.25423728813558"/>
    <n v="0.66379088333762559"/>
    <x v="33"/>
    <n v="248.5"/>
    <d v="2022-09-28T00:00:00"/>
    <n v="141"/>
    <n v="34471091.033333316"/>
    <x v="2"/>
  </r>
  <r>
    <n v="67"/>
    <n v="425"/>
    <n v="365"/>
    <n v="2"/>
    <n v="730"/>
    <x v="61"/>
    <x v="13"/>
    <n v="346"/>
    <x v="1"/>
    <n v="264.8679245283019"/>
    <n v="0.37804530559908822"/>
    <x v="13"/>
    <n v="320.84615384615387"/>
    <d v="2022-08-10T00:00:00"/>
    <n v="206"/>
    <n v="34380440.433333322"/>
    <x v="3"/>
  </r>
  <r>
    <n v="68"/>
    <n v="277"/>
    <n v="324"/>
    <n v="2"/>
    <n v="648"/>
    <x v="62"/>
    <x v="13"/>
    <n v="415"/>
    <x v="8"/>
    <n v="271.18181818181819"/>
    <n v="0.19477036540395565"/>
    <x v="8"/>
    <n v="291.45454545454544"/>
    <d v="2022-05-29T00:00:00"/>
    <n v="577"/>
    <n v="34290027.63333331"/>
    <x v="1"/>
  </r>
  <r>
    <n v="69"/>
    <n v="130"/>
    <n v="208"/>
    <n v="5"/>
    <n v="1040"/>
    <x v="63"/>
    <x v="7"/>
    <n v="115"/>
    <x v="1"/>
    <n v="264.8679245283019"/>
    <n v="-0.21470294913805388"/>
    <x v="1"/>
    <n v="238.16666666666666"/>
    <d v="2022-03-25T00:00:00"/>
    <n v="330"/>
    <n v="34199590.666666649"/>
    <x v="4"/>
  </r>
  <r>
    <n v="70"/>
    <n v="337"/>
    <n v="115"/>
    <n v="3"/>
    <n v="345"/>
    <x v="64"/>
    <x v="0"/>
    <n v="42"/>
    <x v="3"/>
    <n v="265.47674418604652"/>
    <n v="-0.56681704699750335"/>
    <x v="16"/>
    <n v="276.67567567567568"/>
    <d v="2022-07-28T00:00:00"/>
    <n v="276"/>
    <n v="34108988.399999984"/>
    <x v="2"/>
  </r>
  <r>
    <n v="71"/>
    <n v="30"/>
    <n v="261"/>
    <n v="1"/>
    <n v="261"/>
    <x v="65"/>
    <x v="14"/>
    <n v="378"/>
    <x v="14"/>
    <n v="273.72549019607845"/>
    <n v="-4.6489971346704961E-2"/>
    <x v="22"/>
    <n v="280.23809523809524"/>
    <d v="2022-07-26T00:00:00"/>
    <n v="232"/>
    <n v="34018433.499999978"/>
    <x v="4"/>
  </r>
  <r>
    <n v="72"/>
    <n v="75"/>
    <n v="257"/>
    <n v="2"/>
    <n v="514"/>
    <x v="66"/>
    <x v="16"/>
    <n v="449"/>
    <x v="2"/>
    <n v="283.468085106383"/>
    <n v="-9.3372363581775919E-2"/>
    <x v="36"/>
    <n v="249.5"/>
    <d v="2022-01-21T00:00:00"/>
    <n v="724"/>
    <n v="33927949.166666642"/>
    <x v="2"/>
  </r>
  <r>
    <n v="73"/>
    <n v="118"/>
    <n v="459"/>
    <n v="2"/>
    <n v="918"/>
    <x v="67"/>
    <x v="9"/>
    <n v="318"/>
    <x v="0"/>
    <n v="250.9655172413793"/>
    <n v="0.82893652102225901"/>
    <x v="0"/>
    <n v="240.5"/>
    <d v="2022-07-09T00:00:00"/>
    <n v="242"/>
    <n v="33837527.666666634"/>
    <x v="4"/>
  </r>
  <r>
    <n v="74"/>
    <n v="19"/>
    <n v="112"/>
    <n v="4"/>
    <n v="448"/>
    <x v="68"/>
    <x v="9"/>
    <n v="317"/>
    <x v="10"/>
    <n v="271.74545454545455"/>
    <n v="-0.58784959186404384"/>
    <x v="37"/>
    <n v="272.35294117647061"/>
    <d v="2022-03-23T00:00:00"/>
    <n v="717"/>
    <n v="33746985.333333306"/>
    <x v="4"/>
  </r>
  <r>
    <n v="75"/>
    <n v="204"/>
    <n v="491"/>
    <n v="4"/>
    <n v="1964"/>
    <x v="69"/>
    <x v="10"/>
    <n v="426"/>
    <x v="2"/>
    <n v="283.468085106383"/>
    <n v="0.73211739097800788"/>
    <x v="2"/>
    <n v="232.44444444444446"/>
    <d v="2022-12-24T00:00:00"/>
    <n v="11"/>
    <n v="33656444.933333308"/>
    <x v="2"/>
  </r>
  <r>
    <n v="76"/>
    <n v="304"/>
    <n v="162"/>
    <n v="1"/>
    <n v="162"/>
    <x v="70"/>
    <x v="7"/>
    <n v="25"/>
    <x v="17"/>
    <n v="267.85483870967744"/>
    <n v="-0.39519479737460106"/>
    <x v="27"/>
    <n v="288.23809523809524"/>
    <d v="2022-09-11T00:00:00"/>
    <n v="501"/>
    <n v="33566084.333333306"/>
    <x v="2"/>
  </r>
  <r>
    <n v="77"/>
    <n v="189"/>
    <n v="278"/>
    <n v="2"/>
    <n v="556"/>
    <x v="71"/>
    <x v="15"/>
    <n v="462"/>
    <x v="16"/>
    <n v="300.31818181818181"/>
    <n v="-7.4315120326925999E-2"/>
    <x v="38"/>
    <n v="264"/>
    <d v="2022-07-11T00:00:00"/>
    <n v="356"/>
    <n v="33475560.366666634"/>
    <x v="2"/>
  </r>
  <r>
    <n v="78"/>
    <n v="392"/>
    <n v="484"/>
    <n v="4"/>
    <n v="1936"/>
    <x v="72"/>
    <x v="2"/>
    <n v="252"/>
    <x v="7"/>
    <n v="253.58536585365854"/>
    <n v="0.90862748869866294"/>
    <x v="39"/>
    <n v="222.2"/>
    <d v="2022-05-09T00:00:00"/>
    <n v="612"/>
    <n v="33385140.799999971"/>
    <x v="2"/>
  </r>
  <r>
    <n v="79"/>
    <n v="10"/>
    <n v="53"/>
    <n v="1"/>
    <n v="53"/>
    <x v="73"/>
    <x v="16"/>
    <n v="392"/>
    <x v="5"/>
    <n v="268.60344827586209"/>
    <n v="-0.80268309904358437"/>
    <x v="5"/>
    <n v="281.96875"/>
    <d v="2022-05-13T00:00:00"/>
    <n v="470"/>
    <n v="33294454.433333308"/>
    <x v="2"/>
  </r>
  <r>
    <n v="80"/>
    <n v="64"/>
    <n v="131"/>
    <n v="5"/>
    <n v="655"/>
    <x v="74"/>
    <x v="7"/>
    <n v="487"/>
    <x v="19"/>
    <n v="286.92307692307691"/>
    <n v="-0.54343163538873984"/>
    <x v="40"/>
    <n v="273.58333333333331"/>
    <d v="2022-10-29T00:00:00"/>
    <n v="83"/>
    <n v="33203868.599999972"/>
    <x v="4"/>
  </r>
  <r>
    <n v="81"/>
    <n v="116"/>
    <n v="120"/>
    <n v="2"/>
    <n v="240"/>
    <x v="24"/>
    <x v="17"/>
    <n v="332"/>
    <x v="1"/>
    <n v="264.8679245283019"/>
    <n v="-0.54694400911810803"/>
    <x v="13"/>
    <n v="320.84615384615387"/>
    <d v="2022-09-11T00:00:00"/>
    <n v="511"/>
    <n v="33113342.699999973"/>
    <x v="2"/>
  </r>
  <r>
    <n v="82"/>
    <n v="334"/>
    <n v="396"/>
    <n v="4"/>
    <n v="1584"/>
    <x v="75"/>
    <x v="16"/>
    <n v="134"/>
    <x v="15"/>
    <n v="294.95238095238096"/>
    <n v="0.34258960284145945"/>
    <x v="41"/>
    <n v="274.77777777777777"/>
    <d v="2022-01-02T00:00:00"/>
    <n v="610"/>
    <n v="33022877.699999973"/>
    <x v="4"/>
  </r>
  <r>
    <n v="83"/>
    <n v="345"/>
    <n v="267"/>
    <n v="5"/>
    <n v="1335"/>
    <x v="76"/>
    <x v="1"/>
    <n v="287"/>
    <x v="17"/>
    <n v="267.85483870967744"/>
    <n v="-3.1914253025833172E-3"/>
    <x v="27"/>
    <n v="288.23809523809524"/>
    <d v="2022-03-07T00:00:00"/>
    <n v="377"/>
    <n v="32932408.83333331"/>
    <x v="0"/>
  </r>
  <r>
    <n v="84"/>
    <n v="281"/>
    <n v="371"/>
    <n v="1"/>
    <n v="371"/>
    <x v="67"/>
    <x v="14"/>
    <n v="11"/>
    <x v="8"/>
    <n v="271.18181818181819"/>
    <n v="0.36808581964465303"/>
    <x v="14"/>
    <n v="260.15789473684208"/>
    <d v="2022-10-07T00:00:00"/>
    <n v="152"/>
    <n v="32841776.599999972"/>
    <x v="0"/>
  </r>
  <r>
    <n v="85"/>
    <n v="276"/>
    <n v="295"/>
    <n v="1"/>
    <n v="295"/>
    <x v="77"/>
    <x v="9"/>
    <n v="458"/>
    <x v="19"/>
    <n v="286.92307692307691"/>
    <n v="2.8150134048257502E-2"/>
    <x v="42"/>
    <n v="312.66666666666669"/>
    <d v="2022-10-07T00:00:00"/>
    <n v="431"/>
    <n v="32751190.766666636"/>
    <x v="2"/>
  </r>
  <r>
    <n v="86"/>
    <n v="234"/>
    <n v="75"/>
    <n v="5"/>
    <n v="375"/>
    <x v="78"/>
    <x v="15"/>
    <n v="130"/>
    <x v="8"/>
    <n v="271.18181818181819"/>
    <n v="-0.72343278578612136"/>
    <x v="8"/>
    <n v="291.45454545454544"/>
    <d v="2022-07-27T00:00:00"/>
    <n v="170"/>
    <n v="32660848.533333302"/>
    <x v="1"/>
  </r>
  <r>
    <n v="87"/>
    <n v="319"/>
    <n v="247"/>
    <n v="2"/>
    <n v="494"/>
    <x v="79"/>
    <x v="0"/>
    <n v="330"/>
    <x v="9"/>
    <n v="263.25423728813558"/>
    <n v="-6.1743497295905225E-2"/>
    <x v="33"/>
    <n v="248.5"/>
    <d v="2022-01-24T00:00:00"/>
    <n v="604"/>
    <n v="32570444.4333333"/>
    <x v="1"/>
  </r>
  <r>
    <n v="88"/>
    <n v="375"/>
    <n v="281"/>
    <n v="2"/>
    <n v="562"/>
    <x v="80"/>
    <x v="9"/>
    <n v="167"/>
    <x v="3"/>
    <n v="265.47674418604652"/>
    <n v="5.8473128640883054E-2"/>
    <x v="3"/>
    <n v="236.27586206896552"/>
    <d v="2022-08-23T00:00:00"/>
    <n v="283"/>
    <n v="32479833.466666635"/>
    <x v="2"/>
  </r>
  <r>
    <n v="89"/>
    <n v="443"/>
    <n v="136"/>
    <n v="2"/>
    <n v="272"/>
    <x v="81"/>
    <x v="16"/>
    <n v="140"/>
    <x v="7"/>
    <n v="253.58536585365854"/>
    <n v="-0.46369144945657403"/>
    <x v="7"/>
    <n v="288.11111111111109"/>
    <d v="2022-07-20T00:00:00"/>
    <n v="165"/>
    <n v="32389222.499999966"/>
    <x v="2"/>
  </r>
  <r>
    <n v="90"/>
    <n v="30"/>
    <n v="142"/>
    <n v="5"/>
    <n v="710"/>
    <x v="82"/>
    <x v="15"/>
    <n v="423"/>
    <x v="14"/>
    <n v="273.72549019607845"/>
    <n v="-0.48123209169054448"/>
    <x v="22"/>
    <n v="280.23809523809524"/>
    <d v="2022-12-01T00:00:00"/>
    <n v="330"/>
    <n v="32298681.133333299"/>
    <x v="3"/>
  </r>
  <r>
    <n v="91"/>
    <n v="24"/>
    <n v="414"/>
    <n v="1"/>
    <n v="414"/>
    <x v="83"/>
    <x v="4"/>
    <n v="365"/>
    <x v="9"/>
    <n v="263.25423728813558"/>
    <n v="0.57262425959309815"/>
    <x v="43"/>
    <n v="287.10000000000002"/>
    <d v="2022-06-02T00:00:00"/>
    <n v="674"/>
    <n v="32208317.633333303"/>
    <x v="3"/>
  </r>
  <r>
    <n v="92"/>
    <n v="357"/>
    <n v="206"/>
    <n v="2"/>
    <n v="412"/>
    <x v="84"/>
    <x v="17"/>
    <n v="452"/>
    <x v="10"/>
    <n v="271.74545454545455"/>
    <n v="-0.24193764217850933"/>
    <x v="37"/>
    <n v="272.35294117647061"/>
    <d v="2022-01-23T00:00:00"/>
    <n v="840"/>
    <n v="32117750.166666638"/>
    <x v="0"/>
  </r>
  <r>
    <n v="93"/>
    <n v="265"/>
    <n v="66"/>
    <n v="1"/>
    <n v="66"/>
    <x v="85"/>
    <x v="18"/>
    <n v="424"/>
    <x v="10"/>
    <n v="271.74545454545455"/>
    <n v="-0.75712565234845441"/>
    <x v="15"/>
    <n v="316.58333333333331"/>
    <d v="2022-02-13T00:00:00"/>
    <n v="578"/>
    <n v="32027215.56666664"/>
    <x v="2"/>
  </r>
  <r>
    <n v="94"/>
    <n v="102"/>
    <n v="452"/>
    <n v="1"/>
    <n v="452"/>
    <x v="86"/>
    <x v="13"/>
    <n v="75"/>
    <x v="2"/>
    <n v="283.468085106383"/>
    <n v="0.59453576521804385"/>
    <x v="36"/>
    <n v="249.5"/>
    <d v="2022-08-31T00:00:00"/>
    <n v="414"/>
    <n v="31936551.433333308"/>
    <x v="2"/>
  </r>
  <r>
    <n v="95"/>
    <n v="212"/>
    <n v="175"/>
    <n v="1"/>
    <n v="175"/>
    <x v="87"/>
    <x v="19"/>
    <n v="385"/>
    <x v="14"/>
    <n v="273.72549019607845"/>
    <n v="-0.36067335243553011"/>
    <x v="44"/>
    <n v="320.57142857142856"/>
    <d v="2022-09-18T00:00:00"/>
    <n v="468"/>
    <n v="31846063.233333308"/>
    <x v="2"/>
  </r>
  <r>
    <n v="96"/>
    <n v="215"/>
    <n v="109"/>
    <n v="1"/>
    <n v="109"/>
    <x v="88"/>
    <x v="9"/>
    <n v="71"/>
    <x v="5"/>
    <n v="268.60344827586209"/>
    <n v="-0.59419731690095645"/>
    <x v="5"/>
    <n v="281.96875"/>
    <d v="2022-01-09T00:00:00"/>
    <n v="665"/>
    <n v="31755700.699999977"/>
    <x v="0"/>
  </r>
  <r>
    <n v="97"/>
    <n v="364"/>
    <n v="323"/>
    <n v="2"/>
    <n v="646"/>
    <x v="89"/>
    <x v="16"/>
    <n v="313"/>
    <x v="0"/>
    <n v="250.9655172413793"/>
    <n v="0.28702940368233043"/>
    <x v="45"/>
    <n v="293.41176470588238"/>
    <d v="2022-08-23T00:00:00"/>
    <n v="401"/>
    <n v="31665317.866666641"/>
    <x v="0"/>
  </r>
  <r>
    <n v="98"/>
    <n v="499"/>
    <n v="96"/>
    <n v="1"/>
    <n v="96"/>
    <x v="90"/>
    <x v="5"/>
    <n v="239"/>
    <x v="2"/>
    <n v="283.468085106383"/>
    <n v="-0.66133753659085792"/>
    <x v="46"/>
    <n v="321.63636363636363"/>
    <d v="2022-03-19T00:00:00"/>
    <n v="303"/>
    <n v="31574742.666666642"/>
    <x v="4"/>
  </r>
  <r>
    <n v="99"/>
    <n v="202"/>
    <n v="422"/>
    <n v="2"/>
    <n v="844"/>
    <x v="91"/>
    <x v="5"/>
    <n v="301"/>
    <x v="4"/>
    <n v="250.48780487804879"/>
    <n v="0.68471275559883149"/>
    <x v="25"/>
    <n v="303.8235294117647"/>
    <d v="2022-07-01T00:00:00"/>
    <n v="334"/>
    <n v="31484150.06666664"/>
    <x v="0"/>
  </r>
  <r>
    <n v="100"/>
    <n v="244"/>
    <n v="57"/>
    <n v="3"/>
    <n v="171"/>
    <x v="92"/>
    <x v="17"/>
    <n v="359"/>
    <x v="10"/>
    <n v="271.74545454545455"/>
    <n v="-0.79024488157366524"/>
    <x v="12"/>
    <n v="212.8125"/>
    <d v="2022-03-01T00:00:00"/>
    <n v="710"/>
    <n v="31393801.06666664"/>
    <x v="4"/>
  </r>
  <r>
    <n v="101"/>
    <n v="363"/>
    <n v="414"/>
    <n v="4"/>
    <n v="1656"/>
    <x v="93"/>
    <x v="16"/>
    <n v="474"/>
    <x v="16"/>
    <n v="300.31818181818181"/>
    <n v="0.37853791433328299"/>
    <x v="38"/>
    <n v="264"/>
    <d v="2022-02-09T00:00:00"/>
    <n v="609"/>
    <n v="31303233.599999972"/>
    <x v="2"/>
  </r>
  <r>
    <n v="102"/>
    <n v="212"/>
    <n v="320"/>
    <n v="5"/>
    <n v="1600"/>
    <x v="94"/>
    <x v="2"/>
    <n v="111"/>
    <x v="14"/>
    <n v="273.72549019607845"/>
    <n v="0.16905444126074487"/>
    <x v="44"/>
    <n v="320.57142857142856"/>
    <d v="2022-10-23T00:00:00"/>
    <n v="225"/>
    <n v="31212817.899999972"/>
    <x v="3"/>
  </r>
  <r>
    <n v="103"/>
    <n v="434"/>
    <n v="272"/>
    <n v="2"/>
    <n v="544"/>
    <x v="25"/>
    <x v="5"/>
    <n v="126"/>
    <x v="11"/>
    <n v="262.63492063492066"/>
    <n v="3.5658165115435736E-2"/>
    <x v="47"/>
    <n v="271"/>
    <d v="2022-09-17T00:00:00"/>
    <n v="353"/>
    <n v="31122301.666666638"/>
    <x v="3"/>
  </r>
  <r>
    <n v="104"/>
    <n v="305"/>
    <n v="419"/>
    <n v="4"/>
    <n v="1676"/>
    <x v="95"/>
    <x v="19"/>
    <n v="356"/>
    <x v="2"/>
    <n v="283.468085106383"/>
    <n v="0.47812054342115129"/>
    <x v="46"/>
    <n v="321.63636363636363"/>
    <d v="2022-02-07T00:00:00"/>
    <n v="572"/>
    <n v="31031903.366666637"/>
    <x v="2"/>
  </r>
  <r>
    <n v="105"/>
    <n v="37"/>
    <n v="478"/>
    <n v="4"/>
    <n v="1912"/>
    <x v="96"/>
    <x v="4"/>
    <n v="166"/>
    <x v="1"/>
    <n v="264.8679245283019"/>
    <n v="0.80467303034620308"/>
    <x v="1"/>
    <n v="238.16666666666666"/>
    <d v="2022-07-14T00:00:00"/>
    <n v="503"/>
    <n v="30941524.399999972"/>
    <x v="3"/>
  </r>
  <r>
    <n v="106"/>
    <n v="242"/>
    <n v="333"/>
    <n v="3"/>
    <n v="999"/>
    <x v="62"/>
    <x v="2"/>
    <n v="162"/>
    <x v="4"/>
    <n v="250.48780487804879"/>
    <n v="0.32940603700097371"/>
    <x v="25"/>
    <n v="303.8235294117647"/>
    <d v="2022-05-09T00:00:00"/>
    <n v="597"/>
    <n v="30850897.966666639"/>
    <x v="0"/>
  </r>
  <r>
    <n v="107"/>
    <n v="332"/>
    <n v="327"/>
    <n v="2"/>
    <n v="654"/>
    <x v="97"/>
    <x v="11"/>
    <n v="459"/>
    <x v="8"/>
    <n v="271.18181818181819"/>
    <n v="0.20583305397251084"/>
    <x v="48"/>
    <n v="281.75"/>
    <d v="2022-12-06T00:00:00"/>
    <n v="194"/>
    <n v="30760306.33333331"/>
    <x v="4"/>
  </r>
  <r>
    <n v="108"/>
    <n v="452"/>
    <n v="89"/>
    <n v="3"/>
    <n v="267"/>
    <x v="98"/>
    <x v="14"/>
    <n v="211"/>
    <x v="12"/>
    <n v="274.16279069767444"/>
    <n v="-0.67537534990245152"/>
    <x v="18"/>
    <n v="253.6875"/>
    <d v="2022-11-06T00:00:00"/>
    <n v="162"/>
    <n v="30669929.299999975"/>
    <x v="2"/>
  </r>
  <r>
    <n v="109"/>
    <n v="452"/>
    <n v="78"/>
    <n v="3"/>
    <n v="234"/>
    <x v="99"/>
    <x v="2"/>
    <n v="132"/>
    <x v="12"/>
    <n v="274.16279069767444"/>
    <n v="-0.71549749766731696"/>
    <x v="18"/>
    <n v="253.6875"/>
    <d v="2022-06-08T00:00:00"/>
    <n v="565"/>
    <n v="30579400.499999974"/>
    <x v="3"/>
  </r>
  <r>
    <n v="110"/>
    <n v="132"/>
    <n v="278"/>
    <n v="3"/>
    <n v="834"/>
    <x v="100"/>
    <x v="3"/>
    <n v="236"/>
    <x v="6"/>
    <n v="258.5128205128205"/>
    <n v="7.5381868676849928E-2"/>
    <x v="6"/>
    <n v="260.64705882352939"/>
    <d v="2022-06-01T00:00:00"/>
    <n v="300"/>
    <n v="30488935.499999978"/>
    <x v="3"/>
  </r>
  <r>
    <n v="111"/>
    <n v="457"/>
    <n v="211"/>
    <n v="4"/>
    <n v="844"/>
    <x v="101"/>
    <x v="9"/>
    <n v="333"/>
    <x v="5"/>
    <n v="268.60344827586209"/>
    <n v="-0.21445535656974135"/>
    <x v="49"/>
    <n v="272.25"/>
    <d v="2022-05-30T00:00:00"/>
    <n v="328"/>
    <n v="30398266.533333305"/>
    <x v="2"/>
  </r>
  <r>
    <n v="112"/>
    <n v="250"/>
    <n v="97"/>
    <n v="5"/>
    <n v="485"/>
    <x v="53"/>
    <x v="19"/>
    <n v="298"/>
    <x v="12"/>
    <n v="274.16279069767444"/>
    <n v="-0.64619560607345838"/>
    <x v="50"/>
    <n v="280.66666666666669"/>
    <d v="2022-11-17T00:00:00"/>
    <n v="332"/>
    <n v="30307626.566666637"/>
    <x v="3"/>
  </r>
  <r>
    <n v="113"/>
    <n v="195"/>
    <n v="240"/>
    <n v="2"/>
    <n v="480"/>
    <x v="102"/>
    <x v="6"/>
    <n v="273"/>
    <x v="16"/>
    <n v="300.31818181818181"/>
    <n v="-0.20084758589374907"/>
    <x v="51"/>
    <n v="331.16666666666669"/>
    <d v="2022-01-02T00:00:00"/>
    <n v="714"/>
    <n v="30217132.566666637"/>
    <x v="0"/>
  </r>
  <r>
    <n v="114"/>
    <n v="186"/>
    <n v="244"/>
    <n v="1"/>
    <n v="244"/>
    <x v="103"/>
    <x v="9"/>
    <n v="321"/>
    <x v="11"/>
    <n v="262.63492063492066"/>
    <n v="-7.0953704822918073E-2"/>
    <x v="21"/>
    <n v="238.72222222222223"/>
    <d v="2022-11-24T00:00:00"/>
    <n v="287"/>
    <n v="30126645.333333302"/>
    <x v="4"/>
  </r>
  <r>
    <n v="115"/>
    <n v="490"/>
    <n v="219"/>
    <n v="1"/>
    <n v="219"/>
    <x v="104"/>
    <x v="12"/>
    <n v="119"/>
    <x v="11"/>
    <n v="262.63492063492066"/>
    <n v="-0.16614287441073383"/>
    <x v="47"/>
    <n v="271"/>
    <d v="2022-06-02T00:00:00"/>
    <n v="234"/>
    <n v="30036160.033333305"/>
    <x v="2"/>
  </r>
  <r>
    <n v="116"/>
    <n v="72"/>
    <n v="162"/>
    <n v="1"/>
    <n v="162"/>
    <x v="105"/>
    <x v="9"/>
    <n v="472"/>
    <x v="17"/>
    <n v="267.85483870967744"/>
    <n v="-0.39519479737460106"/>
    <x v="35"/>
    <n v="250.25925925925927"/>
    <d v="2022-01-09T00:00:00"/>
    <n v="389"/>
    <n v="29945509.433333304"/>
    <x v="2"/>
  </r>
  <r>
    <n v="117"/>
    <n v="430"/>
    <n v="119"/>
    <n v="3"/>
    <n v="357"/>
    <x v="106"/>
    <x v="18"/>
    <n v="396"/>
    <x v="8"/>
    <n v="271.18181818181819"/>
    <n v="-0.56118002011397916"/>
    <x v="52"/>
    <n v="243.3"/>
    <d v="2022-03-12T00:00:00"/>
    <n v="609"/>
    <n v="29855167.199999969"/>
    <x v="0"/>
  </r>
  <r>
    <n v="118"/>
    <n v="223"/>
    <n v="174"/>
    <n v="2"/>
    <n v="348"/>
    <x v="107"/>
    <x v="6"/>
    <n v="269"/>
    <x v="8"/>
    <n v="271.18181818181819"/>
    <n v="-0.35836406302380153"/>
    <x v="8"/>
    <n v="291.45454545454544"/>
    <d v="2022-01-12T00:00:00"/>
    <n v="765"/>
    <n v="29764509.833333302"/>
    <x v="4"/>
  </r>
  <r>
    <n v="119"/>
    <n v="164"/>
    <n v="229"/>
    <n v="3"/>
    <n v="687"/>
    <x v="108"/>
    <x v="14"/>
    <n v="16"/>
    <x v="15"/>
    <n v="294.95238095238096"/>
    <n v="-0.22360348724572165"/>
    <x v="53"/>
    <n v="322.54545454545456"/>
    <d v="2022-06-22T00:00:00"/>
    <n v="609"/>
    <n v="29674021.633333303"/>
    <x v="4"/>
  </r>
  <r>
    <n v="120"/>
    <n v="223"/>
    <n v="411"/>
    <n v="5"/>
    <n v="2055"/>
    <x v="20"/>
    <x v="15"/>
    <n v="281"/>
    <x v="8"/>
    <n v="271.18181818181819"/>
    <n v="0.51558833389205505"/>
    <x v="8"/>
    <n v="291.45454545454544"/>
    <d v="2022-12-21T00:00:00"/>
    <n v="328"/>
    <n v="29583672.633333307"/>
    <x v="1"/>
  </r>
  <r>
    <n v="121"/>
    <n v="244"/>
    <n v="245"/>
    <n v="4"/>
    <n v="980"/>
    <x v="109"/>
    <x v="16"/>
    <n v="149"/>
    <x v="10"/>
    <n v="271.74545454545455"/>
    <n v="-9.8420982202595986E-2"/>
    <x v="12"/>
    <n v="212.8125"/>
    <d v="2022-11-24T00:00:00"/>
    <n v="71"/>
    <n v="29493263.699999973"/>
    <x v="0"/>
  </r>
  <r>
    <n v="122"/>
    <n v="393"/>
    <n v="113"/>
    <n v="5"/>
    <n v="565"/>
    <x v="110"/>
    <x v="11"/>
    <n v="71"/>
    <x v="6"/>
    <n v="258.5128205128205"/>
    <n v="-0.56288434834358259"/>
    <x v="54"/>
    <n v="292.66666666666669"/>
    <d v="2022-01-20T00:00:00"/>
    <n v="852"/>
    <n v="29402911.799999971"/>
    <x v="2"/>
  </r>
  <r>
    <n v="123"/>
    <n v="166"/>
    <n v="73"/>
    <n v="4"/>
    <n v="292"/>
    <x v="70"/>
    <x v="18"/>
    <n v="126"/>
    <x v="5"/>
    <n v="268.60344827586209"/>
    <n v="-0.72822389113550301"/>
    <x v="28"/>
    <n v="242.81818181818181"/>
    <d v="2022-01-15T00:00:00"/>
    <n v="740"/>
    <n v="29312404.266666636"/>
    <x v="4"/>
  </r>
  <r>
    <n v="124"/>
    <n v="249"/>
    <n v="368"/>
    <n v="2"/>
    <n v="736"/>
    <x v="111"/>
    <x v="14"/>
    <n v="380"/>
    <x v="8"/>
    <n v="271.18181818181819"/>
    <n v="0.35702313107609784"/>
    <x v="14"/>
    <n v="260.15789473684208"/>
    <d v="2022-02-27T00:00:00"/>
    <n v="694"/>
    <n v="29221720.799999971"/>
    <x v="2"/>
  </r>
  <r>
    <n v="125"/>
    <n v="83"/>
    <n v="351"/>
    <n v="1"/>
    <n v="351"/>
    <x v="112"/>
    <x v="7"/>
    <n v="11"/>
    <x v="5"/>
    <n v="268.60344827586209"/>
    <n v="0.30675909878682828"/>
    <x v="32"/>
    <n v="254.18181818181819"/>
    <d v="2022-10-26T00:00:00"/>
    <n v="501"/>
    <n v="29131063.433333304"/>
    <x v="0"/>
  </r>
  <r>
    <n v="126"/>
    <n v="242"/>
    <n v="221"/>
    <n v="5"/>
    <n v="1105"/>
    <x v="113"/>
    <x v="12"/>
    <n v="114"/>
    <x v="4"/>
    <n v="250.48780487804879"/>
    <n v="-0.11772151898734184"/>
    <x v="25"/>
    <n v="303.8235294117647"/>
    <d v="2022-07-27T00:00:00"/>
    <n v="256"/>
    <n v="29040703.799999971"/>
    <x v="2"/>
  </r>
  <r>
    <n v="127"/>
    <n v="281"/>
    <n v="442"/>
    <n v="5"/>
    <n v="2210"/>
    <x v="114"/>
    <x v="2"/>
    <n v="381"/>
    <x v="8"/>
    <n v="271.18181818181819"/>
    <n v="0.6299027824337915"/>
    <x v="14"/>
    <n v="260.15789473684208"/>
    <d v="2022-11-18T00:00:00"/>
    <n v="496"/>
    <n v="28950348.999999974"/>
    <x v="3"/>
  </r>
  <r>
    <n v="128"/>
    <n v="236"/>
    <n v="465"/>
    <n v="1"/>
    <n v="465"/>
    <x v="103"/>
    <x v="17"/>
    <n v="342"/>
    <x v="2"/>
    <n v="283.468085106383"/>
    <n v="0.64039630713803186"/>
    <x v="46"/>
    <n v="321.63636363636363"/>
    <d v="2022-11-02T00:00:00"/>
    <n v="309"/>
    <n v="28859952.633333307"/>
    <x v="4"/>
  </r>
  <r>
    <n v="129"/>
    <n v="379"/>
    <n v="380"/>
    <n v="1"/>
    <n v="380"/>
    <x v="115"/>
    <x v="17"/>
    <n v="276"/>
    <x v="9"/>
    <n v="263.25423728813558"/>
    <n v="0.44347154262168442"/>
    <x v="55"/>
    <n v="293.66666666666669"/>
    <d v="2022-09-23T00:00:00"/>
    <n v="433"/>
    <n v="28769323.299999971"/>
    <x v="2"/>
  </r>
  <r>
    <n v="130"/>
    <n v="37"/>
    <n v="313"/>
    <n v="1"/>
    <n v="313"/>
    <x v="116"/>
    <x v="8"/>
    <n v="293"/>
    <x v="1"/>
    <n v="264.8679245283019"/>
    <n v="0.18172104288360158"/>
    <x v="1"/>
    <n v="238.16666666666666"/>
    <d v="2022-11-04T00:00:00"/>
    <n v="140"/>
    <n v="28678781.933333304"/>
    <x v="3"/>
  </r>
  <r>
    <n v="131"/>
    <n v="431"/>
    <n v="141"/>
    <n v="5"/>
    <n v="705"/>
    <x v="117"/>
    <x v="10"/>
    <n v="386"/>
    <x v="4"/>
    <n v="250.48780487804879"/>
    <n v="-0.43709834469328146"/>
    <x v="56"/>
    <n v="247.66666666666666"/>
    <d v="2022-07-20T00:00:00"/>
    <n v="267"/>
    <n v="28588130.366666641"/>
    <x v="2"/>
  </r>
  <r>
    <n v="132"/>
    <n v="237"/>
    <n v="348"/>
    <n v="2"/>
    <n v="696"/>
    <x v="118"/>
    <x v="1"/>
    <n v="362"/>
    <x v="17"/>
    <n v="267.85483870967744"/>
    <n v="0.29921117601011615"/>
    <x v="27"/>
    <n v="288.23809523809524"/>
    <d v="2022-04-14T00:00:00"/>
    <n v="719"/>
    <n v="28497494.26666664"/>
    <x v="4"/>
  </r>
  <r>
    <n v="133"/>
    <n v="452"/>
    <n v="349"/>
    <n v="1"/>
    <n v="349"/>
    <x v="65"/>
    <x v="3"/>
    <n v="283"/>
    <x v="12"/>
    <n v="274.16279069767444"/>
    <n v="0.27296632453982528"/>
    <x v="18"/>
    <n v="253.6875"/>
    <d v="2022-03-28T00:00:00"/>
    <n v="352"/>
    <n v="28406896.833333306"/>
    <x v="0"/>
  </r>
  <r>
    <n v="134"/>
    <n v="382"/>
    <n v="379"/>
    <n v="5"/>
    <n v="1895"/>
    <x v="119"/>
    <x v="8"/>
    <n v="388"/>
    <x v="4"/>
    <n v="250.48780487804879"/>
    <n v="0.51304771178188902"/>
    <x v="25"/>
    <n v="303.8235294117647"/>
    <d v="2022-06-05T00:00:00"/>
    <n v="597"/>
    <n v="28316258.799999971"/>
    <x v="3"/>
  </r>
  <r>
    <n v="135"/>
    <n v="452"/>
    <n v="448"/>
    <n v="4"/>
    <n v="1792"/>
    <x v="120"/>
    <x v="17"/>
    <n v="437"/>
    <x v="12"/>
    <n v="274.16279069767444"/>
    <n v="0.63406565442361518"/>
    <x v="18"/>
    <n v="253.6875"/>
    <d v="2022-04-22T00:00:00"/>
    <n v="761"/>
    <n v="28225724.199999973"/>
    <x v="1"/>
  </r>
  <r>
    <n v="136"/>
    <n v="463"/>
    <n v="173"/>
    <n v="2"/>
    <n v="346"/>
    <x v="121"/>
    <x v="14"/>
    <n v="450"/>
    <x v="7"/>
    <n v="253.58536585365854"/>
    <n v="-0.31778397614696552"/>
    <x v="39"/>
    <n v="222.2"/>
    <d v="2022-11-10T00:00:00"/>
    <n v="163"/>
    <n v="28135283.366666637"/>
    <x v="3"/>
  </r>
  <r>
    <n v="137"/>
    <n v="494"/>
    <n v="304"/>
    <n v="3"/>
    <n v="912"/>
    <x v="122"/>
    <x v="6"/>
    <n v="136"/>
    <x v="11"/>
    <n v="262.63492063492066"/>
    <n v="0.15750030218783984"/>
    <x v="47"/>
    <n v="271"/>
    <d v="2022-10-22T00:00:00"/>
    <n v="214"/>
    <n v="28044858.966666639"/>
    <x v="2"/>
  </r>
  <r>
    <n v="138"/>
    <n v="394"/>
    <n v="493"/>
    <n v="3"/>
    <n v="1479"/>
    <x v="9"/>
    <x v="4"/>
    <n v="61"/>
    <x v="7"/>
    <n v="253.58536585365854"/>
    <n v="0.94411849571991913"/>
    <x v="39"/>
    <n v="222.2"/>
    <d v="2022-08-29T00:00:00"/>
    <n v="230"/>
    <n v="27954367.866666637"/>
    <x v="4"/>
  </r>
  <r>
    <n v="139"/>
    <n v="380"/>
    <n v="344"/>
    <n v="5"/>
    <n v="1720"/>
    <x v="79"/>
    <x v="4"/>
    <n v="364"/>
    <x v="17"/>
    <n v="267.85483870967744"/>
    <n v="0.2842777142168964"/>
    <x v="35"/>
    <n v="250.25925925925927"/>
    <d v="2022-01-02T00:00:00"/>
    <n v="626"/>
    <n v="27863919.299999975"/>
    <x v="2"/>
  </r>
  <r>
    <n v="140"/>
    <n v="449"/>
    <n v="470"/>
    <n v="4"/>
    <n v="1880"/>
    <x v="123"/>
    <x v="10"/>
    <n v="496"/>
    <x v="10"/>
    <n v="271.74545454545455"/>
    <n v="0.72955974842767302"/>
    <x v="10"/>
    <n v="311.2"/>
    <d v="2022-12-27T00:00:00"/>
    <n v="188"/>
    <n v="27773275.466666639"/>
    <x v="2"/>
  </r>
  <r>
    <n v="141"/>
    <n v="309"/>
    <n v="498"/>
    <n v="1"/>
    <n v="498"/>
    <x v="124"/>
    <x v="10"/>
    <n v="464"/>
    <x v="17"/>
    <n v="267.85483870967744"/>
    <n v="0.85921599325585585"/>
    <x v="27"/>
    <n v="288.23809523809524"/>
    <d v="2022-04-21T00:00:00"/>
    <n v="700"/>
    <n v="27682649.99999997"/>
    <x v="4"/>
  </r>
  <r>
    <n v="142"/>
    <n v="112"/>
    <n v="351"/>
    <n v="3"/>
    <n v="1053"/>
    <x v="27"/>
    <x v="10"/>
    <n v="419"/>
    <x v="15"/>
    <n v="294.95238095238096"/>
    <n v="0.19002260251856629"/>
    <x v="53"/>
    <n v="322.54545454545456"/>
    <d v="2022-05-17T00:00:00"/>
    <n v="670"/>
    <n v="27592076.733333305"/>
    <x v="0"/>
  </r>
  <r>
    <n v="143"/>
    <n v="81"/>
    <n v="116"/>
    <n v="1"/>
    <n v="116"/>
    <x v="51"/>
    <x v="19"/>
    <n v="247"/>
    <x v="8"/>
    <n v="271.18181818181819"/>
    <n v="-0.57224270868253435"/>
    <x v="48"/>
    <n v="281.75"/>
    <d v="2022-07-24T00:00:00"/>
    <n v="590"/>
    <n v="27501734.49999997"/>
    <x v="4"/>
  </r>
  <r>
    <n v="144"/>
    <n v="4"/>
    <n v="314"/>
    <n v="4"/>
    <n v="1256"/>
    <x v="125"/>
    <x v="6"/>
    <n v="380"/>
    <x v="13"/>
    <n v="258.375"/>
    <n v="0.21528785679729068"/>
    <x v="20"/>
    <n v="269.70588235294116"/>
    <d v="2022-06-16T00:00:00"/>
    <n v="608"/>
    <n v="27411045.233333301"/>
    <x v="3"/>
  </r>
  <r>
    <n v="145"/>
    <n v="209"/>
    <n v="284"/>
    <n v="5"/>
    <n v="1420"/>
    <x v="126"/>
    <x v="4"/>
    <n v="75"/>
    <x v="16"/>
    <n v="300.31818181818181"/>
    <n v="-5.4336309974269748E-2"/>
    <x v="57"/>
    <n v="316.60000000000002"/>
    <d v="2022-09-23T00:00:00"/>
    <n v="340"/>
    <n v="27320597.633333303"/>
    <x v="1"/>
  </r>
  <r>
    <n v="146"/>
    <n v="156"/>
    <n v="332"/>
    <n v="1"/>
    <n v="332"/>
    <x v="127"/>
    <x v="9"/>
    <n v="356"/>
    <x v="12"/>
    <n v="274.16279069767444"/>
    <n v="0.21095936890321476"/>
    <x v="50"/>
    <n v="280.66666666666669"/>
    <d v="2022-06-18T00:00:00"/>
    <n v="339"/>
    <n v="27230124.899999969"/>
    <x v="3"/>
  </r>
  <r>
    <n v="147"/>
    <n v="441"/>
    <n v="239"/>
    <n v="2"/>
    <n v="478"/>
    <x v="128"/>
    <x v="18"/>
    <n v="487"/>
    <x v="8"/>
    <n v="271.18181818181819"/>
    <n v="-0.11867247737177344"/>
    <x v="14"/>
    <n v="260.15789473684208"/>
    <d v="2022-06-25T00:00:00"/>
    <n v="366"/>
    <n v="27139586.4333333"/>
    <x v="0"/>
  </r>
  <r>
    <n v="148"/>
    <n v="180"/>
    <n v="86"/>
    <n v="4"/>
    <n v="344"/>
    <x v="24"/>
    <x v="9"/>
    <n v="73"/>
    <x v="14"/>
    <n v="273.72549019607845"/>
    <n v="-0.68581661891117474"/>
    <x v="58"/>
    <n v="241.83333333333334"/>
    <d v="2022-12-22T00:00:00"/>
    <n v="409"/>
    <n v="27049084.699999966"/>
    <x v="3"/>
  </r>
  <r>
    <n v="149"/>
    <n v="438"/>
    <n v="154"/>
    <n v="4"/>
    <n v="616"/>
    <x v="129"/>
    <x v="4"/>
    <n v="139"/>
    <x v="7"/>
    <n v="253.58536585365854"/>
    <n v="-0.39270943541406178"/>
    <x v="59"/>
    <n v="256.89999999999998"/>
    <d v="2022-11-25T00:00:00"/>
    <n v="374"/>
    <n v="26958487.266666632"/>
    <x v="2"/>
  </r>
  <r>
    <n v="150"/>
    <n v="232"/>
    <n v="109"/>
    <n v="4"/>
    <n v="436"/>
    <x v="42"/>
    <x v="12"/>
    <n v="407"/>
    <x v="15"/>
    <n v="294.95238095238096"/>
    <n v="-0.63044882144010339"/>
    <x v="23"/>
    <n v="318.81818181818181"/>
    <d v="2022-03-16T00:00:00"/>
    <n v="751"/>
    <n v="26867983.599999968"/>
    <x v="2"/>
  </r>
  <r>
    <n v="151"/>
    <n v="206"/>
    <n v="73"/>
    <n v="5"/>
    <n v="365"/>
    <x v="130"/>
    <x v="2"/>
    <n v="115"/>
    <x v="15"/>
    <n v="294.95238095238096"/>
    <n v="-0.75250242169841786"/>
    <x v="41"/>
    <n v="274.77777777777777"/>
    <d v="2022-09-27T00:00:00"/>
    <n v="479"/>
    <n v="26777473.166666634"/>
    <x v="0"/>
  </r>
  <r>
    <n v="152"/>
    <n v="295"/>
    <n v="230"/>
    <n v="4"/>
    <n v="920"/>
    <x v="131"/>
    <x v="4"/>
    <n v="258"/>
    <x v="2"/>
    <n v="283.468085106383"/>
    <n v="-0.18862118141559714"/>
    <x v="36"/>
    <n v="249.5"/>
    <d v="2022-07-29T00:00:00"/>
    <n v="219"/>
    <n v="26686788.733333301"/>
    <x v="4"/>
  </r>
  <r>
    <n v="153"/>
    <n v="204"/>
    <n v="88"/>
    <n v="4"/>
    <n v="352"/>
    <x v="131"/>
    <x v="18"/>
    <n v="349"/>
    <x v="2"/>
    <n v="283.468085106383"/>
    <n v="-0.68955940854161979"/>
    <x v="2"/>
    <n v="232.44444444444446"/>
    <d v="2022-05-20T00:00:00"/>
    <n v="289"/>
    <n v="26596130.399999969"/>
    <x v="0"/>
  </r>
  <r>
    <n v="154"/>
    <n v="399"/>
    <n v="231"/>
    <n v="2"/>
    <n v="462"/>
    <x v="87"/>
    <x v="15"/>
    <n v="325"/>
    <x v="16"/>
    <n v="300.31818181818181"/>
    <n v="-0.2308158014227335"/>
    <x v="24"/>
    <n v="281.73333333333335"/>
    <d v="2022-05-22T00:00:00"/>
    <n v="587"/>
    <n v="26505717.599999968"/>
    <x v="3"/>
  </r>
  <r>
    <n v="155"/>
    <n v="221"/>
    <n v="477"/>
    <n v="4"/>
    <n v="1908"/>
    <x v="132"/>
    <x v="7"/>
    <n v="276"/>
    <x v="14"/>
    <n v="273.72549019607845"/>
    <n v="0.74262177650429795"/>
    <x v="22"/>
    <n v="280.23809523809524"/>
    <d v="2022-10-23T00:00:00"/>
    <n v="328"/>
    <n v="26415116.299999971"/>
    <x v="1"/>
  </r>
  <r>
    <n v="156"/>
    <n v="333"/>
    <n v="74"/>
    <n v="2"/>
    <n v="148"/>
    <x v="133"/>
    <x v="8"/>
    <n v="328"/>
    <x v="6"/>
    <n v="258.5128205128205"/>
    <n v="-0.71374727236659385"/>
    <x v="26"/>
    <n v="216.4"/>
    <d v="2022-02-24T00:00:00"/>
    <n v="537"/>
    <n v="26324572.99999997"/>
    <x v="4"/>
  </r>
  <r>
    <n v="157"/>
    <n v="498"/>
    <n v="430"/>
    <n v="5"/>
    <n v="2150"/>
    <x v="134"/>
    <x v="16"/>
    <n v="250"/>
    <x v="15"/>
    <n v="294.95238095238096"/>
    <n v="0.4578624475298676"/>
    <x v="41"/>
    <n v="274.77777777777777"/>
    <d v="2022-05-05T00:00:00"/>
    <n v="420"/>
    <n v="26234097.366666634"/>
    <x v="2"/>
  </r>
  <r>
    <n v="158"/>
    <n v="476"/>
    <n v="286"/>
    <n v="2"/>
    <n v="572"/>
    <x v="60"/>
    <x v="11"/>
    <n v="397"/>
    <x v="6"/>
    <n v="258.5128205128205"/>
    <n v="0.10632810950208293"/>
    <x v="60"/>
    <n v="289.88888888888891"/>
    <d v="2022-10-24T00:00:00"/>
    <n v="115"/>
    <n v="26143619.799999971"/>
    <x v="1"/>
  </r>
  <r>
    <n v="159"/>
    <n v="126"/>
    <n v="273"/>
    <n v="3"/>
    <n v="819"/>
    <x v="135"/>
    <x v="8"/>
    <n v="153"/>
    <x v="0"/>
    <n v="250.9655172413793"/>
    <n v="8.7798845836768447E-2"/>
    <x v="45"/>
    <n v="293.41176470588238"/>
    <d v="2022-03-03T00:00:00"/>
    <n v="428"/>
    <n v="26052993.366666637"/>
    <x v="0"/>
  </r>
  <r>
    <n v="160"/>
    <n v="255"/>
    <n v="279"/>
    <n v="3"/>
    <n v="837"/>
    <x v="136"/>
    <x v="2"/>
    <n v="286"/>
    <x v="7"/>
    <n v="253.58536585365854"/>
    <n v="0.1002212176589401"/>
    <x v="59"/>
    <n v="256.89999999999998"/>
    <d v="2022-02-03T00:00:00"/>
    <n v="486"/>
    <n v="25962599.899999969"/>
    <x v="3"/>
  </r>
  <r>
    <n v="161"/>
    <n v="138"/>
    <n v="210"/>
    <n v="2"/>
    <n v="420"/>
    <x v="137"/>
    <x v="5"/>
    <n v="14"/>
    <x v="11"/>
    <n v="262.63492063492066"/>
    <n v="-0.20041097546234743"/>
    <x v="47"/>
    <n v="271"/>
    <d v="2022-08-20T00:00:00"/>
    <n v="219"/>
    <n v="25872138.766666636"/>
    <x v="3"/>
  </r>
  <r>
    <n v="162"/>
    <n v="403"/>
    <n v="229"/>
    <n v="1"/>
    <n v="229"/>
    <x v="138"/>
    <x v="9"/>
    <n v="32"/>
    <x v="8"/>
    <n v="271.18181818181819"/>
    <n v="-0.15554810593362389"/>
    <x v="52"/>
    <n v="243.3"/>
    <d v="2022-05-02T00:00:00"/>
    <n v="308"/>
    <n v="25781511.366666637"/>
    <x v="4"/>
  </r>
  <r>
    <n v="163"/>
    <n v="280"/>
    <n v="192"/>
    <n v="2"/>
    <n v="384"/>
    <x v="139"/>
    <x v="0"/>
    <n v="49"/>
    <x v="11"/>
    <n v="262.63492063492066"/>
    <n v="-0.26894717756557485"/>
    <x v="21"/>
    <n v="238.72222222222223"/>
    <d v="2022-01-04T00:00:00"/>
    <n v="718"/>
    <n v="25691111.133333307"/>
    <x v="3"/>
  </r>
  <r>
    <n v="164"/>
    <n v="356"/>
    <n v="373"/>
    <n v="1"/>
    <n v="373"/>
    <x v="140"/>
    <x v="2"/>
    <n v="115"/>
    <x v="2"/>
    <n v="283.468085106383"/>
    <n v="0.31584477970427072"/>
    <x v="46"/>
    <n v="321.63636363636363"/>
    <d v="2022-02-15T00:00:00"/>
    <n v="684"/>
    <n v="25600737.966666639"/>
    <x v="2"/>
  </r>
  <r>
    <n v="165"/>
    <n v="41"/>
    <n v="315"/>
    <n v="3"/>
    <n v="945"/>
    <x v="141"/>
    <x v="13"/>
    <n v="420"/>
    <x v="13"/>
    <n v="258.375"/>
    <n v="0.21915820029027566"/>
    <x v="30"/>
    <n v="317.85714285714283"/>
    <d v="2022-07-28T00:00:00"/>
    <n v="432"/>
    <n v="25510173.399999972"/>
    <x v="2"/>
  </r>
  <r>
    <n v="166"/>
    <n v="379"/>
    <n v="321"/>
    <n v="5"/>
    <n v="1605"/>
    <x v="9"/>
    <x v="9"/>
    <n v="47"/>
    <x v="9"/>
    <n v="263.25423728813558"/>
    <n v="0.21935359258305431"/>
    <x v="55"/>
    <n v="293.66666666666669"/>
    <d v="2022-04-22T00:00:00"/>
    <n v="359"/>
    <n v="25419715.166666642"/>
    <x v="2"/>
  </r>
  <r>
    <n v="167"/>
    <n v="282"/>
    <n v="189"/>
    <n v="2"/>
    <n v="378"/>
    <x v="19"/>
    <x v="9"/>
    <n v="202"/>
    <x v="13"/>
    <n v="258.375"/>
    <n v="-0.26850507982583449"/>
    <x v="30"/>
    <n v="317.85714285714283"/>
    <d v="2022-05-26T00:00:00"/>
    <n v="451"/>
    <n v="25329370.99999997"/>
    <x v="2"/>
  </r>
  <r>
    <n v="168"/>
    <n v="459"/>
    <n v="405"/>
    <n v="3"/>
    <n v="1215"/>
    <x v="142"/>
    <x v="2"/>
    <n v="37"/>
    <x v="18"/>
    <n v="255.11627906976744"/>
    <n v="0.58751139471285319"/>
    <x v="61"/>
    <n v="274.28571428571428"/>
    <d v="2022-11-10T00:00:00"/>
    <n v="74"/>
    <n v="25238986.233333301"/>
    <x v="4"/>
  </r>
  <r>
    <n v="169"/>
    <n v="402"/>
    <n v="426"/>
    <n v="2"/>
    <n v="852"/>
    <x v="26"/>
    <x v="16"/>
    <n v="366"/>
    <x v="16"/>
    <n v="300.31818181818181"/>
    <n v="0.41849553503859549"/>
    <x v="51"/>
    <n v="331.16666666666669"/>
    <d v="2022-09-07T00:00:00"/>
    <n v="288"/>
    <n v="25148443.899999969"/>
    <x v="1"/>
  </r>
  <r>
    <n v="170"/>
    <n v="320"/>
    <n v="271"/>
    <n v="1"/>
    <n v="271"/>
    <x v="143"/>
    <x v="19"/>
    <n v="434"/>
    <x v="17"/>
    <n v="267.85483870967744"/>
    <n v="1.1742036490636432E-2"/>
    <x v="35"/>
    <n v="250.25925925925927"/>
    <d v="2022-04-02T00:00:00"/>
    <n v="759"/>
    <n v="25057995.333333302"/>
    <x v="2"/>
  </r>
  <r>
    <n v="171"/>
    <n v="19"/>
    <n v="96"/>
    <n v="4"/>
    <n v="384"/>
    <x v="144"/>
    <x v="1"/>
    <n v="172"/>
    <x v="10"/>
    <n v="271.74545454545455"/>
    <n v="-0.6467282215977519"/>
    <x v="37"/>
    <n v="272.35294117647061"/>
    <d v="2022-12-19T00:00:00"/>
    <n v="127"/>
    <n v="24967513.899999965"/>
    <x v="0"/>
  </r>
  <r>
    <n v="172"/>
    <n v="447"/>
    <n v="65"/>
    <n v="1"/>
    <n v="65"/>
    <x v="145"/>
    <x v="3"/>
    <n v="52"/>
    <x v="9"/>
    <n v="263.25423728813558"/>
    <n v="-0.75309039402523825"/>
    <x v="33"/>
    <n v="248.5"/>
    <d v="2022-07-28T00:00:00"/>
    <n v="571"/>
    <n v="24876870.066666633"/>
    <x v="1"/>
  </r>
  <r>
    <n v="173"/>
    <n v="406"/>
    <n v="426"/>
    <n v="1"/>
    <n v="426"/>
    <x v="146"/>
    <x v="4"/>
    <n v="395"/>
    <x v="5"/>
    <n v="268.60344827586209"/>
    <n v="0.58598112844213346"/>
    <x v="5"/>
    <n v="281.96875"/>
    <d v="2022-08-21T00:00:00"/>
    <n v="495"/>
    <n v="24786288.099999964"/>
    <x v="1"/>
  </r>
  <r>
    <n v="174"/>
    <n v="391"/>
    <n v="356"/>
    <n v="2"/>
    <n v="712"/>
    <x v="147"/>
    <x v="4"/>
    <n v="46"/>
    <x v="6"/>
    <n v="258.5128205128205"/>
    <n v="0.37710771672287247"/>
    <x v="60"/>
    <n v="289.88888888888891"/>
    <d v="2022-08-14T00:00:00"/>
    <n v="388"/>
    <n v="24695858.866666634"/>
    <x v="2"/>
  </r>
  <r>
    <n v="175"/>
    <n v="82"/>
    <n v="233"/>
    <n v="2"/>
    <n v="466"/>
    <x v="148"/>
    <x v="18"/>
    <n v="361"/>
    <x v="11"/>
    <n v="262.63492063492066"/>
    <n v="-0.11283693944155693"/>
    <x v="62"/>
    <n v="168"/>
    <d v="2022-11-21T00:00:00"/>
    <n v="483"/>
    <n v="24605177.333333302"/>
    <x v="0"/>
  </r>
  <r>
    <n v="176"/>
    <n v="243"/>
    <n v="494"/>
    <n v="5"/>
    <n v="2470"/>
    <x v="149"/>
    <x v="19"/>
    <n v="358"/>
    <x v="13"/>
    <n v="258.375"/>
    <n v="0.91194968553459121"/>
    <x v="20"/>
    <n v="269.70588235294116"/>
    <d v="2022-04-20T00:00:00"/>
    <n v="682"/>
    <n v="24514634.999999966"/>
    <x v="4"/>
  </r>
  <r>
    <n v="177"/>
    <n v="432"/>
    <n v="305"/>
    <n v="3"/>
    <n v="915"/>
    <x v="150"/>
    <x v="14"/>
    <n v="44"/>
    <x v="3"/>
    <n v="265.47674418604652"/>
    <n v="0.14887652752836056"/>
    <x v="3"/>
    <n v="236.27586206896552"/>
    <d v="2022-01-27T00:00:00"/>
    <n v="825"/>
    <n v="24424069.466666631"/>
    <x v="3"/>
  </r>
  <r>
    <n v="178"/>
    <n v="159"/>
    <n v="173"/>
    <n v="4"/>
    <n v="692"/>
    <x v="147"/>
    <x v="2"/>
    <n v="416"/>
    <x v="18"/>
    <n v="255.11627906976744"/>
    <n v="-0.32187784867821334"/>
    <x v="61"/>
    <n v="274.28571428571428"/>
    <d v="2022-03-15T00:00:00"/>
    <n v="540"/>
    <n v="24333510.699999966"/>
    <x v="2"/>
  </r>
  <r>
    <n v="179"/>
    <n v="197"/>
    <n v="177"/>
    <n v="2"/>
    <n v="354"/>
    <x v="151"/>
    <x v="15"/>
    <n v="153"/>
    <x v="2"/>
    <n v="283.468085106383"/>
    <n v="-0.37559108308939437"/>
    <x v="2"/>
    <n v="232.44444444444446"/>
    <d v="2022-12-10T00:00:00"/>
    <n v="260"/>
    <n v="24242856.233333305"/>
    <x v="2"/>
  </r>
  <r>
    <n v="180"/>
    <n v="110"/>
    <n v="261"/>
    <n v="1"/>
    <n v="261"/>
    <x v="152"/>
    <x v="13"/>
    <n v="223"/>
    <x v="3"/>
    <n v="265.47674418604652"/>
    <n v="-1.6863037098681644E-2"/>
    <x v="16"/>
    <n v="276.67567567567568"/>
    <d v="2022-01-04T00:00:00"/>
    <n v="760"/>
    <n v="24152409.599999968"/>
    <x v="0"/>
  </r>
  <r>
    <n v="181"/>
    <n v="288"/>
    <n v="198"/>
    <n v="5"/>
    <n v="990"/>
    <x v="153"/>
    <x v="17"/>
    <n v="74"/>
    <x v="11"/>
    <n v="262.63492063492066"/>
    <n v="-0.24610177686449908"/>
    <x v="62"/>
    <n v="168"/>
    <d v="2022-03-31T00:00:00"/>
    <n v="561"/>
    <n v="24062043.199999969"/>
    <x v="3"/>
  </r>
  <r>
    <n v="182"/>
    <n v="7"/>
    <n v="114"/>
    <n v="3"/>
    <n v="342"/>
    <x v="20"/>
    <x v="14"/>
    <n v="180"/>
    <x v="11"/>
    <n v="262.63492063492066"/>
    <n v="-0.56593738667956006"/>
    <x v="21"/>
    <n v="238.72222222222223"/>
    <d v="2022-10-23T00:00:00"/>
    <n v="387"/>
    <n v="23971631.366666637"/>
    <x v="4"/>
  </r>
  <r>
    <n v="183"/>
    <n v="385"/>
    <n v="427"/>
    <n v="3"/>
    <n v="1281"/>
    <x v="90"/>
    <x v="19"/>
    <n v="359"/>
    <x v="3"/>
    <n v="265.47674418604652"/>
    <n v="0.60842713853970465"/>
    <x v="19"/>
    <n v="329.27272727272725"/>
    <d v="2022-01-07T00:00:00"/>
    <n v="374"/>
    <n v="23880958.533333305"/>
    <x v="4"/>
  </r>
  <r>
    <n v="184"/>
    <n v="493"/>
    <n v="376"/>
    <n v="1"/>
    <n v="376"/>
    <x v="154"/>
    <x v="0"/>
    <n v="134"/>
    <x v="4"/>
    <n v="250.48780487804879"/>
    <n v="0.50107108081791618"/>
    <x v="25"/>
    <n v="303.8235294117647"/>
    <d v="2022-06-14T00:00:00"/>
    <n v="527"/>
    <n v="23790614.366666641"/>
    <x v="4"/>
  </r>
  <r>
    <n v="185"/>
    <n v="158"/>
    <n v="51"/>
    <n v="2"/>
    <n v="102"/>
    <x v="152"/>
    <x v="3"/>
    <n v="159"/>
    <x v="0"/>
    <n v="250.9655172413793"/>
    <n v="-0.79678483099752673"/>
    <x v="11"/>
    <n v="231.92857142857142"/>
    <d v="2022-03-05T00:00:00"/>
    <n v="700"/>
    <n v="23700187.06666664"/>
    <x v="3"/>
  </r>
  <r>
    <n v="186"/>
    <n v="446"/>
    <n v="316"/>
    <n v="2"/>
    <n v="632"/>
    <x v="117"/>
    <x v="8"/>
    <n v="328"/>
    <x v="14"/>
    <n v="273.72549019607845"/>
    <n v="0.15444126074498565"/>
    <x v="44"/>
    <n v="320.57142857142856"/>
    <d v="2022-03-03T00:00:00"/>
    <n v="406"/>
    <n v="23609560.63333331"/>
    <x v="3"/>
  </r>
  <r>
    <n v="187"/>
    <n v="428"/>
    <n v="156"/>
    <n v="1"/>
    <n v="156"/>
    <x v="155"/>
    <x v="8"/>
    <n v="325"/>
    <x v="17"/>
    <n v="267.85483870967744"/>
    <n v="-0.41759499006443068"/>
    <x v="35"/>
    <n v="250.25925925925927"/>
    <d v="2022-09-23T00:00:00"/>
    <n v="594"/>
    <n v="23519213.566666644"/>
    <x v="4"/>
  </r>
  <r>
    <n v="188"/>
    <n v="192"/>
    <n v="215"/>
    <n v="1"/>
    <n v="215"/>
    <x v="156"/>
    <x v="17"/>
    <n v="106"/>
    <x v="10"/>
    <n v="271.74545454545455"/>
    <n v="-0.2088184129532985"/>
    <x v="37"/>
    <n v="272.35294117647061"/>
    <d v="2022-11-21T00:00:00"/>
    <n v="525"/>
    <n v="23428713.766666643"/>
    <x v="2"/>
  </r>
  <r>
    <n v="189"/>
    <n v="41"/>
    <n v="59"/>
    <n v="1"/>
    <n v="59"/>
    <x v="65"/>
    <x v="1"/>
    <n v="65"/>
    <x v="13"/>
    <n v="258.375"/>
    <n v="-0.77164973391388481"/>
    <x v="30"/>
    <n v="317.85714285714283"/>
    <d v="2022-10-08T00:00:00"/>
    <n v="158"/>
    <n v="23338311.599999979"/>
    <x v="2"/>
  </r>
  <r>
    <n v="190"/>
    <n v="69"/>
    <n v="88"/>
    <n v="4"/>
    <n v="352"/>
    <x v="157"/>
    <x v="4"/>
    <n v="346"/>
    <x v="14"/>
    <n v="273.72549019607845"/>
    <n v="-0.67851002865329513"/>
    <x v="63"/>
    <n v="266.27272727272725"/>
    <d v="2022-11-11T00:00:00"/>
    <n v="433"/>
    <n v="23247911.366666641"/>
    <x v="2"/>
  </r>
  <r>
    <n v="191"/>
    <n v="270"/>
    <n v="484"/>
    <n v="4"/>
    <n v="1936"/>
    <x v="158"/>
    <x v="0"/>
    <n v="457"/>
    <x v="1"/>
    <n v="264.8679245283019"/>
    <n v="0.82732582989029768"/>
    <x v="64"/>
    <n v="236.91666666666666"/>
    <d v="2022-08-08T00:00:00"/>
    <n v="303"/>
    <n v="23157313.933333315"/>
    <x v="2"/>
  </r>
  <r>
    <n v="192"/>
    <n v="345"/>
    <n v="257"/>
    <n v="1"/>
    <n v="257"/>
    <x v="159"/>
    <x v="1"/>
    <n v="255"/>
    <x v="17"/>
    <n v="267.85483870967744"/>
    <n v="-4.0525079785632578E-2"/>
    <x v="27"/>
    <n v="288.23809523809524"/>
    <d v="2022-05-25T00:00:00"/>
    <n v="263"/>
    <n v="23066659.46666665"/>
    <x v="2"/>
  </r>
  <r>
    <n v="193"/>
    <n v="348"/>
    <n v="497"/>
    <n v="3"/>
    <n v="1491"/>
    <x v="160"/>
    <x v="0"/>
    <n v="42"/>
    <x v="14"/>
    <n v="273.72549019607845"/>
    <n v="0.81568767908309447"/>
    <x v="63"/>
    <n v="266.27272727272725"/>
    <d v="2022-07-21T00:00:00"/>
    <n v="513"/>
    <n v="22976047.533333316"/>
    <x v="2"/>
  </r>
  <r>
    <n v="194"/>
    <n v="102"/>
    <n v="115"/>
    <n v="2"/>
    <n v="230"/>
    <x v="161"/>
    <x v="8"/>
    <n v="385"/>
    <x v="2"/>
    <n v="283.468085106383"/>
    <n v="-0.59431059070779857"/>
    <x v="36"/>
    <n v="249.5"/>
    <d v="2022-08-25T00:00:00"/>
    <n v="582"/>
    <n v="22885402.733333312"/>
    <x v="0"/>
  </r>
  <r>
    <n v="195"/>
    <n v="321"/>
    <n v="368"/>
    <n v="1"/>
    <n v="368"/>
    <x v="162"/>
    <x v="16"/>
    <n v="436"/>
    <x v="10"/>
    <n v="271.74545454545455"/>
    <n v="0.35420848387528436"/>
    <x v="12"/>
    <n v="212.8125"/>
    <d v="2022-06-18T00:00:00"/>
    <n v="463"/>
    <n v="22794849.766666651"/>
    <x v="2"/>
  </r>
  <r>
    <n v="196"/>
    <n v="176"/>
    <n v="113"/>
    <n v="4"/>
    <n v="452"/>
    <x v="163"/>
    <x v="14"/>
    <n v="175"/>
    <x v="0"/>
    <n v="250.9655172413793"/>
    <n v="-0.54973893926902995"/>
    <x v="0"/>
    <n v="240.5"/>
    <d v="2022-01-26T00:00:00"/>
    <n v="748"/>
    <n v="22704369.299999982"/>
    <x v="3"/>
  </r>
  <r>
    <n v="197"/>
    <n v="341"/>
    <n v="194"/>
    <n v="3"/>
    <n v="582"/>
    <x v="164"/>
    <x v="7"/>
    <n v="274"/>
    <x v="3"/>
    <n v="265.47674418604652"/>
    <n v="-0.26923919232622318"/>
    <x v="19"/>
    <n v="329.27272727272725"/>
    <d v="2022-10-21T00:00:00"/>
    <n v="400"/>
    <n v="22613833.733333316"/>
    <x v="1"/>
  </r>
  <r>
    <n v="198"/>
    <n v="473"/>
    <n v="171"/>
    <n v="4"/>
    <n v="684"/>
    <x v="18"/>
    <x v="19"/>
    <n v="266"/>
    <x v="16"/>
    <n v="300.31818181818181"/>
    <n v="-0.43060390494929623"/>
    <x v="24"/>
    <n v="281.73333333333335"/>
    <d v="2022-07-02T00:00:00"/>
    <n v="314"/>
    <n v="22523264.333333313"/>
    <x v="2"/>
  </r>
  <r>
    <n v="199"/>
    <n v="482"/>
    <n v="321"/>
    <n v="2"/>
    <n v="642"/>
    <x v="90"/>
    <x v="2"/>
    <n v="481"/>
    <x v="18"/>
    <n v="255.11627906976744"/>
    <n v="0.25824977210574285"/>
    <x v="34"/>
    <n v="250.30769230769232"/>
    <d v="2022-02-13T00:00:00"/>
    <n v="337"/>
    <n v="22432760.666666642"/>
    <x v="2"/>
  </r>
  <r>
    <n v="200"/>
    <n v="169"/>
    <n v="386"/>
    <n v="5"/>
    <n v="1930"/>
    <x v="165"/>
    <x v="10"/>
    <n v="59"/>
    <x v="12"/>
    <n v="274.16279069767444"/>
    <n v="0.4079226397489184"/>
    <x v="65"/>
    <n v="258.30769230769232"/>
    <d v="2022-12-05T00:00:00"/>
    <n v="67"/>
    <n v="22342395.233333312"/>
    <x v="4"/>
  </r>
  <r>
    <n v="201"/>
    <n v="397"/>
    <n v="148"/>
    <n v="1"/>
    <n v="148"/>
    <x v="166"/>
    <x v="13"/>
    <n v="47"/>
    <x v="9"/>
    <n v="263.25423728813558"/>
    <n v="-0.43780582024208081"/>
    <x v="9"/>
    <n v="257.78260869565219"/>
    <d v="2022-02-26T00:00:00"/>
    <n v="392"/>
    <n v="22251770.733333312"/>
    <x v="0"/>
  </r>
  <r>
    <n v="202"/>
    <n v="436"/>
    <n v="291"/>
    <n v="2"/>
    <n v="582"/>
    <x v="97"/>
    <x v="13"/>
    <n v="385"/>
    <x v="4"/>
    <n v="250.48780487804879"/>
    <n v="0.16173320350535536"/>
    <x v="56"/>
    <n v="247.66666666666666"/>
    <d v="2022-01-19T00:00:00"/>
    <n v="515"/>
    <n v="22161253.533333313"/>
    <x v="4"/>
  </r>
  <r>
    <n v="203"/>
    <n v="369"/>
    <n v="74"/>
    <n v="1"/>
    <n v="74"/>
    <x v="45"/>
    <x v="10"/>
    <n v="411"/>
    <x v="15"/>
    <n v="294.95238095238096"/>
    <n v="-0.74911204391346464"/>
    <x v="41"/>
    <n v="274.77777777777777"/>
    <d v="2022-04-04T00:00:00"/>
    <n v="553"/>
    <n v="22070870.699999981"/>
    <x v="2"/>
  </r>
  <r>
    <n v="204"/>
    <n v="361"/>
    <n v="245"/>
    <n v="1"/>
    <n v="245"/>
    <x v="167"/>
    <x v="18"/>
    <n v="259"/>
    <x v="10"/>
    <n v="271.74545454545455"/>
    <n v="-9.8420982202595986E-2"/>
    <x v="12"/>
    <n v="212.8125"/>
    <d v="2022-03-24T00:00:00"/>
    <n v="534"/>
    <n v="21980202.699999984"/>
    <x v="0"/>
  </r>
  <r>
    <n v="205"/>
    <n v="226"/>
    <n v="339"/>
    <n v="4"/>
    <n v="1356"/>
    <x v="168"/>
    <x v="7"/>
    <n v="337"/>
    <x v="11"/>
    <n v="262.63492063492066"/>
    <n v="0.29076513961078199"/>
    <x v="17"/>
    <n v="311.33333333333331"/>
    <d v="2022-01-11T00:00:00"/>
    <n v="679"/>
    <n v="21889807.299999982"/>
    <x v="4"/>
  </r>
  <r>
    <n v="206"/>
    <n v="87"/>
    <n v="487"/>
    <n v="1"/>
    <n v="487"/>
    <x v="169"/>
    <x v="9"/>
    <n v="172"/>
    <x v="7"/>
    <n v="253.58536585365854"/>
    <n v="0.92045782437241508"/>
    <x v="7"/>
    <n v="288.11111111111109"/>
    <d v="2022-01-01T00:00:00"/>
    <n v="457"/>
    <n v="21799448.633333314"/>
    <x v="2"/>
  </r>
  <r>
    <n v="207"/>
    <n v="376"/>
    <n v="335"/>
    <n v="5"/>
    <n v="1675"/>
    <x v="170"/>
    <x v="9"/>
    <n v="130"/>
    <x v="17"/>
    <n v="267.85483870967744"/>
    <n v="0.25067742518215197"/>
    <x v="66"/>
    <n v="273.625"/>
    <d v="2022-09-16T00:00:00"/>
    <n v="163"/>
    <n v="21709017.46666665"/>
    <x v="2"/>
  </r>
  <r>
    <n v="208"/>
    <n v="255"/>
    <n v="214"/>
    <n v="2"/>
    <n v="428"/>
    <x v="171"/>
    <x v="4"/>
    <n v="354"/>
    <x v="7"/>
    <n v="253.58536585365854"/>
    <n v="-0.15610272193902086"/>
    <x v="59"/>
    <n v="256.89999999999998"/>
    <d v="2022-01-07T00:00:00"/>
    <n v="463"/>
    <n v="21618596.933333315"/>
    <x v="1"/>
  </r>
  <r>
    <n v="209"/>
    <n v="111"/>
    <n v="452"/>
    <n v="4"/>
    <n v="1808"/>
    <x v="81"/>
    <x v="7"/>
    <n v="329"/>
    <x v="0"/>
    <n v="250.9655172413793"/>
    <n v="0.80104424292388021"/>
    <x v="11"/>
    <n v="231.92857142857142"/>
    <d v="2022-05-04T00:00:00"/>
    <n v="242"/>
    <n v="21528245.999999985"/>
    <x v="3"/>
  </r>
  <r>
    <n v="210"/>
    <n v="344"/>
    <n v="172"/>
    <n v="5"/>
    <n v="860"/>
    <x v="172"/>
    <x v="10"/>
    <n v="186"/>
    <x v="5"/>
    <n v="268.60344827586209"/>
    <n v="-0.35965081199050009"/>
    <x v="32"/>
    <n v="254.18181818181819"/>
    <d v="2022-11-16T00:00:00"/>
    <n v="211"/>
    <n v="21437904.733333319"/>
    <x v="0"/>
  </r>
  <r>
    <n v="211"/>
    <n v="462"/>
    <n v="104"/>
    <n v="4"/>
    <n v="416"/>
    <x v="173"/>
    <x v="12"/>
    <n v="448"/>
    <x v="13"/>
    <n v="258.375"/>
    <n v="-0.59748427672955973"/>
    <x v="20"/>
    <n v="269.70588235294116"/>
    <d v="2022-10-25T00:00:00"/>
    <n v="246"/>
    <n v="21347314.066666652"/>
    <x v="2"/>
  </r>
  <r>
    <n v="212"/>
    <n v="279"/>
    <n v="433"/>
    <n v="4"/>
    <n v="1732"/>
    <x v="174"/>
    <x v="16"/>
    <n v="377"/>
    <x v="18"/>
    <n v="255.11627906976744"/>
    <n v="0.69726526891522322"/>
    <x v="67"/>
    <n v="251.91666666666666"/>
    <d v="2022-06-12T00:00:00"/>
    <n v="541"/>
    <n v="21256966.999999978"/>
    <x v="1"/>
  </r>
  <r>
    <n v="213"/>
    <n v="322"/>
    <n v="79"/>
    <n v="5"/>
    <n v="395"/>
    <x v="175"/>
    <x v="5"/>
    <n v="316"/>
    <x v="18"/>
    <n v="255.11627906976744"/>
    <n v="-0.69033728350045576"/>
    <x v="67"/>
    <n v="251.91666666666666"/>
    <d v="2022-11-04T00:00:00"/>
    <n v="239"/>
    <n v="21166506.833333313"/>
    <x v="2"/>
  </r>
  <r>
    <n v="214"/>
    <n v="494"/>
    <n v="181"/>
    <n v="1"/>
    <n v="181"/>
    <x v="168"/>
    <x v="18"/>
    <n v="356"/>
    <x v="11"/>
    <n v="262.63492063492066"/>
    <n v="-0.31083041218421381"/>
    <x v="47"/>
    <n v="271"/>
    <d v="2022-02-28T00:00:00"/>
    <n v="631"/>
    <n v="21075857.199999981"/>
    <x v="2"/>
  </r>
  <r>
    <n v="215"/>
    <n v="317"/>
    <n v="196"/>
    <n v="3"/>
    <n v="588"/>
    <x v="176"/>
    <x v="8"/>
    <n v="159"/>
    <x v="5"/>
    <n v="268.60344827586209"/>
    <n v="-0.27029976250080245"/>
    <x v="5"/>
    <n v="281.96875"/>
    <d v="2022-05-11T00:00:00"/>
    <n v="679"/>
    <n v="20985228.83333331"/>
    <x v="3"/>
  </r>
  <r>
    <n v="216"/>
    <n v="223"/>
    <n v="174"/>
    <n v="1"/>
    <n v="174"/>
    <x v="177"/>
    <x v="2"/>
    <n v="287"/>
    <x v="8"/>
    <n v="271.18181818181819"/>
    <n v="-0.35836406302380153"/>
    <x v="8"/>
    <n v="291.45454545454544"/>
    <d v="2022-04-23T00:00:00"/>
    <n v="348"/>
    <n v="20894730.966666646"/>
    <x v="2"/>
  </r>
  <r>
    <n v="217"/>
    <n v="25"/>
    <n v="356"/>
    <n v="3"/>
    <n v="1068"/>
    <x v="178"/>
    <x v="7"/>
    <n v="322"/>
    <x v="14"/>
    <n v="273.72549019607845"/>
    <n v="0.30057306590257871"/>
    <x v="58"/>
    <n v="241.83333333333334"/>
    <d v="2022-08-04T00:00:00"/>
    <n v="241"/>
    <n v="20804092.933333311"/>
    <x v="0"/>
  </r>
  <r>
    <n v="218"/>
    <n v="392"/>
    <n v="125"/>
    <n v="5"/>
    <n v="625"/>
    <x v="179"/>
    <x v="1"/>
    <n v="62"/>
    <x v="7"/>
    <n v="253.58536585365854"/>
    <n v="-0.50706934692699823"/>
    <x v="39"/>
    <n v="222.2"/>
    <d v="2022-06-12T00:00:00"/>
    <n v="558"/>
    <n v="20713695.599999979"/>
    <x v="0"/>
  </r>
  <r>
    <n v="219"/>
    <n v="410"/>
    <n v="228"/>
    <n v="2"/>
    <n v="456"/>
    <x v="180"/>
    <x v="14"/>
    <n v="295"/>
    <x v="14"/>
    <n v="273.72549019607845"/>
    <n v="-0.16704871060171922"/>
    <x v="44"/>
    <n v="320.57142857142856"/>
    <d v="2022-03-15T00:00:00"/>
    <n v="589"/>
    <n v="20623228.666666649"/>
    <x v="2"/>
  </r>
  <r>
    <n v="220"/>
    <n v="498"/>
    <n v="472"/>
    <n v="5"/>
    <n v="2360"/>
    <x v="181"/>
    <x v="9"/>
    <n v="171"/>
    <x v="15"/>
    <n v="294.95238095238096"/>
    <n v="0.60025831449790124"/>
    <x v="41"/>
    <n v="274.77777777777777"/>
    <d v="2022-05-10T00:00:00"/>
    <n v="504"/>
    <n v="20532779.133333318"/>
    <x v="2"/>
  </r>
  <r>
    <n v="221"/>
    <n v="304"/>
    <n v="163"/>
    <n v="3"/>
    <n v="489"/>
    <x v="182"/>
    <x v="6"/>
    <n v="392"/>
    <x v="17"/>
    <n v="267.85483870967744"/>
    <n v="-0.39146143192629623"/>
    <x v="27"/>
    <n v="288.23809523809524"/>
    <d v="2022-02-16T00:00:00"/>
    <n v="531"/>
    <n v="20442230.033333316"/>
    <x v="2"/>
  </r>
  <r>
    <n v="222"/>
    <n v="333"/>
    <n v="70"/>
    <n v="1"/>
    <n v="70"/>
    <x v="183"/>
    <x v="8"/>
    <n v="229"/>
    <x v="6"/>
    <n v="258.5128205128205"/>
    <n v="-0.72922039277921047"/>
    <x v="26"/>
    <n v="216.4"/>
    <d v="2022-01-24T00:00:00"/>
    <n v="491"/>
    <n v="20351732.166666646"/>
    <x v="2"/>
  </r>
  <r>
    <n v="223"/>
    <n v="207"/>
    <n v="208"/>
    <n v="5"/>
    <n v="1040"/>
    <x v="109"/>
    <x v="0"/>
    <n v="253"/>
    <x v="0"/>
    <n v="250.9655172413793"/>
    <n v="-0.1712008793624622"/>
    <x v="68"/>
    <n v="215.85714285714286"/>
    <d v="2022-03-17T00:00:00"/>
    <n v="323"/>
    <n v="20261320.333333317"/>
    <x v="2"/>
  </r>
  <r>
    <n v="224"/>
    <n v="348"/>
    <n v="417"/>
    <n v="4"/>
    <n v="1668"/>
    <x v="184"/>
    <x v="10"/>
    <n v="235"/>
    <x v="14"/>
    <n v="273.72549019607845"/>
    <n v="0.52342406876790815"/>
    <x v="63"/>
    <n v="266.27272727272725"/>
    <d v="2022-05-21T00:00:00"/>
    <n v="303"/>
    <n v="20170854.366666652"/>
    <x v="2"/>
  </r>
  <r>
    <n v="225"/>
    <n v="4"/>
    <n v="198"/>
    <n v="5"/>
    <n v="990"/>
    <x v="185"/>
    <x v="0"/>
    <n v="156"/>
    <x v="13"/>
    <n v="258.375"/>
    <n v="-0.23367198838896952"/>
    <x v="20"/>
    <n v="269.70588235294116"/>
    <d v="2022-07-16T00:00:00"/>
    <n v="593"/>
    <n v="20080468.633333318"/>
    <x v="2"/>
  </r>
  <r>
    <n v="226"/>
    <n v="317"/>
    <n v="196"/>
    <n v="2"/>
    <n v="392"/>
    <x v="186"/>
    <x v="14"/>
    <n v="327"/>
    <x v="5"/>
    <n v="268.60344827586209"/>
    <n v="-0.27029976250080245"/>
    <x v="5"/>
    <n v="281.96875"/>
    <d v="2022-05-23T00:00:00"/>
    <n v="726"/>
    <n v="19990105.133333318"/>
    <x v="2"/>
  </r>
  <r>
    <n v="227"/>
    <n v="131"/>
    <n v="376"/>
    <n v="1"/>
    <n v="376"/>
    <x v="187"/>
    <x v="9"/>
    <n v="275"/>
    <x v="5"/>
    <n v="268.60344827586209"/>
    <n v="0.39983310867193"/>
    <x v="32"/>
    <n v="254.18181818181819"/>
    <d v="2022-04-15T00:00:00"/>
    <n v="761"/>
    <n v="19899691.366666652"/>
    <x v="0"/>
  </r>
  <r>
    <n v="228"/>
    <n v="96"/>
    <n v="362"/>
    <n v="4"/>
    <n v="1448"/>
    <x v="46"/>
    <x v="1"/>
    <n v="330"/>
    <x v="1"/>
    <n v="264.8679245283019"/>
    <n v="0.36671890582704081"/>
    <x v="69"/>
    <n v="273.7"/>
    <d v="2022-09-22T00:00:00"/>
    <n v="572"/>
    <n v="19809214.766666654"/>
    <x v="2"/>
  </r>
  <r>
    <n v="229"/>
    <n v="311"/>
    <n v="345"/>
    <n v="5"/>
    <n v="1725"/>
    <x v="155"/>
    <x v="15"/>
    <n v="177"/>
    <x v="3"/>
    <n v="265.47674418604652"/>
    <n v="0.29954885900748973"/>
    <x v="16"/>
    <n v="276.67567567567568"/>
    <d v="2022-11-01T00:00:00"/>
    <n v="555"/>
    <n v="19718684.03333332"/>
    <x v="3"/>
  </r>
  <r>
    <n v="230"/>
    <n v="268"/>
    <n v="81"/>
    <n v="3"/>
    <n v="243"/>
    <x v="134"/>
    <x v="16"/>
    <n v="407"/>
    <x v="13"/>
    <n v="258.375"/>
    <n v="-0.68650217706821481"/>
    <x v="34"/>
    <n v="181.57142857142858"/>
    <d v="2022-03-08T00:00:00"/>
    <n v="478"/>
    <n v="19628205.499999993"/>
    <x v="0"/>
  </r>
  <r>
    <n v="231"/>
    <n v="495"/>
    <n v="97"/>
    <n v="4"/>
    <n v="388"/>
    <x v="188"/>
    <x v="4"/>
    <n v="181"/>
    <x v="8"/>
    <n v="271.18181818181819"/>
    <n v="-0.64230640295005026"/>
    <x v="8"/>
    <n v="291.45454545454544"/>
    <d v="2022-04-20T00:00:00"/>
    <n v="738"/>
    <n v="19537763.699999992"/>
    <x v="3"/>
  </r>
  <r>
    <n v="232"/>
    <n v="436"/>
    <n v="184"/>
    <n v="4"/>
    <n v="736"/>
    <x v="189"/>
    <x v="2"/>
    <n v="166"/>
    <x v="4"/>
    <n v="250.48780487804879"/>
    <n v="-0.26543330087633887"/>
    <x v="56"/>
    <n v="247.66666666666666"/>
    <d v="2022-05-25T00:00:00"/>
    <n v="441"/>
    <n v="19447167.233333327"/>
    <x v="1"/>
  </r>
  <r>
    <n v="233"/>
    <n v="358"/>
    <n v="172"/>
    <n v="1"/>
    <n v="172"/>
    <x v="114"/>
    <x v="15"/>
    <n v="478"/>
    <x v="17"/>
    <n v="267.85483870967744"/>
    <n v="-0.3578611428915518"/>
    <x v="70"/>
    <n v="268"/>
    <d v="2022-10-14T00:00:00"/>
    <n v="531"/>
    <n v="19356532.099999998"/>
    <x v="4"/>
  </r>
  <r>
    <n v="234"/>
    <n v="160"/>
    <n v="288"/>
    <n v="2"/>
    <n v="576"/>
    <x v="190"/>
    <x v="10"/>
    <n v="429"/>
    <x v="18"/>
    <n v="255.11627906976744"/>
    <n v="0.12889699179580671"/>
    <x v="34"/>
    <n v="250.30769230769232"/>
    <d v="2022-07-10T00:00:00"/>
    <n v="244"/>
    <n v="19266127.033333331"/>
    <x v="3"/>
  </r>
  <r>
    <n v="235"/>
    <n v="23"/>
    <n v="174"/>
    <n v="3"/>
    <n v="522"/>
    <x v="191"/>
    <x v="13"/>
    <n v="181"/>
    <x v="6"/>
    <n v="258.5128205128205"/>
    <n v="-0.32691926205118027"/>
    <x v="26"/>
    <n v="216.4"/>
    <d v="2022-07-14T00:00:00"/>
    <n v="640"/>
    <n v="19175680.399999995"/>
    <x v="2"/>
  </r>
  <r>
    <n v="236"/>
    <n v="49"/>
    <n v="292"/>
    <n v="3"/>
    <n v="876"/>
    <x v="192"/>
    <x v="1"/>
    <n v="431"/>
    <x v="13"/>
    <n v="258.375"/>
    <n v="0.1301402999516208"/>
    <x v="30"/>
    <n v="317.85714285714283"/>
    <d v="2022-04-24T00:00:00"/>
    <n v="384"/>
    <n v="19085199.933333326"/>
    <x v="2"/>
  </r>
  <r>
    <n v="237"/>
    <n v="485"/>
    <n v="243"/>
    <n v="3"/>
    <n v="729"/>
    <x v="193"/>
    <x v="13"/>
    <n v="34"/>
    <x v="3"/>
    <n v="265.47674418604652"/>
    <n v="-8.4665586264289772E-2"/>
    <x v="3"/>
    <n v="236.27586206896552"/>
    <d v="2022-03-11T00:00:00"/>
    <n v="356"/>
    <n v="18994582.199999992"/>
    <x v="0"/>
  </r>
  <r>
    <n v="238"/>
    <n v="131"/>
    <n v="382"/>
    <n v="5"/>
    <n v="1910"/>
    <x v="194"/>
    <x v="5"/>
    <n v="147"/>
    <x v="5"/>
    <n v="268.60344827586209"/>
    <n v="0.42217087104435436"/>
    <x v="32"/>
    <n v="254.18181818181819"/>
    <d v="2022-07-08T00:00:00"/>
    <n v="615"/>
    <n v="18904057.266666658"/>
    <x v="4"/>
  </r>
  <r>
    <n v="239"/>
    <n v="270"/>
    <n v="308"/>
    <n v="1"/>
    <n v="308"/>
    <x v="195"/>
    <x v="1"/>
    <n v="496"/>
    <x v="1"/>
    <n v="264.8679245283019"/>
    <n v="0.16284370993018937"/>
    <x v="64"/>
    <n v="236.91666666666666"/>
    <d v="2022-07-30T00:00:00"/>
    <n v="550"/>
    <n v="18813528.466666657"/>
    <x v="2"/>
  </r>
  <r>
    <n v="240"/>
    <n v="345"/>
    <n v="357"/>
    <n v="4"/>
    <n v="1428"/>
    <x v="196"/>
    <x v="14"/>
    <n v="202"/>
    <x v="17"/>
    <n v="267.85483870967744"/>
    <n v="0.33281146504486059"/>
    <x v="27"/>
    <n v="288.23809523809524"/>
    <d v="2022-06-20T00:00:00"/>
    <n v="325"/>
    <n v="18723077.966666654"/>
    <x v="2"/>
  </r>
  <r>
    <n v="241"/>
    <n v="40"/>
    <n v="82"/>
    <n v="1"/>
    <n v="82"/>
    <x v="197"/>
    <x v="4"/>
    <n v="312"/>
    <x v="19"/>
    <n v="286.92307692307691"/>
    <n v="-0.71420911528150133"/>
    <x v="71"/>
    <n v="82"/>
    <d v="2022-04-27T00:00:00"/>
    <n v="333"/>
    <n v="18632669.999999993"/>
    <x v="0"/>
  </r>
  <r>
    <n v="242"/>
    <n v="275"/>
    <n v="219"/>
    <n v="1"/>
    <n v="219"/>
    <x v="198"/>
    <x v="18"/>
    <n v="41"/>
    <x v="11"/>
    <n v="262.63492063492066"/>
    <n v="-0.16614287441073383"/>
    <x v="47"/>
    <n v="271"/>
    <d v="2022-04-07T00:00:00"/>
    <n v="370"/>
    <n v="18542146.999999993"/>
    <x v="3"/>
  </r>
  <r>
    <n v="243"/>
    <n v="205"/>
    <n v="117"/>
    <n v="5"/>
    <n v="585"/>
    <x v="199"/>
    <x v="19"/>
    <n v="389"/>
    <x v="3"/>
    <n v="265.47674418604652"/>
    <n v="-0.559283430423547"/>
    <x v="3"/>
    <n v="236.27586206896552"/>
    <d v="2022-08-04T00:00:00"/>
    <n v="229"/>
    <n v="18451602.733333319"/>
    <x v="2"/>
  </r>
  <r>
    <n v="244"/>
    <n v="219"/>
    <n v="474"/>
    <n v="5"/>
    <n v="2370"/>
    <x v="200"/>
    <x v="10"/>
    <n v="24"/>
    <x v="9"/>
    <n v="263.25423728813558"/>
    <n v="0.80054081895441676"/>
    <x v="43"/>
    <n v="287.10000000000002"/>
    <d v="2022-10-14T00:00:00"/>
    <n v="452"/>
    <n v="18361097.133333322"/>
    <x v="3"/>
  </r>
  <r>
    <n v="245"/>
    <n v="425"/>
    <n v="334"/>
    <n v="2"/>
    <n v="668"/>
    <x v="0"/>
    <x v="7"/>
    <n v="25"/>
    <x v="1"/>
    <n v="264.8679245283019"/>
    <n v="0.2610058412879328"/>
    <x v="13"/>
    <n v="320.84615384615387"/>
    <d v="2022-07-22T00:00:00"/>
    <n v="423"/>
    <n v="18270643.733333327"/>
    <x v="2"/>
  </r>
  <r>
    <n v="246"/>
    <n v="452"/>
    <n v="220"/>
    <n v="5"/>
    <n v="1100"/>
    <x v="201"/>
    <x v="4"/>
    <n v="411"/>
    <x v="12"/>
    <n v="274.16279069767444"/>
    <n v="-0.19755704470268898"/>
    <x v="18"/>
    <n v="253.6875"/>
    <d v="2022-05-24T00:00:00"/>
    <n v="246"/>
    <n v="18180209.66666666"/>
    <x v="2"/>
  </r>
  <r>
    <n v="247"/>
    <n v="285"/>
    <n v="282"/>
    <n v="5"/>
    <n v="1410"/>
    <x v="202"/>
    <x v="18"/>
    <n v="106"/>
    <x v="3"/>
    <n v="265.47674418604652"/>
    <n v="6.2239936927861228E-2"/>
    <x v="16"/>
    <n v="276.67567567567568"/>
    <d v="2022-01-14T00:00:00"/>
    <n v="830"/>
    <n v="18089660.566666659"/>
    <x v="1"/>
  </r>
  <r>
    <n v="248"/>
    <n v="435"/>
    <n v="499"/>
    <n v="5"/>
    <n v="2495"/>
    <x v="90"/>
    <x v="4"/>
    <n v="175"/>
    <x v="10"/>
    <n v="271.74545454545455"/>
    <n v="0.83627726482001874"/>
    <x v="37"/>
    <n v="272.35294117647061"/>
    <d v="2022-09-01T00:00:00"/>
    <n v="137"/>
    <n v="17999042.833333325"/>
    <x v="3"/>
  </r>
  <r>
    <n v="249"/>
    <n v="26"/>
    <n v="170"/>
    <n v="1"/>
    <n v="170"/>
    <x v="182"/>
    <x v="16"/>
    <n v="286"/>
    <x v="10"/>
    <n v="271.74545454545455"/>
    <n v="-0.37441455907935239"/>
    <x v="12"/>
    <n v="212.8125"/>
    <d v="2022-09-21T00:00:00"/>
    <n v="314"/>
    <n v="17908506.299999997"/>
    <x v="1"/>
  </r>
  <r>
    <n v="250"/>
    <n v="157"/>
    <n v="52"/>
    <n v="1"/>
    <n v="52"/>
    <x v="203"/>
    <x v="0"/>
    <n v="249"/>
    <x v="11"/>
    <n v="262.63492063492066"/>
    <n v="-0.80200652725734312"/>
    <x v="21"/>
    <n v="238.72222222222223"/>
    <d v="2022-08-10T00:00:00"/>
    <n v="178"/>
    <n v="17818026.799999997"/>
    <x v="4"/>
  </r>
  <r>
    <n v="251"/>
    <n v="273"/>
    <n v="156"/>
    <n v="5"/>
    <n v="780"/>
    <x v="117"/>
    <x v="15"/>
    <n v="168"/>
    <x v="17"/>
    <n v="267.85483870967744"/>
    <n v="-0.41759499006443068"/>
    <x v="66"/>
    <n v="273.625"/>
    <d v="2022-04-18T00:00:00"/>
    <n v="360"/>
    <n v="17727672.966666661"/>
    <x v="2"/>
  </r>
  <r>
    <n v="252"/>
    <n v="340"/>
    <n v="450"/>
    <n v="3"/>
    <n v="1350"/>
    <x v="204"/>
    <x v="7"/>
    <n v="121"/>
    <x v="11"/>
    <n v="262.63492063492066"/>
    <n v="0.71340505258068387"/>
    <x v="17"/>
    <n v="311.33333333333331"/>
    <d v="2022-08-20T00:00:00"/>
    <n v="140"/>
    <n v="17637096.799999997"/>
    <x v="2"/>
  </r>
  <r>
    <n v="253"/>
    <n v="34"/>
    <n v="366"/>
    <n v="4"/>
    <n v="1464"/>
    <x v="129"/>
    <x v="6"/>
    <n v="259"/>
    <x v="18"/>
    <n v="255.11627906976744"/>
    <n v="0.4346399270738377"/>
    <x v="72"/>
    <n v="252.09090909090909"/>
    <d v="2022-11-30T00:00:00"/>
    <n v="369"/>
    <n v="17546501.300000001"/>
    <x v="2"/>
  </r>
  <r>
    <n v="254"/>
    <n v="296"/>
    <n v="210"/>
    <n v="1"/>
    <n v="210"/>
    <x v="166"/>
    <x v="1"/>
    <n v="255"/>
    <x v="18"/>
    <n v="255.11627906976744"/>
    <n v="-0.17684594348222427"/>
    <x v="34"/>
    <n v="250.30769230769232"/>
    <d v="2022-04-11T00:00:00"/>
    <n v="348"/>
    <n v="17455946.400000002"/>
    <x v="2"/>
  </r>
  <r>
    <n v="255"/>
    <n v="116"/>
    <n v="379"/>
    <n v="4"/>
    <n v="1516"/>
    <x v="205"/>
    <x v="14"/>
    <n v="405"/>
    <x v="1"/>
    <n v="264.8679245283019"/>
    <n v="0.43090183786864222"/>
    <x v="13"/>
    <n v="320.84615384615387"/>
    <d v="2022-11-16T00:00:00"/>
    <n v="380"/>
    <n v="17365501.700000003"/>
    <x v="3"/>
  </r>
  <r>
    <n v="256"/>
    <n v="117"/>
    <n v="102"/>
    <n v="4"/>
    <n v="408"/>
    <x v="206"/>
    <x v="18"/>
    <n v="376"/>
    <x v="3"/>
    <n v="265.47674418604652"/>
    <n v="-0.61578555472822039"/>
    <x v="29"/>
    <n v="235.55555555555554"/>
    <d v="2022-08-06T00:00:00"/>
    <n v="550"/>
    <n v="17274937.133333333"/>
    <x v="4"/>
  </r>
  <r>
    <n v="257"/>
    <n v="239"/>
    <n v="380"/>
    <n v="5"/>
    <n v="1900"/>
    <x v="37"/>
    <x v="0"/>
    <n v="489"/>
    <x v="9"/>
    <n v="263.25423728813558"/>
    <n v="0.44347154262168442"/>
    <x v="33"/>
    <n v="248.5"/>
    <d v="2022-12-11T00:00:00"/>
    <n v="223"/>
    <n v="17184273.966666669"/>
    <x v="3"/>
  </r>
  <r>
    <n v="258"/>
    <n v="201"/>
    <n v="355"/>
    <n v="5"/>
    <n v="1775"/>
    <x v="108"/>
    <x v="11"/>
    <n v="483"/>
    <x v="2"/>
    <n v="283.468085106383"/>
    <n v="0.25234556781505657"/>
    <x v="36"/>
    <n v="249.5"/>
    <d v="2022-09-15T00:00:00"/>
    <n v="524"/>
    <n v="17093836.033333335"/>
    <x v="4"/>
  </r>
  <r>
    <n v="259"/>
    <n v="377"/>
    <n v="403"/>
    <n v="4"/>
    <n v="1612"/>
    <x v="207"/>
    <x v="18"/>
    <n v="107"/>
    <x v="19"/>
    <n v="286.92307692307691"/>
    <n v="0.40455764075067036"/>
    <x v="40"/>
    <n v="273.58333333333331"/>
    <d v="2022-01-17T00:00:00"/>
    <n v="759"/>
    <n v="17003186.399999999"/>
    <x v="4"/>
  </r>
  <r>
    <n v="260"/>
    <n v="485"/>
    <n v="101"/>
    <n v="1"/>
    <n v="101"/>
    <x v="92"/>
    <x v="13"/>
    <n v="51"/>
    <x v="3"/>
    <n v="265.47674418604652"/>
    <n v="-0.61955236301519867"/>
    <x v="3"/>
    <n v="236.27586206896552"/>
    <d v="2022-03-10T00:00:00"/>
    <n v="701"/>
    <n v="16912635.366666671"/>
    <x v="4"/>
  </r>
  <r>
    <n v="261"/>
    <n v="251"/>
    <n v="294"/>
    <n v="1"/>
    <n v="294"/>
    <x v="94"/>
    <x v="4"/>
    <n v="47"/>
    <x v="4"/>
    <n v="250.48780487804879"/>
    <n v="0.17370983446932819"/>
    <x v="56"/>
    <n v="247.66666666666666"/>
    <d v="2022-11-03T00:00:00"/>
    <n v="214"/>
    <n v="16821961.566666674"/>
    <x v="3"/>
  </r>
  <r>
    <n v="262"/>
    <n v="409"/>
    <n v="299"/>
    <n v="1"/>
    <n v="299"/>
    <x v="112"/>
    <x v="2"/>
    <n v="411"/>
    <x v="12"/>
    <n v="274.16279069767444"/>
    <n v="9.0592925608618202E-2"/>
    <x v="65"/>
    <n v="258.30769230769232"/>
    <d v="2022-12-07T00:00:00"/>
    <n v="459"/>
    <n v="16731371.866666673"/>
    <x v="3"/>
  </r>
  <r>
    <n v="263"/>
    <n v="422"/>
    <n v="349"/>
    <n v="2"/>
    <n v="698"/>
    <x v="208"/>
    <x v="10"/>
    <n v="160"/>
    <x v="7"/>
    <n v="253.58536585365854"/>
    <n v="0.3762623833798211"/>
    <x v="59"/>
    <n v="256.89999999999998"/>
    <d v="2022-11-21T00:00:00"/>
    <n v="159"/>
    <n v="16641015.133333338"/>
    <x v="1"/>
  </r>
  <r>
    <n v="264"/>
    <n v="222"/>
    <n v="500"/>
    <n v="2"/>
    <n v="1000"/>
    <x v="209"/>
    <x v="17"/>
    <n v="9"/>
    <x v="15"/>
    <n v="294.95238095238096"/>
    <n v="0.6951888924765901"/>
    <x v="23"/>
    <n v="318.81818181818181"/>
    <d v="2022-12-27T00:00:00"/>
    <n v="235"/>
    <n v="16550608.133333338"/>
    <x v="2"/>
  </r>
  <r>
    <n v="265"/>
    <n v="497"/>
    <n v="387"/>
    <n v="2"/>
    <n v="774"/>
    <x v="210"/>
    <x v="7"/>
    <n v="456"/>
    <x v="17"/>
    <n v="267.85483870967744"/>
    <n v="0.44481242849400848"/>
    <x v="35"/>
    <n v="250.25925925925927"/>
    <d v="2022-04-16T00:00:00"/>
    <n v="278"/>
    <n v="16459971.066666672"/>
    <x v="2"/>
  </r>
  <r>
    <n v="266"/>
    <n v="217"/>
    <n v="412"/>
    <n v="2"/>
    <n v="824"/>
    <x v="25"/>
    <x v="11"/>
    <n v="110"/>
    <x v="10"/>
    <n v="271.74545454545455"/>
    <n v="0.51612471564298135"/>
    <x v="10"/>
    <n v="311.2"/>
    <d v="2022-12-25T00:00:00"/>
    <n v="254"/>
    <n v="16369301.133333338"/>
    <x v="4"/>
  </r>
  <r>
    <n v="267"/>
    <n v="351"/>
    <n v="155"/>
    <n v="5"/>
    <n v="775"/>
    <x v="79"/>
    <x v="9"/>
    <n v="216"/>
    <x v="14"/>
    <n v="273.72549019607845"/>
    <n v="-0.43373925501432664"/>
    <x v="58"/>
    <n v="241.83333333333334"/>
    <d v="2022-09-01T00:00:00"/>
    <n v="384"/>
    <n v="16278646.666666672"/>
    <x v="0"/>
  </r>
  <r>
    <n v="268"/>
    <n v="494"/>
    <n v="214"/>
    <n v="1"/>
    <n v="214"/>
    <x v="117"/>
    <x v="6"/>
    <n v="424"/>
    <x v="11"/>
    <n v="262.63492063492066"/>
    <n v="-0.18518070832829692"/>
    <x v="47"/>
    <n v="271"/>
    <d v="2022-12-23T00:00:00"/>
    <n v="111"/>
    <n v="16187957.400000004"/>
    <x v="0"/>
  </r>
  <r>
    <n v="269"/>
    <n v="464"/>
    <n v="290"/>
    <n v="3"/>
    <n v="870"/>
    <x v="132"/>
    <x v="14"/>
    <n v="77"/>
    <x v="11"/>
    <n v="262.63492063492066"/>
    <n v="0.10419436721866293"/>
    <x v="47"/>
    <n v="271"/>
    <d v="2022-12-18T00:00:00"/>
    <n v="272"/>
    <n v="16097514.633333338"/>
    <x v="0"/>
  </r>
  <r>
    <n v="270"/>
    <n v="462"/>
    <n v="271"/>
    <n v="2"/>
    <n v="542"/>
    <x v="43"/>
    <x v="0"/>
    <n v="192"/>
    <x v="13"/>
    <n v="258.375"/>
    <n v="4.8863086598935679E-2"/>
    <x v="20"/>
    <n v="269.70588235294116"/>
    <d v="2022-08-18T00:00:00"/>
    <n v="185"/>
    <n v="16006827.300000006"/>
    <x v="2"/>
  </r>
  <r>
    <n v="271"/>
    <n v="102"/>
    <n v="326"/>
    <n v="2"/>
    <n v="652"/>
    <x v="211"/>
    <x v="18"/>
    <n v="130"/>
    <x v="2"/>
    <n v="283.468085106383"/>
    <n v="0.15004128199354483"/>
    <x v="36"/>
    <n v="249.5"/>
    <d v="2022-09-17T00:00:00"/>
    <n v="321"/>
    <n v="15916251.133333338"/>
    <x v="0"/>
  </r>
  <r>
    <n v="272"/>
    <n v="345"/>
    <n v="420"/>
    <n v="2"/>
    <n v="840"/>
    <x v="212"/>
    <x v="11"/>
    <n v="308"/>
    <x v="17"/>
    <n v="267.85483870967744"/>
    <n v="0.56801348828807119"/>
    <x v="27"/>
    <n v="288.23809523809524"/>
    <d v="2022-05-02T00:00:00"/>
    <n v="354"/>
    <n v="15825565.733333338"/>
    <x v="1"/>
  </r>
  <r>
    <n v="273"/>
    <n v="445"/>
    <n v="71"/>
    <n v="4"/>
    <n v="284"/>
    <x v="213"/>
    <x v="16"/>
    <n v="455"/>
    <x v="0"/>
    <n v="250.9655172413793"/>
    <n v="-0.71709260785930207"/>
    <x v="11"/>
    <n v="231.92857142857142"/>
    <d v="2022-12-04T00:00:00"/>
    <n v="351"/>
    <n v="15734885.166666673"/>
    <x v="4"/>
  </r>
  <r>
    <n v="274"/>
    <n v="241"/>
    <n v="400"/>
    <n v="3"/>
    <n v="1200"/>
    <x v="176"/>
    <x v="16"/>
    <n v="490"/>
    <x v="19"/>
    <n v="286.92307692307691"/>
    <n v="0.39410187667560326"/>
    <x v="40"/>
    <n v="273.58333333333331"/>
    <d v="2022-05-22T00:00:00"/>
    <n v="668"/>
    <n v="15644322.533333341"/>
    <x v="0"/>
  </r>
  <r>
    <n v="275"/>
    <n v="258"/>
    <n v="109"/>
    <n v="2"/>
    <n v="218"/>
    <x v="214"/>
    <x v="2"/>
    <n v="480"/>
    <x v="6"/>
    <n v="258.5128205128205"/>
    <n v="-0.5783574687561992"/>
    <x v="26"/>
    <n v="216.4"/>
    <d v="2022-04-23T00:00:00"/>
    <n v="742"/>
    <n v="15553730.900000006"/>
    <x v="2"/>
  </r>
  <r>
    <n v="276"/>
    <n v="376"/>
    <n v="217"/>
    <n v="1"/>
    <n v="217"/>
    <x v="215"/>
    <x v="4"/>
    <n v="321"/>
    <x v="17"/>
    <n v="267.85483870967744"/>
    <n v="-0.18985969771782985"/>
    <x v="66"/>
    <n v="273.625"/>
    <d v="2022-02-24T00:00:00"/>
    <n v="583"/>
    <n v="15463272.666666673"/>
    <x v="3"/>
  </r>
  <r>
    <n v="277"/>
    <n v="7"/>
    <n v="104"/>
    <n v="1"/>
    <n v="104"/>
    <x v="61"/>
    <x v="7"/>
    <n v="496"/>
    <x v="11"/>
    <n v="262.63492063492066"/>
    <n v="-0.60401305451468634"/>
    <x v="21"/>
    <n v="238.72222222222223"/>
    <d v="2022-01-26T00:00:00"/>
    <n v="402"/>
    <n v="15372605.633333338"/>
    <x v="2"/>
  </r>
  <r>
    <n v="278"/>
    <n v="428"/>
    <n v="428"/>
    <n v="4"/>
    <n v="1712"/>
    <x v="21"/>
    <x v="10"/>
    <n v="203"/>
    <x v="17"/>
    <n v="267.85483870967744"/>
    <n v="0.59788041187451069"/>
    <x v="35"/>
    <n v="250.25925925925927"/>
    <d v="2022-10-28T00:00:00"/>
    <n v="261"/>
    <n v="15282128.066666674"/>
    <x v="4"/>
  </r>
  <r>
    <n v="279"/>
    <n v="216"/>
    <n v="83"/>
    <n v="3"/>
    <n v="249"/>
    <x v="98"/>
    <x v="9"/>
    <n v="457"/>
    <x v="7"/>
    <n v="253.58536585365854"/>
    <n v="-0.67269404635952679"/>
    <x v="39"/>
    <n v="222.2"/>
    <d v="2022-01-24T00:00:00"/>
    <n v="448"/>
    <n v="15191678.533333339"/>
    <x v="4"/>
  </r>
  <r>
    <n v="280"/>
    <n v="272"/>
    <n v="113"/>
    <n v="3"/>
    <n v="339"/>
    <x v="169"/>
    <x v="15"/>
    <n v="21"/>
    <x v="18"/>
    <n v="255.11627906976744"/>
    <n v="-0.55706472196900636"/>
    <x v="72"/>
    <n v="252.09090909090909"/>
    <d v="2022-12-28T00:00:00"/>
    <n v="96"/>
    <n v="15101285.066666674"/>
    <x v="1"/>
  </r>
  <r>
    <n v="281"/>
    <n v="236"/>
    <n v="221"/>
    <n v="4"/>
    <n v="884"/>
    <x v="216"/>
    <x v="11"/>
    <n v="333"/>
    <x v="2"/>
    <n v="283.468085106383"/>
    <n v="-0.22037078736020421"/>
    <x v="46"/>
    <n v="321.63636363636363"/>
    <d v="2022-07-30T00:00:00"/>
    <n v="394"/>
    <n v="15010919.63333334"/>
    <x v="4"/>
  </r>
  <r>
    <n v="282"/>
    <n v="225"/>
    <n v="114"/>
    <n v="3"/>
    <n v="342"/>
    <x v="217"/>
    <x v="7"/>
    <n v="405"/>
    <x v="1"/>
    <n v="264.8679245283019"/>
    <n v="-0.56959680866220264"/>
    <x v="1"/>
    <n v="238.16666666666666"/>
    <d v="2022-06-06T00:00:00"/>
    <n v="408"/>
    <n v="14920288.366666675"/>
    <x v="4"/>
  </r>
  <r>
    <n v="283"/>
    <n v="167"/>
    <n v="488"/>
    <n v="3"/>
    <n v="1464"/>
    <x v="73"/>
    <x v="0"/>
    <n v="32"/>
    <x v="10"/>
    <n v="271.74545454545455"/>
    <n v="0.79579820687809444"/>
    <x v="12"/>
    <n v="212.8125"/>
    <d v="2022-09-16T00:00:00"/>
    <n v="344"/>
    <n v="14829924.866666675"/>
    <x v="4"/>
  </r>
  <r>
    <n v="284"/>
    <n v="467"/>
    <n v="421"/>
    <n v="5"/>
    <n v="2105"/>
    <x v="122"/>
    <x v="6"/>
    <n v="334"/>
    <x v="3"/>
    <n v="265.47674418604652"/>
    <n v="0.58582628881783538"/>
    <x v="3"/>
    <n v="236.27586206896552"/>
    <d v="2022-05-19T00:00:00"/>
    <n v="370"/>
    <n v="14739234.63333334"/>
    <x v="4"/>
  </r>
  <r>
    <n v="285"/>
    <n v="430"/>
    <n v="380"/>
    <n v="1"/>
    <n v="380"/>
    <x v="218"/>
    <x v="19"/>
    <n v="449"/>
    <x v="8"/>
    <n v="271.18181818181819"/>
    <n v="0.40127388535031838"/>
    <x v="52"/>
    <n v="243.3"/>
    <d v="2022-03-08T00:00:00"/>
    <n v="763"/>
    <n v="14648690.366666673"/>
    <x v="4"/>
  </r>
  <r>
    <n v="286"/>
    <n v="139"/>
    <n v="232"/>
    <n v="3"/>
    <n v="696"/>
    <x v="89"/>
    <x v="17"/>
    <n v="302"/>
    <x v="9"/>
    <n v="263.25423728813558"/>
    <n v="-0.11872263713623488"/>
    <x v="9"/>
    <n v="257.78260869565219"/>
    <d v="2022-02-20T00:00:00"/>
    <n v="585"/>
    <n v="14558198.300000006"/>
    <x v="2"/>
  </r>
  <r>
    <n v="287"/>
    <n v="351"/>
    <n v="93"/>
    <n v="3"/>
    <n v="279"/>
    <x v="219"/>
    <x v="12"/>
    <n v="341"/>
    <x v="14"/>
    <n v="273.72549019607845"/>
    <n v="-0.66024355300859594"/>
    <x v="58"/>
    <n v="241.83333333333334"/>
    <d v="2022-06-15T00:00:00"/>
    <n v="665"/>
    <n v="14467607.63333334"/>
    <x v="2"/>
  </r>
  <r>
    <n v="288"/>
    <n v="404"/>
    <n v="136"/>
    <n v="2"/>
    <n v="272"/>
    <x v="62"/>
    <x v="3"/>
    <n v="62"/>
    <x v="9"/>
    <n v="263.25423728813558"/>
    <n v="-0.48338913211434453"/>
    <x v="9"/>
    <n v="257.78260869565219"/>
    <d v="2022-08-22T00:00:00"/>
    <n v="492"/>
    <n v="14377132.966666674"/>
    <x v="4"/>
  </r>
  <r>
    <n v="289"/>
    <n v="237"/>
    <n v="157"/>
    <n v="5"/>
    <n v="785"/>
    <x v="74"/>
    <x v="18"/>
    <n v="366"/>
    <x v="17"/>
    <n v="267.85483870967744"/>
    <n v="-0.41386162461612575"/>
    <x v="27"/>
    <n v="288.23809523809524"/>
    <d v="2022-05-20T00:00:00"/>
    <n v="245"/>
    <n v="14286727.900000006"/>
    <x v="2"/>
  </r>
  <r>
    <n v="290"/>
    <n v="323"/>
    <n v="363"/>
    <n v="4"/>
    <n v="1452"/>
    <x v="220"/>
    <x v="7"/>
    <n v="463"/>
    <x v="6"/>
    <n v="258.5128205128205"/>
    <n v="0.40418567744495149"/>
    <x v="6"/>
    <n v="260.64705882352939"/>
    <d v="2022-05-30T00:00:00"/>
    <n v="651"/>
    <n v="14196338.300000004"/>
    <x v="2"/>
  </r>
  <r>
    <n v="291"/>
    <n v="457"/>
    <n v="289"/>
    <n v="5"/>
    <n v="1445"/>
    <x v="126"/>
    <x v="18"/>
    <n v="421"/>
    <x v="5"/>
    <n v="268.60344827586209"/>
    <n v="7.5935554271776118E-2"/>
    <x v="49"/>
    <n v="272.25"/>
    <d v="2022-08-14T00:00:00"/>
    <n v="380"/>
    <n v="14105837.533333341"/>
    <x v="2"/>
  </r>
  <r>
    <n v="292"/>
    <n v="328"/>
    <n v="448"/>
    <n v="4"/>
    <n v="1792"/>
    <x v="216"/>
    <x v="10"/>
    <n v="86"/>
    <x v="14"/>
    <n v="273.72549019607845"/>
    <n v="0.63667621776504291"/>
    <x v="58"/>
    <n v="241.83333333333334"/>
    <d v="2022-01-19T00:00:00"/>
    <n v="586"/>
    <n v="14015271.033333343"/>
    <x v="2"/>
  </r>
  <r>
    <n v="293"/>
    <n v="424"/>
    <n v="226"/>
    <n v="2"/>
    <n v="452"/>
    <x v="175"/>
    <x v="9"/>
    <n v="397"/>
    <x v="2"/>
    <n v="283.468085106383"/>
    <n v="-0.20273211739097807"/>
    <x v="31"/>
    <n v="323.07692307692309"/>
    <d v="2022-11-07T00:00:00"/>
    <n v="236"/>
    <n v="13924795.400000008"/>
    <x v="0"/>
  </r>
  <r>
    <n v="294"/>
    <n v="86"/>
    <n v="261"/>
    <n v="5"/>
    <n v="1305"/>
    <x v="221"/>
    <x v="2"/>
    <n v="319"/>
    <x v="0"/>
    <n v="250.9655172413793"/>
    <n v="3.9983511953833428E-2"/>
    <x v="45"/>
    <n v="293.41176470588238"/>
    <d v="2022-11-11T00:00:00"/>
    <n v="125"/>
    <n v="13834310.100000007"/>
    <x v="3"/>
  </r>
  <r>
    <n v="295"/>
    <n v="17"/>
    <n v="253"/>
    <n v="3"/>
    <n v="759"/>
    <x v="148"/>
    <x v="15"/>
    <n v="290"/>
    <x v="7"/>
    <n v="253.58536585365854"/>
    <n v="-2.3083581802443298E-3"/>
    <x v="7"/>
    <n v="288.11111111111109"/>
    <d v="2022-11-02T00:00:00"/>
    <n v="502"/>
    <n v="13743751.33333334"/>
    <x v="3"/>
  </r>
  <r>
    <n v="296"/>
    <n v="43"/>
    <n v="457"/>
    <n v="3"/>
    <n v="1371"/>
    <x v="222"/>
    <x v="8"/>
    <n v="13"/>
    <x v="2"/>
    <n v="283.468085106383"/>
    <n v="0.61217443518726999"/>
    <x v="31"/>
    <n v="323.07692307692309"/>
    <d v="2022-06-11T00:00:00"/>
    <n v="220"/>
    <n v="13653392.666666673"/>
    <x v="3"/>
  </r>
  <r>
    <n v="297"/>
    <n v="5"/>
    <n v="65"/>
    <n v="5"/>
    <n v="325"/>
    <x v="168"/>
    <x v="14"/>
    <n v="302"/>
    <x v="3"/>
    <n v="265.47674418604652"/>
    <n v="-0.75515746134641493"/>
    <x v="29"/>
    <n v="235.55555555555554"/>
    <d v="2022-07-10T00:00:00"/>
    <n v="499"/>
    <n v="13562751.73333334"/>
    <x v="4"/>
  </r>
  <r>
    <n v="298"/>
    <n v="298"/>
    <n v="65"/>
    <n v="1"/>
    <n v="65"/>
    <x v="223"/>
    <x v="19"/>
    <n v="453"/>
    <x v="18"/>
    <n v="255.11627906976744"/>
    <n v="-0.74521422060164078"/>
    <x v="67"/>
    <n v="251.91666666666666"/>
    <d v="2022-09-22T00:00:00"/>
    <n v="159"/>
    <n v="13472106.933333341"/>
    <x v="3"/>
  </r>
  <r>
    <n v="299"/>
    <n v="436"/>
    <n v="320"/>
    <n v="3"/>
    <n v="960"/>
    <x v="83"/>
    <x v="13"/>
    <n v="16"/>
    <x v="4"/>
    <n v="250.48780487804879"/>
    <n v="0.27750730282375846"/>
    <x v="56"/>
    <n v="247.66666666666666"/>
    <d v="2022-06-11T00:00:00"/>
    <n v="665"/>
    <n v="13381470.83333334"/>
    <x v="0"/>
  </r>
  <r>
    <n v="300"/>
    <n v="421"/>
    <n v="145"/>
    <n v="4"/>
    <n v="580"/>
    <x v="224"/>
    <x v="13"/>
    <n v="120"/>
    <x v="8"/>
    <n v="271.18181818181819"/>
    <n v="-0.46530338585316799"/>
    <x v="8"/>
    <n v="291.45454545454544"/>
    <d v="2022-08-09T00:00:00"/>
    <n v="541"/>
    <n v="13290973.933333341"/>
    <x v="2"/>
  </r>
  <r>
    <n v="301"/>
    <n v="223"/>
    <n v="467"/>
    <n v="5"/>
    <n v="2335"/>
    <x v="130"/>
    <x v="4"/>
    <n v="295"/>
    <x v="8"/>
    <n v="271.18181818181819"/>
    <n v="0.72209185383841756"/>
    <x v="8"/>
    <n v="291.45454545454544"/>
    <d v="2022-12-17T00:00:00"/>
    <n v="398"/>
    <n v="13200449.000000007"/>
    <x v="0"/>
  </r>
  <r>
    <n v="302"/>
    <n v="483"/>
    <n v="124"/>
    <n v="4"/>
    <n v="496"/>
    <x v="225"/>
    <x v="6"/>
    <n v="381"/>
    <x v="19"/>
    <n v="286.92307692307691"/>
    <n v="-0.56782841823056296"/>
    <x v="42"/>
    <n v="312.66666666666669"/>
    <d v="2022-04-04T00:00:00"/>
    <n v="644"/>
    <n v="13109852.533333341"/>
    <x v="0"/>
  </r>
  <r>
    <n v="303"/>
    <n v="414"/>
    <n v="406"/>
    <n v="3"/>
    <n v="1218"/>
    <x v="50"/>
    <x v="3"/>
    <n v="287"/>
    <x v="12"/>
    <n v="274.16279069767444"/>
    <n v="0.48087199932140123"/>
    <x v="18"/>
    <n v="253.6875"/>
    <d v="2022-06-30T00:00:00"/>
    <n v="504"/>
    <n v="13019355.63333334"/>
    <x v="2"/>
  </r>
  <r>
    <n v="304"/>
    <n v="389"/>
    <n v="76"/>
    <n v="4"/>
    <n v="304"/>
    <x v="226"/>
    <x v="10"/>
    <n v="415"/>
    <x v="8"/>
    <n v="271.18181818181819"/>
    <n v="-0.71974522292993637"/>
    <x v="52"/>
    <n v="243.3"/>
    <d v="2022-05-25T00:00:00"/>
    <n v="361"/>
    <n v="12928801.700000009"/>
    <x v="2"/>
  </r>
  <r>
    <n v="305"/>
    <n v="367"/>
    <n v="79"/>
    <n v="5"/>
    <n v="395"/>
    <x v="227"/>
    <x v="17"/>
    <n v="292"/>
    <x v="19"/>
    <n v="286.92307692307691"/>
    <n v="-0.72466487935656843"/>
    <x v="40"/>
    <n v="273.58333333333331"/>
    <d v="2022-02-27T00:00:00"/>
    <n v="488"/>
    <n v="12838122.100000009"/>
    <x v="0"/>
  </r>
  <r>
    <n v="306"/>
    <n v="128"/>
    <n v="466"/>
    <n v="1"/>
    <n v="466"/>
    <x v="228"/>
    <x v="19"/>
    <n v="389"/>
    <x v="10"/>
    <n v="271.74545454545455"/>
    <n v="0.71484009099424584"/>
    <x v="15"/>
    <n v="316.58333333333331"/>
    <d v="2022-07-01T00:00:00"/>
    <n v="241"/>
    <n v="12747690.933333343"/>
    <x v="2"/>
  </r>
  <r>
    <n v="307"/>
    <n v="368"/>
    <n v="265"/>
    <n v="5"/>
    <n v="1325"/>
    <x v="229"/>
    <x v="7"/>
    <n v="106"/>
    <x v="11"/>
    <n v="262.63492063492066"/>
    <n v="9.0051976308471726E-3"/>
    <x v="47"/>
    <n v="271"/>
    <d v="2022-10-22T00:00:00"/>
    <n v="336"/>
    <n v="12657175.666666677"/>
    <x v="0"/>
  </r>
  <r>
    <n v="308"/>
    <n v="74"/>
    <n v="397"/>
    <n v="2"/>
    <n v="794"/>
    <x v="167"/>
    <x v="11"/>
    <n v="458"/>
    <x v="19"/>
    <n v="286.92307692307691"/>
    <n v="0.38364611260053638"/>
    <x v="73"/>
    <n v="320.25"/>
    <d v="2022-09-23T00:00:00"/>
    <n v="351"/>
    <n v="12566695.200000009"/>
    <x v="2"/>
  </r>
  <r>
    <n v="309"/>
    <n v="276"/>
    <n v="359"/>
    <n v="2"/>
    <n v="718"/>
    <x v="189"/>
    <x v="5"/>
    <n v="203"/>
    <x v="19"/>
    <n v="286.92307692307691"/>
    <n v="0.25120643431635403"/>
    <x v="42"/>
    <n v="312.66666666666669"/>
    <d v="2022-12-28T00:00:00"/>
    <n v="224"/>
    <n v="12476298.833333343"/>
    <x v="0"/>
  </r>
  <r>
    <n v="310"/>
    <n v="149"/>
    <n v="168"/>
    <n v="4"/>
    <n v="672"/>
    <x v="230"/>
    <x v="1"/>
    <n v="1"/>
    <x v="17"/>
    <n v="267.85483870967744"/>
    <n v="-0.37279460468477155"/>
    <x v="35"/>
    <n v="250.25925925925927"/>
    <d v="2022-10-14T00:00:00"/>
    <n v="88"/>
    <n v="12385782.600000011"/>
    <x v="1"/>
  </r>
  <r>
    <n v="311"/>
    <n v="229"/>
    <n v="156"/>
    <n v="4"/>
    <n v="624"/>
    <x v="231"/>
    <x v="14"/>
    <n v="204"/>
    <x v="10"/>
    <n v="271.74545454545455"/>
    <n v="-0.42593336009634686"/>
    <x v="12"/>
    <n v="212.8125"/>
    <d v="2022-05-12T00:00:00"/>
    <n v="475"/>
    <n v="12295157.133333344"/>
    <x v="1"/>
  </r>
  <r>
    <n v="312"/>
    <n v="28"/>
    <n v="78"/>
    <n v="4"/>
    <n v="312"/>
    <x v="232"/>
    <x v="14"/>
    <n v="490"/>
    <x v="18"/>
    <n v="255.11627906976744"/>
    <n v="-0.69425706472196902"/>
    <x v="61"/>
    <n v="274.28571428571428"/>
    <d v="2022-04-20T00:00:00"/>
    <n v="284"/>
    <n v="12204559.700000012"/>
    <x v="1"/>
  </r>
  <r>
    <n v="313"/>
    <n v="260"/>
    <n v="489"/>
    <n v="3"/>
    <n v="1467"/>
    <x v="233"/>
    <x v="16"/>
    <n v="98"/>
    <x v="1"/>
    <n v="264.8679245283019"/>
    <n v="0.84620316284370989"/>
    <x v="13"/>
    <n v="320.84615384615387"/>
    <d v="2022-08-26T00:00:00"/>
    <n v="498"/>
    <n v="12113869.46666668"/>
    <x v="0"/>
  </r>
  <r>
    <n v="314"/>
    <n v="140"/>
    <n v="106"/>
    <n v="3"/>
    <n v="318"/>
    <x v="142"/>
    <x v="3"/>
    <n v="181"/>
    <x v="13"/>
    <n v="258.375"/>
    <n v="-0.58974358974358976"/>
    <x v="20"/>
    <n v="269.70588235294116"/>
    <d v="2022-05-30T00:00:00"/>
    <n v="238"/>
    <n v="12023251.733333346"/>
    <x v="0"/>
  </r>
  <r>
    <n v="315"/>
    <n v="270"/>
    <n v="204"/>
    <n v="3"/>
    <n v="612"/>
    <x v="116"/>
    <x v="13"/>
    <n v="226"/>
    <x v="1"/>
    <n v="264.8679245283019"/>
    <n v="-0.22980481550078358"/>
    <x v="64"/>
    <n v="236.91666666666666"/>
    <d v="2022-06-14T00:00:00"/>
    <n v="283"/>
    <n v="11932783.833333345"/>
    <x v="2"/>
  </r>
  <r>
    <n v="316"/>
    <n v="67"/>
    <n v="317"/>
    <n v="4"/>
    <n v="1268"/>
    <x v="234"/>
    <x v="4"/>
    <n v="322"/>
    <x v="9"/>
    <n v="263.25423728813558"/>
    <n v="0.20415915529229989"/>
    <x v="43"/>
    <n v="287.10000000000002"/>
    <d v="2022-03-03T00:00:00"/>
    <n v="599"/>
    <n v="11842337.20000001"/>
    <x v="3"/>
  </r>
  <r>
    <n v="317"/>
    <n v="448"/>
    <n v="442"/>
    <n v="1"/>
    <n v="442"/>
    <x v="28"/>
    <x v="15"/>
    <n v="296"/>
    <x v="9"/>
    <n v="263.25423728813558"/>
    <n v="0.67898532062838024"/>
    <x v="9"/>
    <n v="257.78260869565219"/>
    <d v="2022-11-12T00:00:00"/>
    <n v="163"/>
    <n v="11751766.833333343"/>
    <x v="4"/>
  </r>
  <r>
    <n v="318"/>
    <n v="331"/>
    <n v="88"/>
    <n v="3"/>
    <n v="264"/>
    <x v="235"/>
    <x v="0"/>
    <n v="458"/>
    <x v="1"/>
    <n v="264.8679245283019"/>
    <n v="-0.66775894001994596"/>
    <x v="69"/>
    <n v="273.7"/>
    <d v="2022-12-19T00:00:00"/>
    <n v="297"/>
    <n v="11661281.533333343"/>
    <x v="1"/>
  </r>
  <r>
    <n v="319"/>
    <n v="325"/>
    <n v="99"/>
    <n v="2"/>
    <n v="198"/>
    <x v="236"/>
    <x v="8"/>
    <n v="11"/>
    <x v="5"/>
    <n v="268.60344827586209"/>
    <n v="-0.63142692085499719"/>
    <x v="28"/>
    <n v="242.81818181818181"/>
    <d v="2022-11-02T00:00:00"/>
    <n v="317"/>
    <n v="11570781.733333342"/>
    <x v="4"/>
  </r>
  <r>
    <n v="320"/>
    <n v="346"/>
    <n v="178"/>
    <n v="5"/>
    <n v="890"/>
    <x v="233"/>
    <x v="14"/>
    <n v="75"/>
    <x v="8"/>
    <n v="271.18181818181819"/>
    <n v="-0.34361381159906135"/>
    <x v="8"/>
    <n v="291.45454545454544"/>
    <d v="2022-01-09T00:00:00"/>
    <n v="727"/>
    <n v="11480381.500000009"/>
    <x v="3"/>
  </r>
  <r>
    <n v="321"/>
    <n v="397"/>
    <n v="299"/>
    <n v="3"/>
    <n v="897"/>
    <x v="237"/>
    <x v="7"/>
    <n v="29"/>
    <x v="9"/>
    <n v="263.25423728813558"/>
    <n v="0.13578418748390431"/>
    <x v="9"/>
    <n v="257.78260869565219"/>
    <d v="2022-01-07T00:00:00"/>
    <n v="496"/>
    <n v="11389735.733333342"/>
    <x v="0"/>
  </r>
  <r>
    <n v="322"/>
    <n v="115"/>
    <n v="479"/>
    <n v="1"/>
    <n v="479"/>
    <x v="139"/>
    <x v="12"/>
    <n v="297"/>
    <x v="11"/>
    <n v="262.63492063492066"/>
    <n v="0.82382448930255037"/>
    <x v="21"/>
    <n v="238.72222222222223"/>
    <d v="2022-02-10T00:00:00"/>
    <n v="681"/>
    <n v="11299054.200000009"/>
    <x v="3"/>
  </r>
  <r>
    <n v="323"/>
    <n v="360"/>
    <n v="463"/>
    <n v="3"/>
    <n v="1389"/>
    <x v="238"/>
    <x v="19"/>
    <n v="497"/>
    <x v="1"/>
    <n v="264.8679245283019"/>
    <n v="0.74804103148596668"/>
    <x v="64"/>
    <n v="236.91666666666666"/>
    <d v="2022-06-19T00:00:00"/>
    <n v="527"/>
    <n v="11208418.100000007"/>
    <x v="2"/>
  </r>
  <r>
    <n v="324"/>
    <n v="230"/>
    <n v="431"/>
    <n v="3"/>
    <n v="1293"/>
    <x v="179"/>
    <x v="17"/>
    <n v="191"/>
    <x v="5"/>
    <n v="268.60344827586209"/>
    <n v="0.60459593041915394"/>
    <x v="5"/>
    <n v="281.96875"/>
    <d v="2022-05-20T00:00:00"/>
    <n v="581"/>
    <n v="11118069.100000007"/>
    <x v="0"/>
  </r>
  <r>
    <n v="325"/>
    <n v="229"/>
    <n v="173"/>
    <n v="4"/>
    <n v="692"/>
    <x v="121"/>
    <x v="18"/>
    <n v="327"/>
    <x v="10"/>
    <n v="271.74545454545455"/>
    <n v="-0.36337481600428212"/>
    <x v="12"/>
    <n v="212.8125"/>
    <d v="2022-06-21T00:00:00"/>
    <n v="305"/>
    <n v="11027722.033333341"/>
    <x v="0"/>
  </r>
  <r>
    <n v="326"/>
    <n v="486"/>
    <n v="213"/>
    <n v="1"/>
    <n v="213"/>
    <x v="239"/>
    <x v="17"/>
    <n v="58"/>
    <x v="1"/>
    <n v="264.8679245283019"/>
    <n v="-0.19582561618464167"/>
    <x v="1"/>
    <n v="238.16666666666666"/>
    <d v="2022-10-22T00:00:00"/>
    <n v="423"/>
    <n v="10937342.100000005"/>
    <x v="2"/>
  </r>
  <r>
    <n v="327"/>
    <n v="353"/>
    <n v="115"/>
    <n v="2"/>
    <n v="230"/>
    <x v="240"/>
    <x v="13"/>
    <n v="446"/>
    <x v="3"/>
    <n v="265.47674418604652"/>
    <n v="-0.56681704699750335"/>
    <x v="16"/>
    <n v="276.67567567567568"/>
    <d v="2022-11-14T00:00:00"/>
    <n v="208"/>
    <n v="10846837.466666672"/>
    <x v="0"/>
  </r>
  <r>
    <n v="328"/>
    <n v="65"/>
    <n v="455"/>
    <n v="5"/>
    <n v="2275"/>
    <x v="241"/>
    <x v="9"/>
    <n v="117"/>
    <x v="16"/>
    <n v="300.31818181818181"/>
    <n v="0.51505978507643402"/>
    <x v="24"/>
    <n v="281.73333333333335"/>
    <d v="2022-01-25T00:00:00"/>
    <n v="784"/>
    <n v="10756361.83333334"/>
    <x v="0"/>
  </r>
  <r>
    <n v="329"/>
    <n v="490"/>
    <n v="176"/>
    <n v="3"/>
    <n v="528"/>
    <x v="85"/>
    <x v="15"/>
    <n v="32"/>
    <x v="11"/>
    <n v="262.63492063492066"/>
    <n v="-0.3298682461017769"/>
    <x v="47"/>
    <n v="271"/>
    <d v="2022-02-01T00:00:00"/>
    <n v="590"/>
    <n v="10665855.266666673"/>
    <x v="3"/>
  </r>
  <r>
    <n v="330"/>
    <n v="188"/>
    <n v="154"/>
    <n v="4"/>
    <n v="616"/>
    <x v="242"/>
    <x v="17"/>
    <n v="187"/>
    <x v="15"/>
    <n v="294.95238095238096"/>
    <n v="-0.47788182111721023"/>
    <x v="74"/>
    <n v="193.5"/>
    <d v="2022-02-09T00:00:00"/>
    <n v="642"/>
    <n v="10575229.800000006"/>
    <x v="3"/>
  </r>
  <r>
    <n v="331"/>
    <n v="17"/>
    <n v="212"/>
    <n v="3"/>
    <n v="636"/>
    <x v="243"/>
    <x v="18"/>
    <n v="111"/>
    <x v="7"/>
    <n v="253.58536585365854"/>
    <n v="-0.16398961238818888"/>
    <x v="7"/>
    <n v="288.11111111111109"/>
    <d v="2022-02-10T00:00:00"/>
    <n v="764"/>
    <n v="10484582.100000005"/>
    <x v="2"/>
  </r>
  <r>
    <n v="332"/>
    <n v="405"/>
    <n v="389"/>
    <n v="5"/>
    <n v="1945"/>
    <x v="116"/>
    <x v="6"/>
    <n v="231"/>
    <x v="16"/>
    <n v="300.31818181818181"/>
    <n v="0.29529287119721515"/>
    <x v="51"/>
    <n v="331.16666666666669"/>
    <d v="2022-08-13T00:00:00"/>
    <n v="223"/>
    <n v="10394217.633333338"/>
    <x v="2"/>
  </r>
  <r>
    <n v="333"/>
    <n v="23"/>
    <n v="476"/>
    <n v="3"/>
    <n v="1428"/>
    <x v="244"/>
    <x v="2"/>
    <n v="283"/>
    <x v="6"/>
    <n v="258.5128205128205"/>
    <n v="0.8413013291013689"/>
    <x v="26"/>
    <n v="216.4"/>
    <d v="2022-11-27T00:00:00"/>
    <n v="210"/>
    <n v="10303846.400000006"/>
    <x v="2"/>
  </r>
  <r>
    <n v="334"/>
    <n v="99"/>
    <n v="51"/>
    <n v="5"/>
    <n v="255"/>
    <x v="54"/>
    <x v="8"/>
    <n v="265"/>
    <x v="4"/>
    <n v="250.48780487804879"/>
    <n v="-0.79639727361246349"/>
    <x v="75"/>
    <n v="208"/>
    <d v="2022-05-07T00:00:00"/>
    <n v="735"/>
    <n v="10213467.433333337"/>
    <x v="0"/>
  </r>
  <r>
    <n v="335"/>
    <n v="196"/>
    <n v="452"/>
    <n v="2"/>
    <n v="904"/>
    <x v="207"/>
    <x v="0"/>
    <n v="136"/>
    <x v="17"/>
    <n v="267.85483870967744"/>
    <n v="0.68748118263382896"/>
    <x v="27"/>
    <n v="288.23809523809524"/>
    <d v="2022-01-27T00:00:00"/>
    <n v="749"/>
    <n v="10123087.500000006"/>
    <x v="1"/>
  </r>
  <r>
    <n v="336"/>
    <n v="415"/>
    <n v="222"/>
    <n v="3"/>
    <n v="666"/>
    <x v="245"/>
    <x v="16"/>
    <n v="395"/>
    <x v="14"/>
    <n v="273.72549019607845"/>
    <n v="-0.18896848137535827"/>
    <x v="22"/>
    <n v="280.23809523809524"/>
    <d v="2022-09-20T00:00:00"/>
    <n v="337"/>
    <n v="10032529.700000007"/>
    <x v="2"/>
  </r>
  <r>
    <n v="337"/>
    <n v="328"/>
    <n v="100"/>
    <n v="1"/>
    <n v="100"/>
    <x v="91"/>
    <x v="5"/>
    <n v="391"/>
    <x v="14"/>
    <n v="273.72549019607845"/>
    <n v="-0.63467048710601714"/>
    <x v="58"/>
    <n v="241.83333333333334"/>
    <d v="2022-10-13T00:00:00"/>
    <n v="230"/>
    <n v="9941869.4333333392"/>
    <x v="0"/>
  </r>
  <r>
    <n v="338"/>
    <n v="271"/>
    <n v="382"/>
    <n v="1"/>
    <n v="382"/>
    <x v="246"/>
    <x v="1"/>
    <n v="355"/>
    <x v="11"/>
    <n v="262.63492063492066"/>
    <n v="0.45449051130182516"/>
    <x v="47"/>
    <n v="271"/>
    <d v="2022-12-01T00:00:00"/>
    <n v="286"/>
    <n v="9851406.3666666709"/>
    <x v="3"/>
  </r>
  <r>
    <n v="339"/>
    <n v="204"/>
    <n v="279"/>
    <n v="4"/>
    <n v="1116"/>
    <x v="247"/>
    <x v="4"/>
    <n v="277"/>
    <x v="2"/>
    <n v="283.468085106383"/>
    <n v="-1.5762215717180839E-2"/>
    <x v="2"/>
    <n v="232.44444444444446"/>
    <d v="2022-04-17T00:00:00"/>
    <n v="559"/>
    <n v="9761039.9666666724"/>
    <x v="1"/>
  </r>
  <r>
    <n v="340"/>
    <n v="60"/>
    <n v="500"/>
    <n v="2"/>
    <n v="1000"/>
    <x v="30"/>
    <x v="19"/>
    <n v="145"/>
    <x v="7"/>
    <n v="253.58536585365854"/>
    <n v="0.97172261229200729"/>
    <x v="7"/>
    <n v="288.11111111111109"/>
    <d v="2022-02-07T00:00:00"/>
    <n v="526"/>
    <n v="9670445.4333333373"/>
    <x v="2"/>
  </r>
  <r>
    <n v="341"/>
    <n v="76"/>
    <n v="92"/>
    <n v="2"/>
    <n v="184"/>
    <x v="248"/>
    <x v="0"/>
    <n v="104"/>
    <x v="2"/>
    <n v="283.468085106383"/>
    <n v="-0.67544847256623886"/>
    <x v="2"/>
    <n v="232.44444444444446"/>
    <d v="2022-02-09T00:00:00"/>
    <n v="631"/>
    <n v="9579828.6666666716"/>
    <x v="4"/>
  </r>
  <r>
    <n v="342"/>
    <n v="201"/>
    <n v="179"/>
    <n v="5"/>
    <n v="895"/>
    <x v="249"/>
    <x v="6"/>
    <n v="109"/>
    <x v="2"/>
    <n v="283.468085106383"/>
    <n v="-0.36853561510170385"/>
    <x v="36"/>
    <n v="249.5"/>
    <d v="2022-11-04T00:00:00"/>
    <n v="222"/>
    <n v="9489164.5333333388"/>
    <x v="4"/>
  </r>
  <r>
    <n v="343"/>
    <n v="462"/>
    <n v="209"/>
    <n v="4"/>
    <n v="836"/>
    <x v="17"/>
    <x v="14"/>
    <n v="369"/>
    <x v="13"/>
    <n v="258.375"/>
    <n v="-0.19109820996613447"/>
    <x v="20"/>
    <n v="269.70588235294116"/>
    <d v="2022-01-08T00:00:00"/>
    <n v="547"/>
    <n v="9398720.8000000045"/>
    <x v="2"/>
  </r>
  <r>
    <n v="344"/>
    <n v="210"/>
    <n v="486"/>
    <n v="5"/>
    <n v="2430"/>
    <x v="250"/>
    <x v="3"/>
    <n v="78"/>
    <x v="19"/>
    <n v="286.92307692307691"/>
    <n v="0.69383378016085806"/>
    <x v="40"/>
    <n v="273.58333333333331"/>
    <d v="2022-10-29T00:00:00"/>
    <n v="487"/>
    <n v="9308343.7666666694"/>
    <x v="3"/>
  </r>
  <r>
    <n v="345"/>
    <n v="404"/>
    <n v="123"/>
    <n v="1"/>
    <n v="123"/>
    <x v="251"/>
    <x v="12"/>
    <n v="298"/>
    <x v="9"/>
    <n v="263.25423728813558"/>
    <n v="-0.53277105330929686"/>
    <x v="9"/>
    <n v="257.78260869565219"/>
    <d v="2022-10-21T00:00:00"/>
    <n v="491"/>
    <n v="9217964.8000000026"/>
    <x v="3"/>
  </r>
  <r>
    <n v="346"/>
    <n v="178"/>
    <n v="179"/>
    <n v="1"/>
    <n v="179"/>
    <x v="252"/>
    <x v="13"/>
    <n v="130"/>
    <x v="9"/>
    <n v="263.25423728813558"/>
    <n v="-0.3200489312387329"/>
    <x v="9"/>
    <n v="257.78260869565219"/>
    <d v="2022-05-14T00:00:00"/>
    <n v="243"/>
    <n v="9127326.7666666694"/>
    <x v="2"/>
  </r>
  <r>
    <n v="347"/>
    <n v="423"/>
    <n v="218"/>
    <n v="3"/>
    <n v="654"/>
    <x v="253"/>
    <x v="8"/>
    <n v="66"/>
    <x v="14"/>
    <n v="273.72549019607845"/>
    <n v="-0.20358166189111759"/>
    <x v="22"/>
    <n v="280.23809523809524"/>
    <d v="2022-07-30T00:00:00"/>
    <n v="264"/>
    <n v="9036978.7333333343"/>
    <x v="2"/>
  </r>
  <r>
    <n v="348"/>
    <n v="70"/>
    <n v="51"/>
    <n v="1"/>
    <n v="51"/>
    <x v="119"/>
    <x v="1"/>
    <n v="261"/>
    <x v="13"/>
    <n v="258.375"/>
    <n v="-0.8026124818577649"/>
    <x v="34"/>
    <n v="181.57142857142858"/>
    <d v="2022-05-02T00:00:00"/>
    <n v="631"/>
    <n v="8946346.5000000019"/>
    <x v="0"/>
  </r>
  <r>
    <n v="349"/>
    <n v="335"/>
    <n v="392"/>
    <n v="5"/>
    <n v="1960"/>
    <x v="254"/>
    <x v="8"/>
    <n v="307"/>
    <x v="16"/>
    <n v="300.31818181818181"/>
    <n v="0.30528227637354322"/>
    <x v="51"/>
    <n v="331.16666666666669"/>
    <d v="2022-06-03T00:00:00"/>
    <n v="502"/>
    <n v="8855722"/>
    <x v="1"/>
  </r>
  <r>
    <n v="350"/>
    <n v="427"/>
    <n v="273"/>
    <n v="5"/>
    <n v="1365"/>
    <x v="46"/>
    <x v="14"/>
    <n v="190"/>
    <x v="16"/>
    <n v="300.31818181818181"/>
    <n v="-9.0964128954139523E-2"/>
    <x v="57"/>
    <n v="316.60000000000002"/>
    <d v="2022-12-03T00:00:00"/>
    <n v="500"/>
    <n v="8765252.166666666"/>
    <x v="1"/>
  </r>
  <r>
    <n v="351"/>
    <n v="137"/>
    <n v="154"/>
    <n v="1"/>
    <n v="154"/>
    <x v="162"/>
    <x v="18"/>
    <n v="144"/>
    <x v="12"/>
    <n v="274.16279069767444"/>
    <n v="-0.43828993129188232"/>
    <x v="18"/>
    <n v="253.6875"/>
    <d v="2022-01-10T00:00:00"/>
    <n v="622"/>
    <n v="8674707.8999999966"/>
    <x v="0"/>
  </r>
  <r>
    <n v="352"/>
    <n v="303"/>
    <n v="68"/>
    <n v="4"/>
    <n v="272"/>
    <x v="36"/>
    <x v="18"/>
    <n v="76"/>
    <x v="12"/>
    <n v="274.16279069767444"/>
    <n v="-0.75197217745355838"/>
    <x v="65"/>
    <n v="258.30769230769232"/>
    <d v="2022-11-04T00:00:00"/>
    <n v="78"/>
    <n v="8584249.6666666642"/>
    <x v="4"/>
  </r>
  <r>
    <n v="353"/>
    <n v="23"/>
    <n v="380"/>
    <n v="1"/>
    <n v="380"/>
    <x v="215"/>
    <x v="8"/>
    <n v="84"/>
    <x v="6"/>
    <n v="258.5128205128205"/>
    <n v="0.46994643919857171"/>
    <x v="26"/>
    <n v="216.4"/>
    <d v="2022-04-22T00:00:00"/>
    <n v="526"/>
    <n v="8493760.4999999981"/>
    <x v="0"/>
  </r>
  <r>
    <n v="354"/>
    <n v="398"/>
    <n v="417"/>
    <n v="4"/>
    <n v="1668"/>
    <x v="126"/>
    <x v="15"/>
    <n v="81"/>
    <x v="5"/>
    <n v="268.60344827586209"/>
    <n v="0.55247448488349682"/>
    <x v="5"/>
    <n v="281.96875"/>
    <d v="2022-06-11T00:00:00"/>
    <n v="444"/>
    <n v="8403094.4333333317"/>
    <x v="1"/>
  </r>
  <r>
    <n v="355"/>
    <n v="8"/>
    <n v="404"/>
    <n v="1"/>
    <n v="404"/>
    <x v="91"/>
    <x v="14"/>
    <n v="157"/>
    <x v="3"/>
    <n v="265.47674418604652"/>
    <n v="0.52179054793920554"/>
    <x v="16"/>
    <n v="276.67567567567568"/>
    <d v="2022-10-22T00:00:00"/>
    <n v="221"/>
    <n v="8312744.4666666659"/>
    <x v="2"/>
  </r>
  <r>
    <n v="356"/>
    <n v="485"/>
    <n v="193"/>
    <n v="1"/>
    <n v="193"/>
    <x v="173"/>
    <x v="12"/>
    <n v="57"/>
    <x v="3"/>
    <n v="265.47674418604652"/>
    <n v="-0.27300600061320135"/>
    <x v="3"/>
    <n v="236.27586206896552"/>
    <d v="2022-01-20T00:00:00"/>
    <n v="524"/>
    <n v="8222106.4333333336"/>
    <x v="2"/>
  </r>
  <r>
    <n v="357"/>
    <n v="60"/>
    <n v="320"/>
    <n v="4"/>
    <n v="1280"/>
    <x v="255"/>
    <x v="10"/>
    <n v="273"/>
    <x v="7"/>
    <n v="253.58536585365854"/>
    <n v="0.26190247186688453"/>
    <x v="7"/>
    <n v="288.11111111111109"/>
    <d v="2022-10-09T00:00:00"/>
    <n v="449"/>
    <n v="8131657.8666666662"/>
    <x v="2"/>
  </r>
  <r>
    <n v="358"/>
    <n v="290"/>
    <n v="470"/>
    <n v="5"/>
    <n v="2350"/>
    <x v="101"/>
    <x v="12"/>
    <n v="479"/>
    <x v="0"/>
    <n v="250.9655172413793"/>
    <n v="0.87276724374828252"/>
    <x v="0"/>
    <n v="240.5"/>
    <d v="2022-06-09T00:00:00"/>
    <n v="318"/>
    <n v="8041160.9666666659"/>
    <x v="4"/>
  </r>
  <r>
    <n v="359"/>
    <n v="386"/>
    <n v="424"/>
    <n v="3"/>
    <n v="1272"/>
    <x v="216"/>
    <x v="19"/>
    <n v="406"/>
    <x v="18"/>
    <n v="255.11627906976744"/>
    <n v="0.6619872379216043"/>
    <x v="67"/>
    <n v="251.91666666666666"/>
    <d v="2022-11-21T00:00:00"/>
    <n v="280"/>
    <n v="7950535.4999999991"/>
    <x v="4"/>
  </r>
  <r>
    <n v="360"/>
    <n v="348"/>
    <n v="147"/>
    <n v="4"/>
    <n v="588"/>
    <x v="199"/>
    <x v="14"/>
    <n v="157"/>
    <x v="14"/>
    <n v="273.72549019607845"/>
    <n v="-0.4629656160458453"/>
    <x v="63"/>
    <n v="266.27272727272725"/>
    <d v="2022-02-02T00:00:00"/>
    <n v="412"/>
    <n v="7860175.8666666672"/>
    <x v="3"/>
  </r>
  <r>
    <n v="361"/>
    <n v="350"/>
    <n v="319"/>
    <n v="3"/>
    <n v="957"/>
    <x v="256"/>
    <x v="0"/>
    <n v="56"/>
    <x v="12"/>
    <n v="274.16279069767444"/>
    <n v="0.16354228518110103"/>
    <x v="50"/>
    <n v="280.66666666666669"/>
    <d v="2022-09-17T00:00:00"/>
    <n v="564"/>
    <n v="7769562.9666666668"/>
    <x v="2"/>
  </r>
  <r>
    <n v="362"/>
    <n v="126"/>
    <n v="479"/>
    <n v="2"/>
    <n v="958"/>
    <x v="208"/>
    <x v="18"/>
    <n v="10"/>
    <x v="0"/>
    <n v="250.9655172413793"/>
    <n v="0.90862874416048367"/>
    <x v="45"/>
    <n v="293.41176470588238"/>
    <d v="2022-01-15T00:00:00"/>
    <n v="469"/>
    <n v="7679067.9999999991"/>
    <x v="2"/>
  </r>
  <r>
    <n v="363"/>
    <n v="258"/>
    <n v="181"/>
    <n v="5"/>
    <n v="905"/>
    <x v="257"/>
    <x v="19"/>
    <n v="174"/>
    <x v="6"/>
    <n v="258.5128205128205"/>
    <n v="-0.29984130132910136"/>
    <x v="26"/>
    <n v="216.4"/>
    <d v="2022-08-12T00:00:00"/>
    <n v="269"/>
    <n v="7588413.5333333341"/>
    <x v="2"/>
  </r>
  <r>
    <n v="364"/>
    <n v="325"/>
    <n v="361"/>
    <n v="5"/>
    <n v="1805"/>
    <x v="242"/>
    <x v="3"/>
    <n v="110"/>
    <x v="5"/>
    <n v="268.60344827586209"/>
    <n v="0.34398870274086901"/>
    <x v="28"/>
    <n v="242.81818181818181"/>
    <d v="2022-04-30T00:00:00"/>
    <n v="562"/>
    <n v="7498041.333333334"/>
    <x v="0"/>
  </r>
  <r>
    <n v="365"/>
    <n v="320"/>
    <n v="254"/>
    <n v="1"/>
    <n v="254"/>
    <x v="70"/>
    <x v="11"/>
    <n v="72"/>
    <x v="17"/>
    <n v="267.85483870967744"/>
    <n v="-5.172517613054739E-2"/>
    <x v="35"/>
    <n v="250.25925925925927"/>
    <d v="2022-04-11T00:00:00"/>
    <n v="654"/>
    <n v="7407449.6999999993"/>
    <x v="3"/>
  </r>
  <r>
    <n v="366"/>
    <n v="329"/>
    <n v="187"/>
    <n v="4"/>
    <n v="748"/>
    <x v="258"/>
    <x v="12"/>
    <n v="307"/>
    <x v="1"/>
    <n v="264.8679245283019"/>
    <n v="-0.29398774754238499"/>
    <x v="64"/>
    <n v="236.91666666666666"/>
    <d v="2022-07-05T00:00:00"/>
    <n v="527"/>
    <n v="7317094.9000000004"/>
    <x v="2"/>
  </r>
  <r>
    <n v="367"/>
    <n v="226"/>
    <n v="155"/>
    <n v="4"/>
    <n v="620"/>
    <x v="165"/>
    <x v="13"/>
    <n v="202"/>
    <x v="11"/>
    <n v="262.63492063492066"/>
    <n v="-0.40982714855554214"/>
    <x v="17"/>
    <n v="311.33333333333331"/>
    <d v="2022-06-04T00:00:00"/>
    <n v="251"/>
    <n v="7226538.0666666664"/>
    <x v="0"/>
  </r>
  <r>
    <n v="368"/>
    <n v="270"/>
    <n v="78"/>
    <n v="4"/>
    <n v="312"/>
    <x v="259"/>
    <x v="18"/>
    <n v="157"/>
    <x v="1"/>
    <n v="264.8679245283019"/>
    <n v="-0.70551360592677015"/>
    <x v="64"/>
    <n v="236.91666666666666"/>
    <d v="2022-01-30T00:00:00"/>
    <n v="341"/>
    <n v="7136081.7666666666"/>
    <x v="2"/>
  </r>
  <r>
    <n v="369"/>
    <n v="233"/>
    <n v="478"/>
    <n v="2"/>
    <n v="956"/>
    <x v="37"/>
    <x v="14"/>
    <n v="270"/>
    <x v="9"/>
    <n v="263.25423728813558"/>
    <n v="0.8157352562451714"/>
    <x v="9"/>
    <n v="257.78260869565219"/>
    <d v="2022-05-24T00:00:00"/>
    <n v="424"/>
    <n v="7045643.833333333"/>
    <x v="4"/>
  </r>
  <r>
    <n v="370"/>
    <n v="178"/>
    <n v="176"/>
    <n v="5"/>
    <n v="880"/>
    <x v="85"/>
    <x v="9"/>
    <n v="65"/>
    <x v="9"/>
    <n v="263.25423728813558"/>
    <n v="-0.33144475920679883"/>
    <x v="9"/>
    <n v="257.78260869565219"/>
    <d v="2022-06-18T00:00:00"/>
    <n v="453"/>
    <n v="6955123.7333333334"/>
    <x v="3"/>
  </r>
  <r>
    <n v="371"/>
    <n v="293"/>
    <n v="179"/>
    <n v="4"/>
    <n v="716"/>
    <x v="238"/>
    <x v="3"/>
    <n v="38"/>
    <x v="17"/>
    <n v="267.85483870967744"/>
    <n v="-0.33172758475341724"/>
    <x v="35"/>
    <n v="250.25925925925927"/>
    <d v="2022-11-28T00:00:00"/>
    <n v="365"/>
    <n v="6864633.5999999996"/>
    <x v="1"/>
  </r>
  <r>
    <n v="372"/>
    <n v="286"/>
    <n v="122"/>
    <n v="5"/>
    <n v="610"/>
    <x v="189"/>
    <x v="5"/>
    <n v="356"/>
    <x v="9"/>
    <n v="263.25423728813558"/>
    <n v="-0.53656966263198558"/>
    <x v="9"/>
    <n v="257.78260869565219"/>
    <d v="2022-06-26T00:00:00"/>
    <n v="409"/>
    <n v="6774264.2999999989"/>
    <x v="2"/>
  </r>
  <r>
    <n v="373"/>
    <n v="11"/>
    <n v="199"/>
    <n v="4"/>
    <n v="796"/>
    <x v="260"/>
    <x v="9"/>
    <n v="296"/>
    <x v="16"/>
    <n v="300.31818181818181"/>
    <n v="-0.33736945663690021"/>
    <x v="57"/>
    <n v="316.60000000000002"/>
    <d v="2022-06-27T00:00:00"/>
    <n v="635"/>
    <n v="6683784.7999999998"/>
    <x v="2"/>
  </r>
  <r>
    <n v="374"/>
    <n v="441"/>
    <n v="173"/>
    <n v="3"/>
    <n v="519"/>
    <x v="6"/>
    <x v="6"/>
    <n v="62"/>
    <x v="8"/>
    <n v="271.18181818181819"/>
    <n v="-0.36205162587998663"/>
    <x v="14"/>
    <n v="260.15789473684208"/>
    <d v="2022-01-12T00:00:00"/>
    <n v="776"/>
    <n v="6593281.1333333328"/>
    <x v="1"/>
  </r>
  <r>
    <n v="375"/>
    <n v="19"/>
    <n v="142"/>
    <n v="3"/>
    <n v="426"/>
    <x v="209"/>
    <x v="2"/>
    <n v="18"/>
    <x v="10"/>
    <n v="271.74545454545455"/>
    <n v="-0.47745216111334132"/>
    <x v="37"/>
    <n v="272.35294117647061"/>
    <d v="2022-11-18T00:00:00"/>
    <n v="274"/>
    <n v="6502619.8999999985"/>
    <x v="4"/>
  </r>
  <r>
    <n v="376"/>
    <n v="340"/>
    <n v="157"/>
    <n v="2"/>
    <n v="314"/>
    <x v="261"/>
    <x v="10"/>
    <n v="376"/>
    <x v="11"/>
    <n v="262.63492063492066"/>
    <n v="-0.40221201498851689"/>
    <x v="17"/>
    <n v="311.33333333333331"/>
    <d v="2022-05-29T00:00:00"/>
    <n v="365"/>
    <n v="6412108.4999999991"/>
    <x v="2"/>
  </r>
  <r>
    <n v="377"/>
    <n v="142"/>
    <n v="160"/>
    <n v="4"/>
    <n v="640"/>
    <x v="29"/>
    <x v="2"/>
    <n v="459"/>
    <x v="12"/>
    <n v="274.16279069767444"/>
    <n v="-0.41640512342013747"/>
    <x v="65"/>
    <n v="258.30769230769232"/>
    <d v="2022-05-19T00:00:00"/>
    <n v="714"/>
    <n v="6321596.1333333338"/>
    <x v="1"/>
  </r>
  <r>
    <n v="378"/>
    <n v="452"/>
    <n v="325"/>
    <n v="2"/>
    <n v="650"/>
    <x v="262"/>
    <x v="7"/>
    <n v="88"/>
    <x v="12"/>
    <n v="274.16279069767444"/>
    <n v="0.18542709305284588"/>
    <x v="18"/>
    <n v="253.6875"/>
    <d v="2022-05-09T00:00:00"/>
    <n v="470"/>
    <n v="6231244.2333333343"/>
    <x v="4"/>
  </r>
  <r>
    <n v="379"/>
    <n v="340"/>
    <n v="457"/>
    <n v="1"/>
    <n v="457"/>
    <x v="210"/>
    <x v="5"/>
    <n v="325"/>
    <x v="11"/>
    <n v="262.63492063492066"/>
    <n v="0.74005802006527244"/>
    <x v="17"/>
    <n v="311.33333333333331"/>
    <d v="2022-02-08T00:00:00"/>
    <n v="345"/>
    <n v="6140592.666666667"/>
    <x v="1"/>
  </r>
  <r>
    <n v="380"/>
    <n v="466"/>
    <n v="425"/>
    <n v="5"/>
    <n v="2125"/>
    <x v="263"/>
    <x v="13"/>
    <n v="129"/>
    <x v="12"/>
    <n v="274.16279069767444"/>
    <n v="0.55017389091525981"/>
    <x v="76"/>
    <n v="369.2"/>
    <d v="2022-07-04T00:00:00"/>
    <n v="386"/>
    <n v="6050108.333333334"/>
    <x v="4"/>
  </r>
  <r>
    <n v="381"/>
    <n v="71"/>
    <n v="125"/>
    <n v="4"/>
    <n v="500"/>
    <x v="246"/>
    <x v="9"/>
    <n v="19"/>
    <x v="2"/>
    <n v="283.468085106383"/>
    <n v="-0.55903325076934629"/>
    <x v="36"/>
    <n v="249.5"/>
    <d v="2022-06-09T00:00:00"/>
    <n v="461"/>
    <n v="5959633.666666667"/>
    <x v="2"/>
  </r>
  <r>
    <n v="382"/>
    <n v="451"/>
    <n v="227"/>
    <n v="3"/>
    <n v="681"/>
    <x v="264"/>
    <x v="10"/>
    <n v="304"/>
    <x v="13"/>
    <n v="258.375"/>
    <n v="-0.12143202709240442"/>
    <x v="20"/>
    <n v="269.70588235294116"/>
    <d v="2022-09-09T00:00:00"/>
    <n v="285"/>
    <n v="5869168.666666667"/>
    <x v="4"/>
  </r>
  <r>
    <n v="383"/>
    <n v="116"/>
    <n v="426"/>
    <n v="5"/>
    <n v="2130"/>
    <x v="67"/>
    <x v="16"/>
    <n v="285"/>
    <x v="1"/>
    <n v="264.8679245283019"/>
    <n v="0.60834876763071666"/>
    <x v="13"/>
    <n v="320.84615384615387"/>
    <d v="2022-10-01T00:00:00"/>
    <n v="158"/>
    <n v="5778790.666666667"/>
    <x v="0"/>
  </r>
  <r>
    <n v="384"/>
    <n v="480"/>
    <n v="70"/>
    <n v="1"/>
    <n v="70"/>
    <x v="210"/>
    <x v="2"/>
    <n v="464"/>
    <x v="15"/>
    <n v="294.95238095238096"/>
    <n v="-0.76267355505327739"/>
    <x v="53"/>
    <n v="322.54545454545456"/>
    <d v="2022-05-19T00:00:00"/>
    <n v="245"/>
    <n v="5688271.5333333341"/>
    <x v="0"/>
  </r>
  <r>
    <n v="385"/>
    <n v="409"/>
    <n v="386"/>
    <n v="1"/>
    <n v="386"/>
    <x v="229"/>
    <x v="5"/>
    <n v="461"/>
    <x v="12"/>
    <n v="274.16279069767444"/>
    <n v="0.4079226397489184"/>
    <x v="65"/>
    <n v="258.30769230769232"/>
    <d v="2022-11-05T00:00:00"/>
    <n v="322"/>
    <n v="5597776.5666666683"/>
    <x v="2"/>
  </r>
  <r>
    <n v="386"/>
    <n v="129"/>
    <n v="235"/>
    <n v="2"/>
    <n v="470"/>
    <x v="265"/>
    <x v="2"/>
    <n v="149"/>
    <x v="10"/>
    <n v="271.74545454545455"/>
    <n v="-0.13522012578616349"/>
    <x v="10"/>
    <n v="311.2"/>
    <d v="2022-06-16T00:00:00"/>
    <n v="479"/>
    <n v="5507192.666666667"/>
    <x v="2"/>
  </r>
  <r>
    <n v="387"/>
    <n v="283"/>
    <n v="107"/>
    <n v="3"/>
    <n v="321"/>
    <x v="150"/>
    <x v="10"/>
    <n v="222"/>
    <x v="17"/>
    <n v="267.85483870967744"/>
    <n v="-0.60052989703137238"/>
    <x v="27"/>
    <n v="288.23809523809524"/>
    <d v="2022-08-28T00:00:00"/>
    <n v="612"/>
    <n v="5416587.5000000009"/>
    <x v="1"/>
  </r>
  <r>
    <n v="388"/>
    <n v="36"/>
    <n v="83"/>
    <n v="4"/>
    <n v="332"/>
    <x v="174"/>
    <x v="5"/>
    <n v="333"/>
    <x v="3"/>
    <n v="265.47674418604652"/>
    <n v="-0.6873549121808068"/>
    <x v="29"/>
    <n v="235.55555555555554"/>
    <d v="2022-05-03T00:00:00"/>
    <n v="581"/>
    <n v="5326112.833333334"/>
    <x v="1"/>
  </r>
  <r>
    <n v="389"/>
    <n v="290"/>
    <n v="50"/>
    <n v="5"/>
    <n v="250"/>
    <x v="266"/>
    <x v="9"/>
    <n v="495"/>
    <x v="0"/>
    <n v="250.9655172413793"/>
    <n v="-0.80076944215443802"/>
    <x v="0"/>
    <n v="240.5"/>
    <d v="2022-12-14T00:00:00"/>
    <n v="143"/>
    <n v="5235473.833333334"/>
    <x v="4"/>
  </r>
  <r>
    <n v="390"/>
    <n v="229"/>
    <n v="269"/>
    <n v="5"/>
    <n v="1345"/>
    <x v="197"/>
    <x v="6"/>
    <n v="278"/>
    <x v="10"/>
    <n v="271.74545454545455"/>
    <n v="-1.0103037602034015E-2"/>
    <x v="12"/>
    <n v="212.8125"/>
    <d v="2022-12-23T00:00:00"/>
    <n v="93"/>
    <n v="5144972.1000000015"/>
    <x v="3"/>
  </r>
  <r>
    <n v="391"/>
    <n v="313"/>
    <n v="385"/>
    <n v="4"/>
    <n v="1540"/>
    <x v="267"/>
    <x v="10"/>
    <n v="246"/>
    <x v="17"/>
    <n v="267.85483870967744"/>
    <n v="0.43734569759739861"/>
    <x v="35"/>
    <n v="250.25925925925927"/>
    <d v="2022-06-17T00:00:00"/>
    <n v="253"/>
    <n v="5054399.8000000007"/>
    <x v="3"/>
  </r>
  <r>
    <n v="392"/>
    <n v="368"/>
    <n v="64"/>
    <n v="5"/>
    <n v="320"/>
    <x v="268"/>
    <x v="4"/>
    <n v="480"/>
    <x v="11"/>
    <n v="262.63492063492066"/>
    <n v="-0.75631572585519158"/>
    <x v="47"/>
    <n v="271"/>
    <d v="2022-05-27T00:00:00"/>
    <n v="632"/>
    <n v="4963940.6000000015"/>
    <x v="0"/>
  </r>
  <r>
    <n v="393"/>
    <n v="322"/>
    <n v="223"/>
    <n v="2"/>
    <n v="446"/>
    <x v="269"/>
    <x v="7"/>
    <n v="205"/>
    <x v="18"/>
    <n v="255.11627906976744"/>
    <n v="-0.1258887876025524"/>
    <x v="67"/>
    <n v="251.91666666666666"/>
    <d v="2022-05-13T00:00:00"/>
    <n v="560"/>
    <n v="4873263.9000000004"/>
    <x v="3"/>
  </r>
  <r>
    <n v="394"/>
    <n v="206"/>
    <n v="226"/>
    <n v="2"/>
    <n v="452"/>
    <x v="129"/>
    <x v="7"/>
    <n v="357"/>
    <x v="15"/>
    <n v="294.95238095238096"/>
    <n v="-0.23377462060058118"/>
    <x v="41"/>
    <n v="274.77777777777777"/>
    <d v="2022-04-15T00:00:00"/>
    <n v="598"/>
    <n v="4782578.5"/>
    <x v="2"/>
  </r>
  <r>
    <n v="395"/>
    <n v="18"/>
    <n v="459"/>
    <n v="3"/>
    <n v="1377"/>
    <x v="270"/>
    <x v="8"/>
    <n v="152"/>
    <x v="6"/>
    <n v="258.5128205128205"/>
    <n v="0.77554056734774868"/>
    <x v="6"/>
    <n v="260.64705882352939"/>
    <d v="2022-02-26T00:00:00"/>
    <n v="724"/>
    <n v="4692075.8"/>
    <x v="2"/>
  </r>
  <r>
    <n v="396"/>
    <n v="145"/>
    <n v="455"/>
    <n v="3"/>
    <n v="1365"/>
    <x v="271"/>
    <x v="14"/>
    <n v="323"/>
    <x v="4"/>
    <n v="250.48780487804879"/>
    <n v="0.81645569620253156"/>
    <x v="75"/>
    <n v="208"/>
    <d v="2022-08-05T00:00:00"/>
    <n v="595"/>
    <n v="4601593.4000000013"/>
    <x v="3"/>
  </r>
  <r>
    <n v="397"/>
    <n v="491"/>
    <n v="193"/>
    <n v="1"/>
    <n v="193"/>
    <x v="272"/>
    <x v="6"/>
    <n v="185"/>
    <x v="4"/>
    <n v="250.48780487804879"/>
    <n v="-0.2295034079844207"/>
    <x v="4"/>
    <n v="159.19999999999999"/>
    <d v="2022-12-12T00:00:00"/>
    <n v="425"/>
    <n v="4511124.5333333341"/>
    <x v="0"/>
  </r>
  <r>
    <n v="398"/>
    <n v="258"/>
    <n v="113"/>
    <n v="1"/>
    <n v="113"/>
    <x v="146"/>
    <x v="18"/>
    <n v="314"/>
    <x v="6"/>
    <n v="258.5128205128205"/>
    <n v="-0.56288434834358259"/>
    <x v="26"/>
    <n v="216.4"/>
    <d v="2022-11-21T00:00:00"/>
    <n v="403"/>
    <n v="4420682.7333333343"/>
    <x v="4"/>
  </r>
  <r>
    <n v="399"/>
    <n v="29"/>
    <n v="91"/>
    <n v="5"/>
    <n v="455"/>
    <x v="273"/>
    <x v="0"/>
    <n v="476"/>
    <x v="1"/>
    <n v="264.8679245283019"/>
    <n v="-0.65643254024789854"/>
    <x v="1"/>
    <n v="238.16666666666666"/>
    <d v="2022-12-18T00:00:00"/>
    <n v="462"/>
    <n v="4330287.3333333349"/>
    <x v="1"/>
  </r>
  <r>
    <n v="400"/>
    <n v="321"/>
    <n v="61"/>
    <n v="5"/>
    <n v="305"/>
    <x v="40"/>
    <x v="12"/>
    <n v="375"/>
    <x v="10"/>
    <n v="271.74545454545455"/>
    <n v="-0.77552522414023817"/>
    <x v="12"/>
    <n v="212.8125"/>
    <d v="2022-02-25T00:00:00"/>
    <n v="487"/>
    <n v="4239737.2666666666"/>
    <x v="2"/>
  </r>
  <r>
    <n v="401"/>
    <n v="50"/>
    <n v="95"/>
    <n v="4"/>
    <n v="380"/>
    <x v="127"/>
    <x v="12"/>
    <n v="376"/>
    <x v="5"/>
    <n v="268.60344827586209"/>
    <n v="-0.64631876243661335"/>
    <x v="28"/>
    <n v="242.81818181818181"/>
    <d v="2022-01-16T00:00:00"/>
    <n v="492"/>
    <n v="4149062.5000000005"/>
    <x v="3"/>
  </r>
  <r>
    <n v="402"/>
    <n v="495"/>
    <n v="469"/>
    <n v="2"/>
    <n v="938"/>
    <x v="27"/>
    <x v="18"/>
    <n v="233"/>
    <x v="8"/>
    <n v="271.18181818181819"/>
    <n v="0.72946697955078776"/>
    <x v="8"/>
    <n v="291.45454545454544"/>
    <d v="2022-04-25T00:00:00"/>
    <n v="692"/>
    <n v="4058408.0333333337"/>
    <x v="1"/>
  </r>
  <r>
    <n v="403"/>
    <n v="207"/>
    <n v="237"/>
    <n v="2"/>
    <n v="474"/>
    <x v="136"/>
    <x v="3"/>
    <n v="69"/>
    <x v="0"/>
    <n v="250.9655172413793"/>
    <n v="-5.5647155812036275E-2"/>
    <x v="68"/>
    <n v="215.85714285714286"/>
    <d v="2022-06-24T00:00:00"/>
    <n v="345"/>
    <n v="3967727.4666666673"/>
    <x v="4"/>
  </r>
  <r>
    <n v="404"/>
    <n v="145"/>
    <n v="356"/>
    <n v="3"/>
    <n v="1068"/>
    <x v="274"/>
    <x v="0"/>
    <n v="254"/>
    <x v="4"/>
    <n v="250.48780487804879"/>
    <n v="0.42122687439143136"/>
    <x v="75"/>
    <n v="208"/>
    <d v="2022-11-09T00:00:00"/>
    <n v="54"/>
    <n v="3877333.0333333337"/>
    <x v="2"/>
  </r>
  <r>
    <n v="405"/>
    <n v="249"/>
    <n v="275"/>
    <n v="3"/>
    <n v="825"/>
    <x v="101"/>
    <x v="15"/>
    <n v="219"/>
    <x v="8"/>
    <n v="271.18181818181819"/>
    <n v="1.4079785450888282E-2"/>
    <x v="14"/>
    <n v="260.15789473684208"/>
    <d v="2022-06-11T00:00:00"/>
    <n v="316"/>
    <n v="3786977.2666666671"/>
    <x v="3"/>
  </r>
  <r>
    <n v="406"/>
    <n v="377"/>
    <n v="129"/>
    <n v="1"/>
    <n v="129"/>
    <x v="275"/>
    <x v="4"/>
    <n v="456"/>
    <x v="19"/>
    <n v="286.92307692307691"/>
    <n v="-0.55040214477211791"/>
    <x v="40"/>
    <n v="273.58333333333331"/>
    <d v="2022-04-15T00:00:00"/>
    <n v="565"/>
    <n v="3696525.8000000007"/>
    <x v="3"/>
  </r>
  <r>
    <n v="407"/>
    <n v="427"/>
    <n v="499"/>
    <n v="4"/>
    <n v="1996"/>
    <x v="27"/>
    <x v="15"/>
    <n v="283"/>
    <x v="16"/>
    <n v="300.31818181818181"/>
    <n v="0.66157106099591356"/>
    <x v="57"/>
    <n v="316.60000000000002"/>
    <d v="2022-11-07T00:00:00"/>
    <n v="496"/>
    <n v="3606016.3333333335"/>
    <x v="2"/>
  </r>
  <r>
    <n v="408"/>
    <n v="445"/>
    <n v="164"/>
    <n v="2"/>
    <n v="328"/>
    <x v="238"/>
    <x v="7"/>
    <n v="232"/>
    <x v="0"/>
    <n v="250.9655172413793"/>
    <n v="-0.34652377026655667"/>
    <x v="11"/>
    <n v="231.92857142857142"/>
    <d v="2022-10-01T00:00:00"/>
    <n v="423"/>
    <n v="3515373.4666666673"/>
    <x v="3"/>
  </r>
  <r>
    <n v="409"/>
    <n v="336"/>
    <n v="265"/>
    <n v="3"/>
    <n v="795"/>
    <x v="276"/>
    <x v="1"/>
    <n v="434"/>
    <x v="14"/>
    <n v="273.72549019607845"/>
    <n v="-3.1876790830945634E-2"/>
    <x v="63"/>
    <n v="266.27272727272725"/>
    <d v="2022-03-29T00:00:00"/>
    <n v="475"/>
    <n v="3424876.5666666669"/>
    <x v="0"/>
  </r>
  <r>
    <n v="410"/>
    <n v="96"/>
    <n v="386"/>
    <n v="4"/>
    <n v="1544"/>
    <x v="277"/>
    <x v="9"/>
    <n v="252"/>
    <x v="1"/>
    <n v="264.8679245283019"/>
    <n v="0.45733010400341922"/>
    <x v="69"/>
    <n v="273.7"/>
    <d v="2022-05-06T00:00:00"/>
    <n v="458"/>
    <n v="3334434.7666666671"/>
    <x v="0"/>
  </r>
  <r>
    <n v="411"/>
    <n v="117"/>
    <n v="288"/>
    <n v="5"/>
    <n v="1440"/>
    <x v="278"/>
    <x v="11"/>
    <n v="372"/>
    <x v="3"/>
    <n v="265.47674418604652"/>
    <n v="8.4840786649730715E-2"/>
    <x v="29"/>
    <n v="235.55555555555554"/>
    <d v="2022-08-26T00:00:00"/>
    <n v="549"/>
    <n v="3243793.833333333"/>
    <x v="2"/>
  </r>
  <r>
    <n v="412"/>
    <n v="440"/>
    <n v="201"/>
    <n v="5"/>
    <n v="1005"/>
    <x v="279"/>
    <x v="14"/>
    <n v="432"/>
    <x v="12"/>
    <n v="274.16279069767444"/>
    <n v="-0.26685893629654767"/>
    <x v="65"/>
    <n v="258.30769230769232"/>
    <d v="2022-04-28T00:00:00"/>
    <n v="554"/>
    <n v="3153188.6666666665"/>
    <x v="2"/>
  </r>
  <r>
    <n v="413"/>
    <n v="51"/>
    <n v="271"/>
    <n v="4"/>
    <n v="1084"/>
    <x v="280"/>
    <x v="7"/>
    <n v="221"/>
    <x v="19"/>
    <n v="286.92307692307691"/>
    <n v="-5.5495978552278724E-2"/>
    <x v="42"/>
    <n v="312.66666666666669"/>
    <d v="2022-10-22T00:00:00"/>
    <n v="349"/>
    <n v="3062763.3"/>
    <x v="2"/>
  </r>
  <r>
    <n v="414"/>
    <n v="398"/>
    <n v="419"/>
    <n v="2"/>
    <n v="838"/>
    <x v="163"/>
    <x v="18"/>
    <n v="164"/>
    <x v="5"/>
    <n v="268.60344827586209"/>
    <n v="0.55992040567430501"/>
    <x v="5"/>
    <n v="281.96875"/>
    <d v="2022-09-15T00:00:00"/>
    <n v="516"/>
    <n v="2972301.1999999997"/>
    <x v="3"/>
  </r>
  <r>
    <n v="415"/>
    <n v="443"/>
    <n v="192"/>
    <n v="5"/>
    <n v="960"/>
    <x v="106"/>
    <x v="14"/>
    <n v="413"/>
    <x v="7"/>
    <n v="253.58536585365854"/>
    <n v="-0.24285851687986926"/>
    <x v="7"/>
    <n v="288.11111111111109"/>
    <d v="2022-02-16T00:00:00"/>
    <n v="633"/>
    <n v="2881730.833333333"/>
    <x v="0"/>
  </r>
  <r>
    <n v="416"/>
    <n v="118"/>
    <n v="193"/>
    <n v="2"/>
    <n v="386"/>
    <x v="51"/>
    <x v="3"/>
    <n v="148"/>
    <x v="0"/>
    <n v="250.9655172413793"/>
    <n v="-0.23097004671613075"/>
    <x v="0"/>
    <n v="240.5"/>
    <d v="2022-07-10T00:00:00"/>
    <n v="604"/>
    <n v="2791276.4666666659"/>
    <x v="4"/>
  </r>
  <r>
    <n v="417"/>
    <n v="371"/>
    <n v="245"/>
    <n v="1"/>
    <n v="245"/>
    <x v="223"/>
    <x v="19"/>
    <n v="209"/>
    <x v="0"/>
    <n v="250.9655172413793"/>
    <n v="-2.37702665567463E-2"/>
    <x v="45"/>
    <n v="293.41176470588238"/>
    <d v="2022-05-07T00:00:00"/>
    <n v="297"/>
    <n v="2700650.9999999995"/>
    <x v="4"/>
  </r>
  <r>
    <n v="418"/>
    <n v="216"/>
    <n v="209"/>
    <n v="3"/>
    <n v="627"/>
    <x v="281"/>
    <x v="8"/>
    <n v="263"/>
    <x v="7"/>
    <n v="253.58536585365854"/>
    <n v="-0.17581994806194101"/>
    <x v="39"/>
    <n v="222.2"/>
    <d v="2022-01-03T00:00:00"/>
    <n v="793"/>
    <n v="2610061.2999999993"/>
    <x v="2"/>
  </r>
  <r>
    <n v="419"/>
    <n v="390"/>
    <n v="120"/>
    <n v="1"/>
    <n v="120"/>
    <x v="103"/>
    <x v="6"/>
    <n v="449"/>
    <x v="5"/>
    <n v="268.60344827586209"/>
    <n v="-0.55324475255151162"/>
    <x v="32"/>
    <n v="254.18181818181819"/>
    <d v="2022-08-26T00:00:00"/>
    <n v="377"/>
    <n v="2519675.5666666664"/>
    <x v="3"/>
  </r>
  <r>
    <n v="420"/>
    <n v="14"/>
    <n v="251"/>
    <n v="1"/>
    <n v="251"/>
    <x v="77"/>
    <x v="15"/>
    <n v="321"/>
    <x v="5"/>
    <n v="268.60344827586209"/>
    <n v="-6.5536940753578632E-2"/>
    <x v="49"/>
    <n v="272.25"/>
    <d v="2022-06-26T00:00:00"/>
    <n v="534"/>
    <n v="2429150.6333333328"/>
    <x v="3"/>
  </r>
  <r>
    <n v="421"/>
    <n v="451"/>
    <n v="443"/>
    <n v="4"/>
    <n v="1772"/>
    <x v="93"/>
    <x v="17"/>
    <n v="101"/>
    <x v="13"/>
    <n v="258.375"/>
    <n v="0.71456216739235612"/>
    <x v="20"/>
    <n v="269.70588235294116"/>
    <d v="2022-05-29T00:00:00"/>
    <n v="500"/>
    <n v="2338687.5666666664"/>
    <x v="4"/>
  </r>
  <r>
    <n v="422"/>
    <n v="312"/>
    <n v="234"/>
    <n v="1"/>
    <n v="234"/>
    <x v="282"/>
    <x v="9"/>
    <n v="124"/>
    <x v="16"/>
    <n v="300.31818181818181"/>
    <n v="-0.22082639624640532"/>
    <x v="51"/>
    <n v="331.16666666666669"/>
    <d v="2022-07-23T00:00:00"/>
    <n v="189"/>
    <n v="2248344.3666666662"/>
    <x v="1"/>
  </r>
  <r>
    <n v="423"/>
    <n v="217"/>
    <n v="260"/>
    <n v="5"/>
    <n v="1300"/>
    <x v="178"/>
    <x v="4"/>
    <n v="257"/>
    <x v="10"/>
    <n v="271.74545454545455"/>
    <n v="-4.3222266827244726E-2"/>
    <x v="10"/>
    <n v="311.2"/>
    <d v="2022-06-23T00:00:00"/>
    <n v="283"/>
    <n v="2157774"/>
    <x v="3"/>
  </r>
  <r>
    <n v="424"/>
    <n v="10"/>
    <n v="203"/>
    <n v="4"/>
    <n v="812"/>
    <x v="192"/>
    <x v="4"/>
    <n v="276"/>
    <x v="5"/>
    <n v="268.60344827586209"/>
    <n v="-0.24423903973297389"/>
    <x v="5"/>
    <n v="281.96875"/>
    <d v="2022-09-28T00:00:00"/>
    <n v="227"/>
    <n v="2067262.5999999996"/>
    <x v="1"/>
  </r>
  <r>
    <n v="425"/>
    <n v="60"/>
    <n v="251"/>
    <n v="2"/>
    <n v="502"/>
    <x v="141"/>
    <x v="16"/>
    <n v="309"/>
    <x v="7"/>
    <n v="253.58536585365854"/>
    <n v="-1.0195248629412346E-2"/>
    <x v="7"/>
    <n v="288.11111111111109"/>
    <d v="2022-09-11T00:00:00"/>
    <n v="387"/>
    <n v="1976778.2666666661"/>
    <x v="0"/>
  </r>
  <r>
    <n v="426"/>
    <n v="74"/>
    <n v="210"/>
    <n v="3"/>
    <n v="630"/>
    <x v="163"/>
    <x v="9"/>
    <n v="319"/>
    <x v="19"/>
    <n v="286.92307692307691"/>
    <n v="-0.26809651474530827"/>
    <x v="73"/>
    <n v="320.25"/>
    <d v="2022-08-25T00:00:00"/>
    <n v="537"/>
    <n v="1886240.7666666661"/>
    <x v="4"/>
  </r>
  <r>
    <n v="427"/>
    <n v="116"/>
    <n v="295"/>
    <n v="1"/>
    <n v="295"/>
    <x v="125"/>
    <x v="2"/>
    <n v="359"/>
    <x v="1"/>
    <n v="264.8679245283019"/>
    <n v="0.11376264425131777"/>
    <x v="13"/>
    <n v="320.84615384615387"/>
    <d v="2022-01-27T00:00:00"/>
    <n v="748"/>
    <n v="1795732.2666666664"/>
    <x v="0"/>
  </r>
  <r>
    <n v="428"/>
    <n v="401"/>
    <n v="78"/>
    <n v="3"/>
    <n v="234"/>
    <x v="283"/>
    <x v="2"/>
    <n v="395"/>
    <x v="8"/>
    <n v="271.18181818181819"/>
    <n v="-0.71237009721756617"/>
    <x v="8"/>
    <n v="291.45454545454544"/>
    <d v="2022-04-08T00:00:00"/>
    <n v="327"/>
    <n v="1705129.9999999998"/>
    <x v="1"/>
  </r>
  <r>
    <n v="429"/>
    <n v="348"/>
    <n v="162"/>
    <n v="2"/>
    <n v="324"/>
    <x v="284"/>
    <x v="11"/>
    <n v="107"/>
    <x v="14"/>
    <n v="273.72549019607845"/>
    <n v="-0.40816618911174785"/>
    <x v="63"/>
    <n v="266.27272727272725"/>
    <d v="2022-12-10T00:00:00"/>
    <n v="26"/>
    <n v="1614544.1666666665"/>
    <x v="4"/>
  </r>
  <r>
    <n v="430"/>
    <n v="382"/>
    <n v="278"/>
    <n v="2"/>
    <n v="556"/>
    <x v="285"/>
    <x v="16"/>
    <n v="103"/>
    <x v="4"/>
    <n v="250.48780487804879"/>
    <n v="0.10983446932814012"/>
    <x v="25"/>
    <n v="303.8235294117647"/>
    <d v="2022-08-10T00:00:00"/>
    <n v="415"/>
    <n v="1523974.7666666664"/>
    <x v="2"/>
  </r>
  <r>
    <n v="431"/>
    <n v="477"/>
    <n v="420"/>
    <n v="1"/>
    <n v="420"/>
    <x v="248"/>
    <x v="3"/>
    <n v="221"/>
    <x v="3"/>
    <n v="265.47674418604652"/>
    <n v="0.58205948053085721"/>
    <x v="3"/>
    <n v="236.27586206896552"/>
    <d v="2022-05-23T00:00:00"/>
    <n v="528"/>
    <n v="1433608.3666666665"/>
    <x v="3"/>
  </r>
  <r>
    <n v="432"/>
    <n v="91"/>
    <n v="413"/>
    <n v="2"/>
    <n v="826"/>
    <x v="85"/>
    <x v="11"/>
    <n v="31"/>
    <x v="11"/>
    <n v="262.63492063492066"/>
    <n v="0.57252508159071658"/>
    <x v="47"/>
    <n v="271"/>
    <d v="2022-05-10T00:00:00"/>
    <n v="492"/>
    <n v="1343173.3333333333"/>
    <x v="0"/>
  </r>
  <r>
    <n v="433"/>
    <n v="52"/>
    <n v="272"/>
    <n v="3"/>
    <n v="816"/>
    <x v="286"/>
    <x v="1"/>
    <n v="306"/>
    <x v="1"/>
    <n v="264.8679245283019"/>
    <n v="2.6926912665621749E-2"/>
    <x v="1"/>
    <n v="238.16666666666666"/>
    <d v="2022-06-11T00:00:00"/>
    <n v="654"/>
    <n v="1252500.4999999998"/>
    <x v="0"/>
  </r>
  <r>
    <n v="434"/>
    <n v="438"/>
    <n v="435"/>
    <n v="1"/>
    <n v="435"/>
    <x v="211"/>
    <x v="19"/>
    <n v="383"/>
    <x v="7"/>
    <n v="253.58536585365854"/>
    <n v="0.71539867269404622"/>
    <x v="59"/>
    <n v="256.89999999999998"/>
    <d v="2022-09-30T00:00:00"/>
    <n v="308"/>
    <n v="1161945.5999999999"/>
    <x v="0"/>
  </r>
  <r>
    <n v="435"/>
    <n v="384"/>
    <n v="303"/>
    <n v="2"/>
    <n v="606"/>
    <x v="4"/>
    <x v="6"/>
    <n v="235"/>
    <x v="0"/>
    <n v="250.9655172413793"/>
    <n v="0.20733718054410555"/>
    <x v="11"/>
    <n v="231.92857142857142"/>
    <m/>
    <n v="45151"/>
    <n v="1071467.0666666667"/>
    <x v="3"/>
  </r>
  <r>
    <n v="436"/>
    <n v="473"/>
    <n v="231"/>
    <n v="3"/>
    <n v="693"/>
    <x v="287"/>
    <x v="3"/>
    <n v="448"/>
    <x v="16"/>
    <n v="300.31818181818181"/>
    <n v="-0.2308158014227335"/>
    <x v="24"/>
    <n v="281.73333333333335"/>
    <m/>
    <n v="45074"/>
    <n v="981001.1"/>
    <x v="2"/>
  </r>
  <r>
    <n v="437"/>
    <n v="383"/>
    <n v="429"/>
    <n v="4"/>
    <n v="1716"/>
    <x v="288"/>
    <x v="12"/>
    <n v="367"/>
    <x v="12"/>
    <n v="274.16279069767444"/>
    <n v="0.56476376282975638"/>
    <x v="65"/>
    <n v="258.30769230769232"/>
    <m/>
    <n v="45120"/>
    <n v="890504.2"/>
    <x v="5"/>
  </r>
  <r>
    <n v="438"/>
    <n v="406"/>
    <n v="87"/>
    <n v="2"/>
    <n v="174"/>
    <x v="289"/>
    <x v="11"/>
    <n v="255"/>
    <x v="5"/>
    <n v="268.60344827586209"/>
    <n v="-0.676102445599846"/>
    <x v="5"/>
    <n v="281.96875"/>
    <m/>
    <n v="45066"/>
    <n v="799900"/>
    <x v="5"/>
  </r>
  <r>
    <n v="439"/>
    <n v="252"/>
    <n v="50"/>
    <n v="1"/>
    <n v="50"/>
    <x v="109"/>
    <x v="7"/>
    <n v="138"/>
    <x v="8"/>
    <n v="271.18181818181819"/>
    <n v="-0.81562185719074753"/>
    <x v="14"/>
    <n v="260.15789473684208"/>
    <m/>
    <n v="44960"/>
    <n v="799900"/>
    <x v="5"/>
  </r>
  <r>
    <n v="440"/>
    <n v="365"/>
    <n v="127"/>
    <n v="1"/>
    <n v="127"/>
    <x v="185"/>
    <x v="11"/>
    <n v="158"/>
    <x v="10"/>
    <n v="271.74545454545455"/>
    <n v="-0.53265087648869258"/>
    <x v="10"/>
    <n v="311.2"/>
    <m/>
    <n v="45351"/>
    <n v="799900"/>
    <x v="5"/>
  </r>
  <r>
    <n v="441"/>
    <n v="420"/>
    <n v="390"/>
    <n v="3"/>
    <n v="1170"/>
    <x v="85"/>
    <x v="1"/>
    <n v="217"/>
    <x v="16"/>
    <n v="300.31818181818181"/>
    <n v="0.29862267292265776"/>
    <x v="24"/>
    <n v="281.73333333333335"/>
    <m/>
    <n v="45183"/>
    <n v="799900"/>
    <x v="5"/>
  </r>
  <r>
    <n v="442"/>
    <n v="97"/>
    <n v="298"/>
    <n v="2"/>
    <n v="596"/>
    <x v="244"/>
    <x v="9"/>
    <n v="102"/>
    <x v="2"/>
    <n v="283.468085106383"/>
    <n v="5.1264730165878403E-2"/>
    <x v="31"/>
    <n v="323.07692307692309"/>
    <m/>
    <n v="45102"/>
    <n v="799900"/>
    <x v="5"/>
  </r>
  <r>
    <n v="443"/>
    <n v="217"/>
    <n v="471"/>
    <n v="3"/>
    <n v="1413"/>
    <x v="290"/>
    <x v="6"/>
    <n v="425"/>
    <x v="10"/>
    <n v="271.74545454545455"/>
    <n v="0.73323966278602959"/>
    <x v="10"/>
    <n v="311.2"/>
    <m/>
    <n v="45206"/>
    <n v="799900"/>
    <x v="5"/>
  </r>
  <r>
    <n v="444"/>
    <n v="47"/>
    <n v="315"/>
    <n v="3"/>
    <n v="945"/>
    <x v="220"/>
    <x v="14"/>
    <n v="140"/>
    <x v="10"/>
    <n v="271.74545454545455"/>
    <n v="0.15917302288237645"/>
    <x v="37"/>
    <n v="272.35294117647061"/>
    <m/>
    <n v="45362"/>
    <n v="799900"/>
    <x v="5"/>
  </r>
  <r>
    <n v="445"/>
    <n v="346"/>
    <n v="267"/>
    <n v="3"/>
    <n v="801"/>
    <x v="38"/>
    <x v="13"/>
    <n v="385"/>
    <x v="8"/>
    <n v="271.18181818181819"/>
    <n v="-1.5420717398592076E-2"/>
    <x v="8"/>
    <n v="291.45454545454544"/>
    <m/>
    <n v="45406"/>
    <n v="799900"/>
    <x v="5"/>
  </r>
  <r>
    <n v="446"/>
    <n v="47"/>
    <n v="476"/>
    <n v="4"/>
    <n v="1904"/>
    <x v="291"/>
    <x v="5"/>
    <n v="43"/>
    <x v="10"/>
    <n v="271.74545454545455"/>
    <n v="0.75163923457781334"/>
    <x v="37"/>
    <n v="272.35294117647061"/>
    <m/>
    <n v="45425"/>
    <n v="799900"/>
    <x v="5"/>
  </r>
  <r>
    <n v="447"/>
    <n v="290"/>
    <n v="97"/>
    <n v="4"/>
    <n v="388"/>
    <x v="292"/>
    <x v="11"/>
    <n v="326"/>
    <x v="0"/>
    <n v="250.9655172413793"/>
    <n v="-0.61349271777960979"/>
    <x v="0"/>
    <n v="240.5"/>
    <m/>
    <n v="45256"/>
    <n v="799900"/>
    <x v="5"/>
  </r>
  <r>
    <n v="448"/>
    <n v="484"/>
    <n v="114"/>
    <n v="1"/>
    <n v="114"/>
    <x v="293"/>
    <x v="19"/>
    <n v="402"/>
    <x v="2"/>
    <n v="283.468085106383"/>
    <n v="-0.59783832470164389"/>
    <x v="31"/>
    <n v="323.07692307692309"/>
    <m/>
    <n v="45007"/>
    <n v="799900"/>
    <x v="5"/>
  </r>
  <r>
    <n v="449"/>
    <n v="192"/>
    <n v="147"/>
    <n v="1"/>
    <n v="147"/>
    <x v="294"/>
    <x v="7"/>
    <n v="23"/>
    <x v="10"/>
    <n v="271.74545454545455"/>
    <n v="-0.45905258932155757"/>
    <x v="37"/>
    <n v="272.35294117647061"/>
    <m/>
    <n v="44935"/>
    <n v="799900"/>
    <x v="5"/>
  </r>
  <r>
    <n v="450"/>
    <n v="187"/>
    <n v="185"/>
    <n v="2"/>
    <n v="370"/>
    <x v="244"/>
    <x v="8"/>
    <n v="468"/>
    <x v="3"/>
    <n v="265.47674418604652"/>
    <n v="-0.30314046690902718"/>
    <x v="16"/>
    <n v="276.67567567567568"/>
    <m/>
    <n v="45102"/>
    <n v="799900"/>
    <x v="5"/>
  </r>
  <r>
    <n v="451"/>
    <n v="429"/>
    <n v="368"/>
    <n v="2"/>
    <n v="736"/>
    <x v="295"/>
    <x v="6"/>
    <n v="16"/>
    <x v="18"/>
    <n v="255.11627906976744"/>
    <n v="0.44247948951686422"/>
    <x v="67"/>
    <n v="251.91666666666666"/>
    <m/>
    <n v="45008"/>
    <n v="799900"/>
    <x v="5"/>
  </r>
  <r>
    <n v="452"/>
    <n v="93"/>
    <n v="387"/>
    <n v="2"/>
    <n v="774"/>
    <x v="296"/>
    <x v="8"/>
    <n v="156"/>
    <x v="8"/>
    <n v="271.18181818181819"/>
    <n v="0.42708682534361375"/>
    <x v="8"/>
    <n v="291.45454545454544"/>
    <m/>
    <n v="45219"/>
    <n v="799900"/>
    <x v="5"/>
  </r>
  <r>
    <n v="453"/>
    <n v="57"/>
    <n v="174"/>
    <n v="2"/>
    <n v="348"/>
    <x v="60"/>
    <x v="7"/>
    <n v="141"/>
    <x v="2"/>
    <n v="283.468085106383"/>
    <n v="-0.38617428507092999"/>
    <x v="2"/>
    <n v="232.44444444444446"/>
    <m/>
    <n v="44973"/>
    <n v="799900"/>
    <x v="5"/>
  </r>
  <r>
    <n v="454"/>
    <n v="198"/>
    <n v="438"/>
    <n v="4"/>
    <n v="1752"/>
    <x v="297"/>
    <x v="15"/>
    <n v="385"/>
    <x v="10"/>
    <n v="271.74545454545455"/>
    <n v="0.61180248896025691"/>
    <x v="15"/>
    <n v="316.58333333333331"/>
    <m/>
    <n v="45312"/>
    <n v="799900"/>
    <x v="5"/>
  </r>
  <r>
    <n v="455"/>
    <n v="202"/>
    <n v="308"/>
    <n v="2"/>
    <n v="616"/>
    <x v="298"/>
    <x v="12"/>
    <n v="182"/>
    <x v="4"/>
    <n v="250.48780487804879"/>
    <n v="0.22960077896786757"/>
    <x v="25"/>
    <n v="303.8235294117647"/>
    <m/>
    <n v="45410"/>
    <n v="799900"/>
    <x v="5"/>
  </r>
  <r>
    <n v="456"/>
    <n v="427"/>
    <n v="240"/>
    <n v="1"/>
    <n v="240"/>
    <x v="299"/>
    <x v="2"/>
    <n v="225"/>
    <x v="16"/>
    <n v="300.31818181818181"/>
    <n v="-0.20084758589374907"/>
    <x v="57"/>
    <n v="316.60000000000002"/>
    <m/>
    <n v="45420"/>
    <n v="799900"/>
    <x v="5"/>
  </r>
  <r>
    <n v="457"/>
    <n v="272"/>
    <n v="67"/>
    <n v="3"/>
    <n v="201"/>
    <x v="243"/>
    <x v="5"/>
    <n v="151"/>
    <x v="18"/>
    <n v="255.11627906976744"/>
    <n v="-0.73737465815861447"/>
    <x v="72"/>
    <n v="252.09090909090909"/>
    <m/>
    <n v="45366"/>
    <n v="799900"/>
    <x v="5"/>
  </r>
  <r>
    <n v="458"/>
    <n v="473"/>
    <n v="474"/>
    <n v="2"/>
    <n v="948"/>
    <x v="43"/>
    <x v="4"/>
    <n v="428"/>
    <x v="16"/>
    <n v="300.31818181818181"/>
    <n v="0.57832601785984572"/>
    <x v="24"/>
    <n v="281.73333333333335"/>
    <m/>
    <n v="44976"/>
    <n v="799900"/>
    <x v="5"/>
  </r>
  <r>
    <n v="459"/>
    <n v="189"/>
    <n v="275"/>
    <n v="4"/>
    <n v="1100"/>
    <x v="103"/>
    <x v="14"/>
    <n v="438"/>
    <x v="16"/>
    <n v="300.31818181818181"/>
    <n v="-8.4304525503254069E-2"/>
    <x v="38"/>
    <n v="264"/>
    <m/>
    <n v="45176"/>
    <n v="799900"/>
    <x v="5"/>
  </r>
  <r>
    <n v="460"/>
    <n v="362"/>
    <n v="358"/>
    <n v="4"/>
    <n v="1432"/>
    <x v="14"/>
    <x v="3"/>
    <n v="465"/>
    <x v="16"/>
    <n v="300.31818181818181"/>
    <n v="0.19206901770849094"/>
    <x v="57"/>
    <n v="316.60000000000002"/>
    <m/>
    <n v="44972"/>
    <n v="799900"/>
    <x v="5"/>
  </r>
  <r>
    <n v="461"/>
    <n v="345"/>
    <n v="455"/>
    <n v="5"/>
    <n v="2275"/>
    <x v="300"/>
    <x v="3"/>
    <n v="215"/>
    <x v="17"/>
    <n v="267.85483870967744"/>
    <n v="0.69868127897874377"/>
    <x v="27"/>
    <n v="288.23809523809524"/>
    <m/>
    <n v="45213"/>
    <n v="799900"/>
    <x v="5"/>
  </r>
  <r>
    <n v="462"/>
    <n v="461"/>
    <n v="443"/>
    <n v="3"/>
    <n v="1329"/>
    <x v="183"/>
    <x v="19"/>
    <n v="314"/>
    <x v="12"/>
    <n v="274.16279069767444"/>
    <n v="0.61582831453049436"/>
    <x v="76"/>
    <n v="369.2"/>
    <m/>
    <n v="45076"/>
    <n v="799900"/>
    <x v="5"/>
  </r>
  <r>
    <n v="463"/>
    <n v="401"/>
    <n v="464"/>
    <n v="2"/>
    <n v="928"/>
    <x v="217"/>
    <x v="5"/>
    <n v="15"/>
    <x v="8"/>
    <n v="271.18181818181819"/>
    <n v="0.7110291652698626"/>
    <x v="8"/>
    <n v="291.45454545454544"/>
    <m/>
    <n v="45126"/>
    <n v="799900"/>
    <x v="5"/>
  </r>
  <r>
    <n v="464"/>
    <n v="427"/>
    <n v="307"/>
    <n v="5"/>
    <n v="1535"/>
    <x v="244"/>
    <x v="18"/>
    <n v="191"/>
    <x v="16"/>
    <n v="300.31818181818181"/>
    <n v="2.2249129710912641E-2"/>
    <x v="57"/>
    <n v="316.60000000000002"/>
    <m/>
    <n v="45102"/>
    <n v="799900"/>
    <x v="5"/>
  </r>
  <r>
    <n v="465"/>
    <n v="129"/>
    <n v="121"/>
    <n v="5"/>
    <n v="605"/>
    <x v="301"/>
    <x v="18"/>
    <n v="277"/>
    <x v="10"/>
    <n v="271.74545454545455"/>
    <n v="-0.55473036263883313"/>
    <x v="10"/>
    <n v="311.2"/>
    <m/>
    <n v="45156"/>
    <n v="799900"/>
    <x v="5"/>
  </r>
  <r>
    <n v="466"/>
    <n v="84"/>
    <n v="265"/>
    <n v="2"/>
    <n v="530"/>
    <x v="226"/>
    <x v="0"/>
    <n v="101"/>
    <x v="7"/>
    <n v="253.58536585365854"/>
    <n v="4.5012984514763765E-2"/>
    <x v="77"/>
    <n v="140"/>
    <m/>
    <n v="45067"/>
    <n v="799900"/>
    <x v="5"/>
  </r>
  <r>
    <n v="467"/>
    <n v="172"/>
    <n v="451"/>
    <n v="2"/>
    <n v="902"/>
    <x v="254"/>
    <x v="17"/>
    <n v="141"/>
    <x v="12"/>
    <n v="274.16279069767444"/>
    <n v="0.64500805835948749"/>
    <x v="76"/>
    <n v="369.2"/>
    <m/>
    <n v="45217"/>
    <n v="799900"/>
    <x v="5"/>
  </r>
  <r>
    <n v="468"/>
    <n v="348"/>
    <n v="212"/>
    <n v="5"/>
    <n v="1060"/>
    <x v="275"/>
    <x v="3"/>
    <n v="126"/>
    <x v="14"/>
    <n v="273.72549019607845"/>
    <n v="-0.22550143266475653"/>
    <x v="63"/>
    <n v="266.27272727272725"/>
    <m/>
    <n v="45231"/>
    <n v="799900"/>
    <x v="5"/>
  </r>
  <r>
    <n v="469"/>
    <n v="171"/>
    <n v="336"/>
    <n v="4"/>
    <n v="1344"/>
    <x v="302"/>
    <x v="7"/>
    <n v="148"/>
    <x v="8"/>
    <n v="271.18181818181819"/>
    <n v="0.23902111967817641"/>
    <x v="8"/>
    <n v="291.45454545454544"/>
    <m/>
    <n v="45021"/>
    <n v="799900"/>
    <x v="5"/>
  </r>
  <r>
    <n v="470"/>
    <n v="70"/>
    <n v="407"/>
    <n v="2"/>
    <n v="814"/>
    <x v="89"/>
    <x v="6"/>
    <n v="334"/>
    <x v="13"/>
    <n v="258.375"/>
    <n v="0.57522980164489601"/>
    <x v="34"/>
    <n v="181.57142857142858"/>
    <m/>
    <n v="45197"/>
    <n v="799900"/>
    <x v="5"/>
  </r>
  <r>
    <n v="471"/>
    <n v="476"/>
    <n v="109"/>
    <n v="4"/>
    <n v="436"/>
    <x v="240"/>
    <x v="6"/>
    <n v="335"/>
    <x v="6"/>
    <n v="258.5128205128205"/>
    <n v="-0.5783574687561992"/>
    <x v="60"/>
    <n v="289.88888888888891"/>
    <m/>
    <n v="45087"/>
    <n v="799900"/>
    <x v="5"/>
  </r>
  <r>
    <n v="472"/>
    <n v="49"/>
    <n v="412"/>
    <n v="3"/>
    <n v="1236"/>
    <x v="151"/>
    <x v="8"/>
    <n v="370"/>
    <x v="13"/>
    <n v="258.375"/>
    <n v="0.59458151910982093"/>
    <x v="30"/>
    <n v="317.85714285714283"/>
    <m/>
    <n v="45165"/>
    <n v="799900"/>
    <x v="5"/>
  </r>
  <r>
    <n v="473"/>
    <n v="7"/>
    <n v="254"/>
    <n v="2"/>
    <n v="508"/>
    <x v="303"/>
    <x v="5"/>
    <n v="76"/>
    <x v="11"/>
    <n v="262.63492063492066"/>
    <n v="-3.2878036987791681E-2"/>
    <x v="21"/>
    <n v="238.72222222222223"/>
    <m/>
    <n v="45271"/>
    <n v="799900"/>
    <x v="5"/>
  </r>
  <r>
    <n v="474"/>
    <n v="180"/>
    <n v="338"/>
    <n v="3"/>
    <n v="1014"/>
    <x v="19"/>
    <x v="12"/>
    <n v="25"/>
    <x v="14"/>
    <n v="273.72549019607845"/>
    <n v="0.2348137535816619"/>
    <x v="58"/>
    <n v="241.83333333333334"/>
    <m/>
    <n v="45158"/>
    <n v="799900"/>
    <x v="5"/>
  </r>
  <r>
    <n v="475"/>
    <n v="194"/>
    <n v="268"/>
    <n v="5"/>
    <n v="1340"/>
    <x v="304"/>
    <x v="18"/>
    <n v="80"/>
    <x v="1"/>
    <n v="264.8679245283019"/>
    <n v="1.1825046302892162E-2"/>
    <x v="69"/>
    <n v="273.7"/>
    <m/>
    <n v="45408"/>
    <n v="799900"/>
    <x v="5"/>
  </r>
  <r>
    <n v="476"/>
    <n v="312"/>
    <n v="223"/>
    <n v="2"/>
    <n v="446"/>
    <x v="138"/>
    <x v="4"/>
    <n v="276"/>
    <x v="16"/>
    <n v="300.31818181818181"/>
    <n v="-0.2574542152262751"/>
    <x v="51"/>
    <n v="331.16666666666669"/>
    <m/>
    <n v="44991"/>
    <n v="799900"/>
    <x v="5"/>
  </r>
  <r>
    <n v="477"/>
    <n v="235"/>
    <n v="455"/>
    <n v="5"/>
    <n v="2275"/>
    <x v="121"/>
    <x v="16"/>
    <n v="71"/>
    <x v="16"/>
    <n v="300.31818181818181"/>
    <n v="0.51505978507643402"/>
    <x v="57"/>
    <n v="316.60000000000002"/>
    <m/>
    <n v="45038"/>
    <n v="799900"/>
    <x v="5"/>
  </r>
  <r>
    <n v="478"/>
    <n v="399"/>
    <n v="379"/>
    <n v="1"/>
    <n v="379"/>
    <x v="305"/>
    <x v="10"/>
    <n v="12"/>
    <x v="16"/>
    <n v="300.31818181818181"/>
    <n v="0.26199485394278788"/>
    <x v="24"/>
    <n v="281.73333333333335"/>
    <m/>
    <n v="45188"/>
    <n v="799900"/>
    <x v="5"/>
  </r>
  <r>
    <n v="479"/>
    <n v="494"/>
    <n v="216"/>
    <n v="3"/>
    <n v="648"/>
    <x v="116"/>
    <x v="16"/>
    <n v="9"/>
    <x v="11"/>
    <n v="262.63492063492066"/>
    <n v="-0.17756557476127166"/>
    <x v="47"/>
    <n v="271"/>
    <m/>
    <n v="45009"/>
    <n v="799900"/>
    <x v="5"/>
  </r>
  <r>
    <n v="480"/>
    <n v="458"/>
    <n v="469"/>
    <n v="4"/>
    <n v="1876"/>
    <x v="156"/>
    <x v="12"/>
    <n v="51"/>
    <x v="3"/>
    <n v="265.47674418604652"/>
    <n v="0.76663308659279039"/>
    <x v="3"/>
    <n v="236.27586206896552"/>
    <m/>
    <n v="45411"/>
    <n v="799900"/>
    <x v="5"/>
  </r>
  <r>
    <n v="481"/>
    <n v="193"/>
    <n v="94"/>
    <n v="3"/>
    <n v="282"/>
    <x v="134"/>
    <x v="2"/>
    <n v="370"/>
    <x v="1"/>
    <n v="264.8679245283019"/>
    <n v="-0.64510614047585135"/>
    <x v="69"/>
    <n v="273.7"/>
    <m/>
    <n v="45106"/>
    <n v="799900"/>
    <x v="5"/>
  </r>
  <r>
    <n v="482"/>
    <n v="450"/>
    <n v="494"/>
    <n v="4"/>
    <n v="1976"/>
    <x v="76"/>
    <x v="15"/>
    <n v="17"/>
    <x v="16"/>
    <n v="300.31818181818181"/>
    <n v="0.64492205236869982"/>
    <x v="24"/>
    <n v="281.73333333333335"/>
    <m/>
    <n v="45004"/>
    <n v="799900"/>
    <x v="5"/>
  </r>
  <r>
    <n v="483"/>
    <n v="334"/>
    <n v="309"/>
    <n v="5"/>
    <n v="1545"/>
    <x v="306"/>
    <x v="7"/>
    <n v="39"/>
    <x v="15"/>
    <n v="294.95238095238096"/>
    <n v="4.7626735550532651E-2"/>
    <x v="41"/>
    <n v="274.77777777777777"/>
    <m/>
    <n v="45003"/>
    <n v="799900"/>
    <x v="5"/>
  </r>
  <r>
    <n v="484"/>
    <n v="115"/>
    <n v="118"/>
    <n v="1"/>
    <n v="118"/>
    <x v="7"/>
    <x v="1"/>
    <n v="481"/>
    <x v="11"/>
    <n v="262.63492063492066"/>
    <n v="-0.55070711954550955"/>
    <x v="21"/>
    <n v="238.72222222222223"/>
    <m/>
    <n v="45327"/>
    <n v="799900"/>
    <x v="5"/>
  </r>
  <r>
    <n v="485"/>
    <n v="163"/>
    <n v="344"/>
    <n v="1"/>
    <n v="344"/>
    <x v="305"/>
    <x v="2"/>
    <n v="363"/>
    <x v="1"/>
    <n v="264.8679245283019"/>
    <n v="0.298760507194757"/>
    <x v="13"/>
    <n v="320.84615384615387"/>
    <m/>
    <n v="45188"/>
    <n v="799900"/>
    <x v="5"/>
  </r>
  <r>
    <n v="486"/>
    <n v="321"/>
    <n v="322"/>
    <n v="3"/>
    <n v="966"/>
    <x v="307"/>
    <x v="6"/>
    <n v="328"/>
    <x v="10"/>
    <n v="271.74545454545455"/>
    <n v="0.18493242339087379"/>
    <x v="12"/>
    <n v="212.8125"/>
    <m/>
    <n v="45094"/>
    <n v="799900"/>
    <x v="5"/>
  </r>
  <r>
    <n v="487"/>
    <n v="129"/>
    <n v="328"/>
    <n v="4"/>
    <n v="1312"/>
    <x v="308"/>
    <x v="3"/>
    <n v="127"/>
    <x v="10"/>
    <n v="271.74545454545455"/>
    <n v="0.20701190954101434"/>
    <x v="10"/>
    <n v="311.2"/>
    <m/>
    <n v="45304"/>
    <n v="799900"/>
    <x v="5"/>
  </r>
  <r>
    <n v="488"/>
    <n v="12"/>
    <n v="357"/>
    <n v="1"/>
    <n v="357"/>
    <x v="148"/>
    <x v="2"/>
    <n v="221"/>
    <x v="3"/>
    <n v="265.47674418604652"/>
    <n v="0.34475055845122848"/>
    <x v="19"/>
    <n v="329.27272727272725"/>
    <m/>
    <n v="45369"/>
    <n v="799900"/>
    <x v="5"/>
  </r>
  <r>
    <n v="489"/>
    <n v="104"/>
    <n v="276"/>
    <n v="2"/>
    <n v="552"/>
    <x v="124"/>
    <x v="6"/>
    <n v="134"/>
    <x v="9"/>
    <n v="263.25423728813558"/>
    <n v="4.841617306206536E-2"/>
    <x v="9"/>
    <n v="257.78260869565219"/>
    <m/>
    <n v="45372"/>
    <n v="799900"/>
    <x v="5"/>
  </r>
  <r>
    <n v="490"/>
    <n v="61"/>
    <n v="170"/>
    <n v="2"/>
    <n v="340"/>
    <x v="255"/>
    <x v="3"/>
    <n v="374"/>
    <x v="9"/>
    <n v="263.25423728813558"/>
    <n v="-0.35423641514293069"/>
    <x v="33"/>
    <n v="248.5"/>
    <m/>
    <n v="45292"/>
    <n v="799900"/>
    <x v="5"/>
  </r>
  <r>
    <n v="491"/>
    <n v="202"/>
    <n v="89"/>
    <n v="1"/>
    <n v="89"/>
    <x v="309"/>
    <x v="0"/>
    <n v="441"/>
    <x v="4"/>
    <n v="250.48780487804879"/>
    <n v="-0.64469328140214222"/>
    <x v="25"/>
    <n v="303.8235294117647"/>
    <m/>
    <n v="45389"/>
    <n v="799900"/>
    <x v="5"/>
  </r>
  <r>
    <n v="492"/>
    <n v="464"/>
    <n v="134"/>
    <n v="1"/>
    <n v="134"/>
    <x v="310"/>
    <x v="0"/>
    <n v="220"/>
    <x v="11"/>
    <n v="262.63492063492066"/>
    <n v="-0.48978605100930739"/>
    <x v="47"/>
    <n v="271"/>
    <m/>
    <n v="45078"/>
    <n v="799900"/>
    <x v="5"/>
  </r>
  <r>
    <n v="493"/>
    <n v="335"/>
    <n v="436"/>
    <n v="1"/>
    <n v="436"/>
    <x v="311"/>
    <x v="6"/>
    <n v="235"/>
    <x v="16"/>
    <n v="300.31818181818181"/>
    <n v="0.45179355229302254"/>
    <x v="51"/>
    <n v="331.16666666666669"/>
    <m/>
    <n v="45407"/>
    <n v="799900"/>
    <x v="5"/>
  </r>
  <r>
    <n v="494"/>
    <n v="15"/>
    <n v="318"/>
    <n v="5"/>
    <n v="1590"/>
    <x v="267"/>
    <x v="17"/>
    <n v="323"/>
    <x v="0"/>
    <n v="250.9655172413793"/>
    <n v="0.26710634789777421"/>
    <x v="68"/>
    <n v="215.85714285714286"/>
    <m/>
    <n v="44982"/>
    <n v="799900"/>
    <x v="5"/>
  </r>
  <r>
    <n v="495"/>
    <n v="441"/>
    <n v="183"/>
    <n v="1"/>
    <n v="183"/>
    <x v="88"/>
    <x v="6"/>
    <n v="296"/>
    <x v="8"/>
    <n v="271.18181818181819"/>
    <n v="-0.32517599731813607"/>
    <x v="14"/>
    <n v="260.15789473684208"/>
    <m/>
    <n v="45235"/>
    <n v="799900"/>
    <x v="5"/>
  </r>
  <r>
    <n v="496"/>
    <n v="149"/>
    <n v="448"/>
    <n v="2"/>
    <n v="896"/>
    <x v="127"/>
    <x v="8"/>
    <n v="206"/>
    <x v="17"/>
    <n v="267.85483870967744"/>
    <n v="0.67254772084060921"/>
    <x v="35"/>
    <n v="250.25925925925927"/>
    <m/>
    <n v="45069"/>
    <n v="799900"/>
    <x v="5"/>
  </r>
  <r>
    <n v="497"/>
    <n v="490"/>
    <n v="58"/>
    <n v="4"/>
    <n v="232"/>
    <x v="16"/>
    <x v="17"/>
    <n v="255"/>
    <x v="11"/>
    <n v="262.63492063492066"/>
    <n v="-0.77916112655626746"/>
    <x v="47"/>
    <n v="271"/>
    <m/>
    <n v="45216"/>
    <n v="799900"/>
    <x v="5"/>
  </r>
  <r>
    <n v="498"/>
    <n v="90"/>
    <n v="162"/>
    <n v="3"/>
    <n v="486"/>
    <x v="265"/>
    <x v="6"/>
    <n v="88"/>
    <x v="7"/>
    <n v="253.58536585365854"/>
    <n v="-0.36116187361738961"/>
    <x v="59"/>
    <n v="256.89999999999998"/>
    <m/>
    <n v="45207"/>
    <n v="799900"/>
    <x v="5"/>
  </r>
  <r>
    <n v="499"/>
    <n v="396"/>
    <n v="482"/>
    <n v="2"/>
    <n v="964"/>
    <x v="304"/>
    <x v="12"/>
    <n v="362"/>
    <x v="15"/>
    <n v="294.95238095238096"/>
    <n v="0.63416209234743293"/>
    <x v="41"/>
    <n v="274.77777777777777"/>
    <m/>
    <n v="45408"/>
    <n v="799900"/>
    <x v="5"/>
  </r>
  <r>
    <n v="500"/>
    <n v="323"/>
    <n v="64"/>
    <n v="4"/>
    <n v="256"/>
    <x v="6"/>
    <x v="1"/>
    <n v="265"/>
    <x v="6"/>
    <n v="258.5128205128205"/>
    <n v="-0.75243007339813528"/>
    <x v="6"/>
    <n v="260.64705882352939"/>
    <m/>
    <n v="45349"/>
    <n v="799900"/>
    <x v="5"/>
  </r>
  <r>
    <n v="501"/>
    <n v="451"/>
    <n v="187"/>
    <n v="4"/>
    <n v="748"/>
    <x v="262"/>
    <x v="11"/>
    <n v="164"/>
    <x v="13"/>
    <n v="258.375"/>
    <n v="-0.27624576681180457"/>
    <x v="20"/>
    <n v="269.70588235294116"/>
    <m/>
    <n v="45160"/>
    <n v="799900"/>
    <x v="5"/>
  </r>
  <r>
    <n v="502"/>
    <n v="348"/>
    <n v="461"/>
    <n v="3"/>
    <n v="1383"/>
    <x v="312"/>
    <x v="10"/>
    <n v="364"/>
    <x v="14"/>
    <n v="273.72549019607845"/>
    <n v="0.68416905444126064"/>
    <x v="63"/>
    <n v="266.27272727272725"/>
    <m/>
    <n v="45344"/>
    <n v="799900"/>
    <x v="5"/>
  </r>
  <r>
    <n v="503"/>
    <n v="111"/>
    <n v="321"/>
    <n v="5"/>
    <n v="1605"/>
    <x v="313"/>
    <x v="9"/>
    <n v="19"/>
    <x v="0"/>
    <n v="250.9655172413793"/>
    <n v="0.27906018136850785"/>
    <x v="11"/>
    <n v="231.92857142857142"/>
    <m/>
    <n v="45131"/>
    <n v="799900"/>
    <x v="5"/>
  </r>
  <r>
    <n v="504"/>
    <n v="234"/>
    <n v="244"/>
    <n v="3"/>
    <n v="732"/>
    <x v="136"/>
    <x v="12"/>
    <n v="453"/>
    <x v="8"/>
    <n v="271.18181818181819"/>
    <n v="-0.10023466309084816"/>
    <x v="8"/>
    <n v="291.45454545454544"/>
    <m/>
    <n v="45081"/>
    <n v="799900"/>
    <x v="5"/>
  </r>
  <r>
    <n v="505"/>
    <n v="336"/>
    <n v="416"/>
    <n v="2"/>
    <n v="832"/>
    <x v="75"/>
    <x v="4"/>
    <n v="335"/>
    <x v="14"/>
    <n v="273.72549019607845"/>
    <n v="0.51977077363896829"/>
    <x v="63"/>
    <n v="266.27272727272725"/>
    <m/>
    <n v="45173"/>
    <n v="799900"/>
    <x v="5"/>
  </r>
  <r>
    <n v="506"/>
    <n v="441"/>
    <n v="293"/>
    <n v="3"/>
    <n v="879"/>
    <x v="258"/>
    <x v="18"/>
    <n v="136"/>
    <x v="8"/>
    <n v="271.18181818181819"/>
    <n v="8.0455916862219201E-2"/>
    <x v="14"/>
    <n v="260.15789473684208"/>
    <m/>
    <n v="45274"/>
    <n v="799900"/>
    <x v="5"/>
  </r>
  <r>
    <n v="507"/>
    <n v="481"/>
    <n v="63"/>
    <n v="1"/>
    <n v="63"/>
    <x v="314"/>
    <x v="4"/>
    <n v="388"/>
    <x v="14"/>
    <n v="273.72549019607845"/>
    <n v="-0.76984240687679084"/>
    <x v="22"/>
    <n v="280.23809523809524"/>
    <m/>
    <n v="45301"/>
    <n v="799900"/>
    <x v="5"/>
  </r>
  <r>
    <n v="508"/>
    <n v="403"/>
    <n v="240"/>
    <n v="1"/>
    <n v="240"/>
    <x v="315"/>
    <x v="2"/>
    <n v="341"/>
    <x v="8"/>
    <n v="271.18181818181819"/>
    <n v="-0.11498491451558834"/>
    <x v="52"/>
    <n v="243.3"/>
    <m/>
    <n v="45359"/>
    <n v="799900"/>
    <x v="5"/>
  </r>
  <r>
    <n v="509"/>
    <n v="137"/>
    <n v="432"/>
    <n v="5"/>
    <n v="2160"/>
    <x v="313"/>
    <x v="14"/>
    <n v="185"/>
    <x v="12"/>
    <n v="274.16279069767444"/>
    <n v="0.57570616676562891"/>
    <x v="18"/>
    <n v="253.6875"/>
    <m/>
    <n v="45131"/>
    <n v="799900"/>
    <x v="5"/>
  </r>
  <r>
    <n v="510"/>
    <n v="246"/>
    <n v="196"/>
    <n v="5"/>
    <n v="980"/>
    <x v="231"/>
    <x v="7"/>
    <n v="437"/>
    <x v="11"/>
    <n v="262.63492063492066"/>
    <n v="-0.25371691043152433"/>
    <x v="21"/>
    <n v="238.72222222222223"/>
    <m/>
    <n v="45168"/>
    <n v="799900"/>
    <x v="5"/>
  </r>
  <r>
    <n v="511"/>
    <n v="4"/>
    <n v="493"/>
    <n v="4"/>
    <n v="1972"/>
    <x v="316"/>
    <x v="8"/>
    <n v="263"/>
    <x v="13"/>
    <n v="258.375"/>
    <n v="0.90807934204160623"/>
    <x v="20"/>
    <n v="269.70588235294116"/>
    <m/>
    <n v="45155"/>
    <n v="799900"/>
    <x v="5"/>
  </r>
  <r>
    <n v="512"/>
    <n v="484"/>
    <n v="436"/>
    <n v="2"/>
    <n v="872"/>
    <x v="202"/>
    <x v="7"/>
    <n v="358"/>
    <x v="2"/>
    <n v="283.468085106383"/>
    <n v="0.53809202131652012"/>
    <x v="31"/>
    <n v="323.07692307692309"/>
    <m/>
    <n v="45405"/>
    <n v="799900"/>
    <x v="5"/>
  </r>
  <r>
    <n v="513"/>
    <n v="60"/>
    <n v="412"/>
    <n v="5"/>
    <n v="2060"/>
    <x v="69"/>
    <x v="9"/>
    <n v="377"/>
    <x v="7"/>
    <n v="253.58536585365854"/>
    <n v="0.62469943252861393"/>
    <x v="7"/>
    <n v="288.11111111111109"/>
    <m/>
    <n v="44930"/>
    <n v="799900"/>
    <x v="5"/>
  </r>
  <r>
    <n v="514"/>
    <n v="477"/>
    <n v="117"/>
    <n v="3"/>
    <n v="351"/>
    <x v="317"/>
    <x v="15"/>
    <n v="450"/>
    <x v="3"/>
    <n v="265.47674418604652"/>
    <n v="-0.559283430423547"/>
    <x v="3"/>
    <n v="236.27586206896552"/>
    <m/>
    <n v="45247"/>
    <n v="799900"/>
    <x v="5"/>
  </r>
  <r>
    <n v="515"/>
    <n v="174"/>
    <n v="301"/>
    <n v="4"/>
    <n v="1204"/>
    <x v="318"/>
    <x v="6"/>
    <n v="210"/>
    <x v="8"/>
    <n v="271.18181818181819"/>
    <n v="0.10995641971169956"/>
    <x v="52"/>
    <n v="243.3"/>
    <m/>
    <n v="45382"/>
    <n v="799900"/>
    <x v="5"/>
  </r>
  <r>
    <n v="516"/>
    <n v="240"/>
    <n v="156"/>
    <n v="4"/>
    <n v="624"/>
    <x v="319"/>
    <x v="15"/>
    <n v="67"/>
    <x v="3"/>
    <n v="265.47674418604652"/>
    <n v="-0.41237790723139589"/>
    <x v="3"/>
    <n v="236.27586206896552"/>
    <m/>
    <n v="45317"/>
    <n v="799900"/>
    <x v="5"/>
  </r>
  <r>
    <n v="517"/>
    <n v="299"/>
    <n v="141"/>
    <n v="4"/>
    <n v="564"/>
    <x v="320"/>
    <x v="10"/>
    <n v="125"/>
    <x v="8"/>
    <n v="271.18181818181819"/>
    <n v="-0.48005363727790817"/>
    <x v="14"/>
    <n v="260.15789473684208"/>
    <m/>
    <n v="45269"/>
    <n v="799900"/>
    <x v="5"/>
  </r>
  <r>
    <n v="518"/>
    <n v="481"/>
    <n v="463"/>
    <n v="2"/>
    <n v="926"/>
    <x v="95"/>
    <x v="14"/>
    <n v="213"/>
    <x v="14"/>
    <n v="273.72549019607845"/>
    <n v="0.69147564469914036"/>
    <x v="22"/>
    <n v="280.23809523809524"/>
    <m/>
    <n v="45171"/>
    <n v="799900"/>
    <x v="5"/>
  </r>
  <r>
    <n v="519"/>
    <n v="213"/>
    <n v="432"/>
    <n v="3"/>
    <n v="1296"/>
    <x v="321"/>
    <x v="13"/>
    <n v="254"/>
    <x v="0"/>
    <n v="250.9655172413793"/>
    <n v="0.72135201978565555"/>
    <x v="0"/>
    <n v="240.5"/>
    <m/>
    <n v="45196"/>
    <n v="799900"/>
    <x v="5"/>
  </r>
  <r>
    <n v="520"/>
    <n v="484"/>
    <n v="238"/>
    <n v="2"/>
    <n v="476"/>
    <x v="322"/>
    <x v="6"/>
    <n v="252"/>
    <x v="2"/>
    <n v="283.468085106383"/>
    <n v="-0.16039930946483527"/>
    <x v="31"/>
    <n v="323.07692307692309"/>
    <m/>
    <n v="45364"/>
    <n v="799900"/>
    <x v="5"/>
  </r>
  <r>
    <n v="521"/>
    <n v="479"/>
    <n v="131"/>
    <n v="5"/>
    <n v="655"/>
    <x v="323"/>
    <x v="4"/>
    <n v="164"/>
    <x v="4"/>
    <n v="250.48780487804879"/>
    <n v="-0.47702044790652387"/>
    <x v="56"/>
    <n v="247.66666666666666"/>
    <m/>
    <n v="44965"/>
    <n v="799900"/>
    <x v="5"/>
  </r>
  <r>
    <n v="522"/>
    <n v="159"/>
    <n v="225"/>
    <n v="1"/>
    <n v="225"/>
    <x v="324"/>
    <x v="13"/>
    <n v="258"/>
    <x v="18"/>
    <n v="255.11627906976744"/>
    <n v="-0.11804922515952598"/>
    <x v="61"/>
    <n v="274.28571428571428"/>
    <m/>
    <n v="45016"/>
    <n v="799900"/>
    <x v="5"/>
  </r>
  <r>
    <n v="523"/>
    <n v="110"/>
    <n v="279"/>
    <n v="1"/>
    <n v="279"/>
    <x v="325"/>
    <x v="10"/>
    <n v="290"/>
    <x v="3"/>
    <n v="265.47674418604652"/>
    <n v="5.0939512066926484E-2"/>
    <x v="16"/>
    <n v="276.67567567567568"/>
    <m/>
    <n v="45311"/>
    <n v="799900"/>
    <x v="5"/>
  </r>
  <r>
    <n v="524"/>
    <n v="224"/>
    <n v="161"/>
    <n v="2"/>
    <n v="322"/>
    <x v="326"/>
    <x v="10"/>
    <n v="336"/>
    <x v="14"/>
    <n v="273.72549019607845"/>
    <n v="-0.41181948424068771"/>
    <x v="22"/>
    <n v="280.23809523809524"/>
    <m/>
    <n v="45177"/>
    <n v="799900"/>
    <x v="5"/>
  </r>
  <r>
    <n v="525"/>
    <n v="126"/>
    <n v="267"/>
    <n v="1"/>
    <n v="267"/>
    <x v="61"/>
    <x v="18"/>
    <n v="437"/>
    <x v="0"/>
    <n v="250.9655172413793"/>
    <n v="6.3891178895300937E-2"/>
    <x v="45"/>
    <n v="293.41176470588238"/>
    <m/>
    <n v="44989"/>
    <n v="799900"/>
    <x v="5"/>
  </r>
  <r>
    <n v="526"/>
    <n v="344"/>
    <n v="110"/>
    <n v="4"/>
    <n v="440"/>
    <x v="327"/>
    <x v="16"/>
    <n v="294"/>
    <x v="5"/>
    <n v="268.60344827586209"/>
    <n v="-0.59047435650555236"/>
    <x v="32"/>
    <n v="254.18181818181819"/>
    <m/>
    <n v="45284"/>
    <n v="799900"/>
    <x v="5"/>
  </r>
  <r>
    <n v="527"/>
    <n v="447"/>
    <n v="316"/>
    <n v="1"/>
    <n v="316"/>
    <x v="328"/>
    <x v="9"/>
    <n v="297"/>
    <x v="9"/>
    <n v="263.25423728813558"/>
    <n v="0.20036054596961117"/>
    <x v="33"/>
    <n v="248.5"/>
    <m/>
    <n v="45121"/>
    <n v="799900"/>
    <x v="5"/>
  </r>
  <r>
    <n v="528"/>
    <n v="450"/>
    <n v="228"/>
    <n v="4"/>
    <n v="912"/>
    <x v="162"/>
    <x v="7"/>
    <n v="27"/>
    <x v="16"/>
    <n v="300.31818181818181"/>
    <n v="-0.24080520659906157"/>
    <x v="24"/>
    <n v="281.73333333333335"/>
    <m/>
    <n v="45193"/>
    <n v="799900"/>
    <x v="5"/>
  </r>
  <r>
    <n v="529"/>
    <n v="60"/>
    <n v="100"/>
    <n v="1"/>
    <n v="100"/>
    <x v="329"/>
    <x v="19"/>
    <n v="102"/>
    <x v="7"/>
    <n v="253.58536585365854"/>
    <n v="-0.60565547754159854"/>
    <x v="7"/>
    <n v="288.11111111111109"/>
    <m/>
    <n v="45397"/>
    <n v="799900"/>
    <x v="5"/>
  </r>
  <r>
    <n v="530"/>
    <n v="42"/>
    <n v="332"/>
    <n v="2"/>
    <n v="664"/>
    <x v="314"/>
    <x v="0"/>
    <n v="323"/>
    <x v="13"/>
    <n v="258.375"/>
    <n v="0.28495403967102084"/>
    <x v="34"/>
    <n v="181.57142857142858"/>
    <m/>
    <n v="45301"/>
    <n v="799900"/>
    <x v="5"/>
  </r>
  <r>
    <n v="531"/>
    <n v="267"/>
    <n v="65"/>
    <n v="2"/>
    <n v="130"/>
    <x v="211"/>
    <x v="16"/>
    <n v="53"/>
    <x v="4"/>
    <n v="250.48780487804879"/>
    <n v="-0.740506329113924"/>
    <x v="75"/>
    <n v="208"/>
    <m/>
    <n v="45142"/>
    <n v="799900"/>
    <x v="5"/>
  </r>
  <r>
    <n v="532"/>
    <n v="161"/>
    <n v="489"/>
    <n v="5"/>
    <n v="2445"/>
    <x v="39"/>
    <x v="5"/>
    <n v="143"/>
    <x v="15"/>
    <n v="294.95238095238096"/>
    <n v="0.65789473684210531"/>
    <x v="23"/>
    <n v="318.81818181818181"/>
    <m/>
    <n v="45117"/>
    <n v="799900"/>
    <x v="5"/>
  </r>
  <r>
    <n v="533"/>
    <n v="83"/>
    <n v="315"/>
    <n v="2"/>
    <n v="630"/>
    <x v="148"/>
    <x v="8"/>
    <n v="135"/>
    <x v="5"/>
    <n v="268.60344827586209"/>
    <n v="0.17273252455228172"/>
    <x v="32"/>
    <n v="254.18181818181819"/>
    <m/>
    <n v="45369"/>
    <n v="799900"/>
    <x v="5"/>
  </r>
  <r>
    <n v="534"/>
    <n v="315"/>
    <n v="348"/>
    <n v="2"/>
    <n v="696"/>
    <x v="330"/>
    <x v="4"/>
    <n v="402"/>
    <x v="9"/>
    <n v="263.25423728813558"/>
    <n v="0.32191604429564769"/>
    <x v="43"/>
    <n v="287.10000000000002"/>
    <m/>
    <n v="45002"/>
    <n v="799900"/>
    <x v="5"/>
  </r>
  <r>
    <n v="535"/>
    <n v="121"/>
    <n v="77"/>
    <n v="1"/>
    <n v="77"/>
    <x v="331"/>
    <x v="3"/>
    <n v="279"/>
    <x v="14"/>
    <n v="273.72549019607845"/>
    <n v="-0.71869627507163325"/>
    <x v="22"/>
    <n v="280.23809523809524"/>
    <m/>
    <n v="45047"/>
    <n v="799900"/>
    <x v="5"/>
  </r>
  <r>
    <n v="536"/>
    <n v="371"/>
    <n v="62"/>
    <n v="5"/>
    <n v="310"/>
    <x v="332"/>
    <x v="2"/>
    <n v="385"/>
    <x v="0"/>
    <n v="250.9655172413793"/>
    <n v="-0.75295410827150322"/>
    <x v="45"/>
    <n v="293.41176470588238"/>
    <m/>
    <n v="45330"/>
    <n v="799900"/>
    <x v="5"/>
  </r>
  <r>
    <n v="537"/>
    <n v="169"/>
    <n v="429"/>
    <n v="2"/>
    <n v="858"/>
    <x v="146"/>
    <x v="17"/>
    <n v="326"/>
    <x v="12"/>
    <n v="274.16279069767444"/>
    <n v="0.56476376282975638"/>
    <x v="65"/>
    <n v="258.30769230769232"/>
    <m/>
    <n v="45289"/>
    <n v="799900"/>
    <x v="5"/>
  </r>
  <r>
    <n v="538"/>
    <n v="433"/>
    <n v="115"/>
    <n v="4"/>
    <n v="460"/>
    <x v="333"/>
    <x v="16"/>
    <n v="138"/>
    <x v="6"/>
    <n v="258.5128205128205"/>
    <n v="-0.55514778813727439"/>
    <x v="6"/>
    <n v="260.64705882352939"/>
    <m/>
    <n v="45203"/>
    <n v="799900"/>
    <x v="5"/>
  </r>
  <r>
    <n v="539"/>
    <n v="43"/>
    <n v="158"/>
    <n v="5"/>
    <n v="790"/>
    <x v="329"/>
    <x v="8"/>
    <n v="271"/>
    <x v="2"/>
    <n v="283.468085106383"/>
    <n v="-0.44261802897245373"/>
    <x v="31"/>
    <n v="323.07692307692309"/>
    <m/>
    <n v="45397"/>
    <n v="799900"/>
    <x v="5"/>
  </r>
  <r>
    <n v="540"/>
    <n v="453"/>
    <n v="318"/>
    <n v="4"/>
    <n v="1272"/>
    <x v="334"/>
    <x v="8"/>
    <n v="408"/>
    <x v="3"/>
    <n v="265.47674418604652"/>
    <n v="0.19784503525907748"/>
    <x v="19"/>
    <n v="329.27272727272725"/>
    <m/>
    <n v="45355"/>
    <n v="799900"/>
    <x v="5"/>
  </r>
  <r>
    <n v="541"/>
    <n v="403"/>
    <n v="184"/>
    <n v="5"/>
    <n v="920"/>
    <x v="335"/>
    <x v="3"/>
    <n v="444"/>
    <x v="8"/>
    <n v="271.18181818181819"/>
    <n v="-0.32148843446195108"/>
    <x v="52"/>
    <n v="243.3"/>
    <m/>
    <n v="45378"/>
    <n v="799900"/>
    <x v="5"/>
  </r>
  <r>
    <n v="542"/>
    <n v="248"/>
    <n v="497"/>
    <n v="2"/>
    <n v="994"/>
    <x v="135"/>
    <x v="9"/>
    <n v="116"/>
    <x v="17"/>
    <n v="267.85483870967744"/>
    <n v="0.85548262780755091"/>
    <x v="66"/>
    <n v="273.625"/>
    <m/>
    <n v="45051"/>
    <n v="799900"/>
    <x v="5"/>
  </r>
  <r>
    <n v="543"/>
    <n v="492"/>
    <n v="469"/>
    <n v="4"/>
    <n v="1876"/>
    <x v="336"/>
    <x v="2"/>
    <n v="38"/>
    <x v="6"/>
    <n v="258.5128205128205"/>
    <n v="0.81422336837928988"/>
    <x v="54"/>
    <n v="292.66666666666669"/>
    <m/>
    <n v="45386"/>
    <n v="799900"/>
    <x v="5"/>
  </r>
  <r>
    <n v="544"/>
    <n v="428"/>
    <n v="263"/>
    <n v="4"/>
    <n v="1052"/>
    <x v="256"/>
    <x v="14"/>
    <n v="136"/>
    <x v="17"/>
    <n v="267.85483870967744"/>
    <n v="-1.8124887095803066E-2"/>
    <x v="35"/>
    <n v="250.25925925925927"/>
    <m/>
    <n v="45385"/>
    <n v="799900"/>
    <x v="5"/>
  </r>
  <r>
    <n v="545"/>
    <n v="91"/>
    <n v="335"/>
    <n v="2"/>
    <n v="670"/>
    <x v="337"/>
    <x v="15"/>
    <n v="310"/>
    <x v="11"/>
    <n v="262.63492063492066"/>
    <n v="0.27553487247673147"/>
    <x v="47"/>
    <n v="271"/>
    <m/>
    <n v="45186"/>
    <n v="799900"/>
    <x v="5"/>
  </r>
  <r>
    <n v="546"/>
    <n v="122"/>
    <n v="309"/>
    <n v="3"/>
    <n v="927"/>
    <x v="338"/>
    <x v="11"/>
    <n v="263"/>
    <x v="12"/>
    <n v="274.16279069767444"/>
    <n v="0.12706760539485962"/>
    <x v="50"/>
    <n v="280.66666666666669"/>
    <m/>
    <n v="45073"/>
    <n v="799900"/>
    <x v="5"/>
  </r>
  <r>
    <n v="547"/>
    <n v="444"/>
    <n v="59"/>
    <n v="2"/>
    <n v="118"/>
    <x v="339"/>
    <x v="19"/>
    <n v="381"/>
    <x v="9"/>
    <n v="263.25423728813558"/>
    <n v="-0.77588204996137011"/>
    <x v="33"/>
    <n v="248.5"/>
    <m/>
    <n v="45263"/>
    <n v="799900"/>
    <x v="5"/>
  </r>
  <r>
    <n v="548"/>
    <n v="334"/>
    <n v="459"/>
    <n v="5"/>
    <n v="2295"/>
    <x v="340"/>
    <x v="0"/>
    <n v="167"/>
    <x v="15"/>
    <n v="294.95238095238096"/>
    <n v="0.55618340329350979"/>
    <x v="41"/>
    <n v="274.77777777777777"/>
    <m/>
    <n v="45146"/>
    <n v="799900"/>
    <x v="5"/>
  </r>
  <r>
    <n v="549"/>
    <n v="431"/>
    <n v="149"/>
    <n v="5"/>
    <n v="745"/>
    <x v="303"/>
    <x v="15"/>
    <n v="12"/>
    <x v="4"/>
    <n v="250.48780487804879"/>
    <n v="-0.40516066212268742"/>
    <x v="56"/>
    <n v="247.66666666666666"/>
    <m/>
    <n v="45271"/>
    <n v="799900"/>
    <x v="5"/>
  </r>
  <r>
    <n v="550"/>
    <n v="62"/>
    <n v="88"/>
    <n v="1"/>
    <n v="88"/>
    <x v="341"/>
    <x v="6"/>
    <n v="44"/>
    <x v="6"/>
    <n v="258.5128205128205"/>
    <n v="-0.65959135092243604"/>
    <x v="60"/>
    <n v="289.88888888888891"/>
    <m/>
    <n v="44950"/>
    <n v="799900"/>
    <x v="5"/>
  </r>
  <r>
    <n v="551"/>
    <n v="458"/>
    <n v="79"/>
    <n v="2"/>
    <n v="158"/>
    <x v="342"/>
    <x v="14"/>
    <n v="133"/>
    <x v="3"/>
    <n v="265.47674418604652"/>
    <n v="-0.70242214532871972"/>
    <x v="3"/>
    <n v="236.27586206896552"/>
    <m/>
    <n v="45023"/>
    <n v="799900"/>
    <x v="5"/>
  </r>
  <r>
    <n v="552"/>
    <n v="119"/>
    <n v="369"/>
    <n v="2"/>
    <n v="738"/>
    <x v="173"/>
    <x v="12"/>
    <n v="21"/>
    <x v="2"/>
    <n v="283.468085106383"/>
    <n v="0.30173384372888989"/>
    <x v="31"/>
    <n v="323.07692307692309"/>
    <m/>
    <n v="45105"/>
    <n v="799900"/>
    <x v="5"/>
  </r>
  <r>
    <n v="553"/>
    <n v="388"/>
    <n v="107"/>
    <n v="1"/>
    <n v="107"/>
    <x v="343"/>
    <x v="4"/>
    <n v="179"/>
    <x v="6"/>
    <n v="258.5128205128205"/>
    <n v="-0.5860940289625074"/>
    <x v="6"/>
    <n v="260.64705882352939"/>
    <m/>
    <n v="45137"/>
    <n v="799900"/>
    <x v="5"/>
  </r>
  <r>
    <n v="554"/>
    <n v="303"/>
    <n v="258"/>
    <n v="4"/>
    <n v="1032"/>
    <x v="183"/>
    <x v="10"/>
    <n v="300"/>
    <x v="12"/>
    <n v="274.16279069767444"/>
    <n v="-5.89532615149716E-2"/>
    <x v="65"/>
    <n v="258.30769230769232"/>
    <m/>
    <n v="45076"/>
    <n v="799900"/>
    <x v="5"/>
  </r>
  <r>
    <n v="555"/>
    <n v="160"/>
    <n v="400"/>
    <n v="3"/>
    <n v="1200"/>
    <x v="344"/>
    <x v="19"/>
    <n v="134"/>
    <x v="18"/>
    <n v="255.11627906976744"/>
    <n v="0.56791248860528709"/>
    <x v="34"/>
    <n v="250.30769230769232"/>
    <m/>
    <n v="45181"/>
    <n v="799900"/>
    <x v="5"/>
  </r>
  <r>
    <n v="556"/>
    <n v="66"/>
    <n v="230"/>
    <n v="2"/>
    <n v="460"/>
    <x v="287"/>
    <x v="13"/>
    <n v="391"/>
    <x v="7"/>
    <n v="253.58536585365854"/>
    <n v="-9.3007598345676623E-2"/>
    <x v="39"/>
    <n v="222.2"/>
    <m/>
    <n v="45074"/>
    <n v="799900"/>
    <x v="5"/>
  </r>
  <r>
    <n v="557"/>
    <n v="125"/>
    <n v="187"/>
    <n v="5"/>
    <n v="935"/>
    <x v="22"/>
    <x v="15"/>
    <n v="54"/>
    <x v="13"/>
    <n v="258.375"/>
    <n v="-0.27624576681180457"/>
    <x v="61"/>
    <n v="187"/>
    <m/>
    <n v="45027"/>
    <n v="799900"/>
    <x v="5"/>
  </r>
  <r>
    <n v="558"/>
    <n v="280"/>
    <n v="234"/>
    <n v="2"/>
    <n v="468"/>
    <x v="345"/>
    <x v="4"/>
    <n v="19"/>
    <x v="11"/>
    <n v="262.63492063492066"/>
    <n v="-0.10902937265804435"/>
    <x v="21"/>
    <n v="238.72222222222223"/>
    <m/>
    <n v="45088"/>
    <n v="799900"/>
    <x v="5"/>
  </r>
  <r>
    <n v="559"/>
    <n v="309"/>
    <n v="368"/>
    <n v="3"/>
    <n v="1104"/>
    <x v="109"/>
    <x v="7"/>
    <n v="340"/>
    <x v="17"/>
    <n v="267.85483870967744"/>
    <n v="0.37387848497621468"/>
    <x v="27"/>
    <n v="288.23809523809524"/>
    <m/>
    <n v="44960"/>
    <n v="799900"/>
    <x v="5"/>
  </r>
  <r>
    <n v="560"/>
    <n v="317"/>
    <n v="267"/>
    <n v="3"/>
    <n v="801"/>
    <x v="191"/>
    <x v="17"/>
    <n v="71"/>
    <x v="5"/>
    <n v="268.60344827586209"/>
    <n v="-5.9695744271135442E-3"/>
    <x v="5"/>
    <n v="281.96875"/>
    <m/>
    <n v="45396"/>
    <n v="799900"/>
    <x v="5"/>
  </r>
  <r>
    <n v="561"/>
    <n v="260"/>
    <n v="370"/>
    <n v="5"/>
    <n v="1850"/>
    <x v="346"/>
    <x v="10"/>
    <n v="102"/>
    <x v="1"/>
    <n v="264.8679245283019"/>
    <n v="0.39692263855250021"/>
    <x v="13"/>
    <n v="320.84615384615387"/>
    <m/>
    <n v="44958"/>
    <n v="799900"/>
    <x v="5"/>
  </r>
  <r>
    <n v="562"/>
    <n v="448"/>
    <n v="170"/>
    <n v="1"/>
    <n v="170"/>
    <x v="261"/>
    <x v="17"/>
    <n v="43"/>
    <x v="9"/>
    <n v="263.25423728813558"/>
    <n v="-0.35423641514293069"/>
    <x v="9"/>
    <n v="257.78260869565219"/>
    <m/>
    <n v="45075"/>
    <n v="799900"/>
    <x v="5"/>
  </r>
  <r>
    <n v="563"/>
    <n v="158"/>
    <n v="71"/>
    <n v="2"/>
    <n v="142"/>
    <x v="135"/>
    <x v="5"/>
    <n v="29"/>
    <x v="0"/>
    <n v="250.9655172413793"/>
    <n v="-0.71709260785930207"/>
    <x v="11"/>
    <n v="231.92857142857142"/>
    <m/>
    <n v="45051"/>
    <n v="799900"/>
    <x v="5"/>
  </r>
  <r>
    <n v="564"/>
    <n v="274"/>
    <n v="472"/>
    <n v="3"/>
    <n v="1416"/>
    <x v="304"/>
    <x v="1"/>
    <n v="272"/>
    <x v="15"/>
    <n v="294.95238095238096"/>
    <n v="0.60025831449790124"/>
    <x v="23"/>
    <n v="318.81818181818181"/>
    <m/>
    <n v="45408"/>
    <n v="799900"/>
    <x v="5"/>
  </r>
  <r>
    <n v="565"/>
    <n v="471"/>
    <n v="294"/>
    <n v="2"/>
    <n v="588"/>
    <x v="347"/>
    <x v="3"/>
    <n v="370"/>
    <x v="4"/>
    <n v="250.48780487804879"/>
    <n v="0.17370983446932819"/>
    <x v="4"/>
    <n v="159.19999999999999"/>
    <m/>
    <n v="45112"/>
    <n v="799900"/>
    <x v="5"/>
  </r>
  <r>
    <n v="566"/>
    <n v="398"/>
    <n v="65"/>
    <n v="4"/>
    <n v="260"/>
    <x v="348"/>
    <x v="7"/>
    <n v="165"/>
    <x v="5"/>
    <n v="268.60344827586209"/>
    <n v="-0.75800757429873555"/>
    <x v="5"/>
    <n v="281.96875"/>
    <m/>
    <n v="45055"/>
    <n v="799900"/>
    <x v="5"/>
  </r>
  <r>
    <n v="567"/>
    <n v="395"/>
    <n v="454"/>
    <n v="5"/>
    <n v="2270"/>
    <x v="349"/>
    <x v="4"/>
    <n v="147"/>
    <x v="1"/>
    <n v="264.8679245283019"/>
    <n v="0.71406183216982466"/>
    <x v="64"/>
    <n v="236.91666666666666"/>
    <m/>
    <n v="45278"/>
    <n v="799900"/>
    <x v="5"/>
  </r>
  <r>
    <n v="568"/>
    <n v="424"/>
    <n v="472"/>
    <n v="3"/>
    <n v="1416"/>
    <x v="54"/>
    <x v="14"/>
    <n v="181"/>
    <x v="2"/>
    <n v="283.468085106383"/>
    <n v="0.66509044509494841"/>
    <x v="31"/>
    <n v="323.07692307692309"/>
    <m/>
    <n v="45423"/>
    <n v="799900"/>
    <x v="5"/>
  </r>
  <r>
    <n v="569"/>
    <n v="474"/>
    <n v="261"/>
    <n v="2"/>
    <n v="522"/>
    <x v="318"/>
    <x v="19"/>
    <n v="88"/>
    <x v="15"/>
    <n v="294.95238095238096"/>
    <n v="-0.11511139812721993"/>
    <x v="23"/>
    <n v="318.81818181818181"/>
    <m/>
    <n v="45382"/>
    <n v="799900"/>
    <x v="5"/>
  </r>
  <r>
    <n v="570"/>
    <n v="346"/>
    <n v="390"/>
    <n v="5"/>
    <n v="1950"/>
    <x v="350"/>
    <x v="12"/>
    <n v="10"/>
    <x v="8"/>
    <n v="271.18181818181819"/>
    <n v="0.43814951391216894"/>
    <x v="8"/>
    <n v="291.45454545454544"/>
    <m/>
    <n v="45402"/>
    <n v="799900"/>
    <x v="5"/>
  </r>
  <r>
    <n v="571"/>
    <n v="132"/>
    <n v="497"/>
    <n v="4"/>
    <n v="1988"/>
    <x v="193"/>
    <x v="19"/>
    <n v="364"/>
    <x v="6"/>
    <n v="258.5128205128205"/>
    <n v="0.92253521126760574"/>
    <x v="6"/>
    <n v="260.64705882352939"/>
    <m/>
    <n v="44987"/>
    <n v="799900"/>
    <x v="5"/>
  </r>
  <r>
    <n v="572"/>
    <n v="17"/>
    <n v="363"/>
    <n v="4"/>
    <n v="1452"/>
    <x v="351"/>
    <x v="12"/>
    <n v="277"/>
    <x v="7"/>
    <n v="253.58536585365854"/>
    <n v="0.43147061652399721"/>
    <x v="7"/>
    <n v="288.11111111111109"/>
    <m/>
    <n v="45191"/>
    <n v="799900"/>
    <x v="5"/>
  </r>
  <r>
    <n v="573"/>
    <n v="63"/>
    <n v="251"/>
    <n v="1"/>
    <n v="251"/>
    <x v="240"/>
    <x v="11"/>
    <n v="214"/>
    <x v="6"/>
    <n v="258.5128205128205"/>
    <n v="-2.9061694108311831E-2"/>
    <x v="60"/>
    <n v="289.88888888888891"/>
    <m/>
    <n v="45087"/>
    <n v="799900"/>
    <x v="5"/>
  </r>
  <r>
    <n v="574"/>
    <n v="89"/>
    <n v="492"/>
    <n v="2"/>
    <n v="984"/>
    <x v="294"/>
    <x v="9"/>
    <n v="402"/>
    <x v="17"/>
    <n v="267.85483870967744"/>
    <n v="0.83681580056602622"/>
    <x v="27"/>
    <n v="288.23809523809524"/>
    <m/>
    <n v="44935"/>
    <n v="799900"/>
    <x v="5"/>
  </r>
  <r>
    <n v="575"/>
    <n v="260"/>
    <n v="449"/>
    <n v="1"/>
    <n v="449"/>
    <x v="113"/>
    <x v="18"/>
    <n v="490"/>
    <x v="1"/>
    <n v="264.8679245283019"/>
    <n v="0.69518449921641245"/>
    <x v="13"/>
    <n v="320.84615384615387"/>
    <m/>
    <n v="45025"/>
    <n v="799900"/>
    <x v="5"/>
  </r>
  <r>
    <n v="576"/>
    <n v="27"/>
    <n v="193"/>
    <n v="1"/>
    <n v="193"/>
    <x v="352"/>
    <x v="7"/>
    <n v="151"/>
    <x v="3"/>
    <n v="265.47674418604652"/>
    <n v="-0.27300600061320135"/>
    <x v="16"/>
    <n v="276.67567567567568"/>
    <m/>
    <n v="45061"/>
    <n v="799900"/>
    <x v="5"/>
  </r>
  <r>
    <n v="577"/>
    <n v="221"/>
    <n v="406"/>
    <n v="3"/>
    <n v="1218"/>
    <x v="353"/>
    <x v="19"/>
    <n v="409"/>
    <x v="14"/>
    <n v="273.72549019607845"/>
    <n v="0.48323782234957013"/>
    <x v="22"/>
    <n v="280.23809523809524"/>
    <m/>
    <n v="44999"/>
    <n v="799900"/>
    <x v="5"/>
  </r>
  <r>
    <n v="578"/>
    <n v="127"/>
    <n v="384"/>
    <n v="2"/>
    <n v="768"/>
    <x v="166"/>
    <x v="11"/>
    <n v="348"/>
    <x v="4"/>
    <n v="250.48780487804879"/>
    <n v="0.53300876338851011"/>
    <x v="75"/>
    <n v="208"/>
    <m/>
    <n v="45010"/>
    <n v="799900"/>
    <x v="5"/>
  </r>
  <r>
    <n v="579"/>
    <n v="464"/>
    <n v="356"/>
    <n v="4"/>
    <n v="1424"/>
    <x v="171"/>
    <x v="11"/>
    <n v="255"/>
    <x v="11"/>
    <n v="262.63492063492066"/>
    <n v="0.35549377493049672"/>
    <x v="47"/>
    <n v="271"/>
    <m/>
    <n v="45031"/>
    <n v="799900"/>
    <x v="5"/>
  </r>
  <r>
    <n v="580"/>
    <n v="426"/>
    <n v="438"/>
    <n v="1"/>
    <n v="438"/>
    <x v="259"/>
    <x v="2"/>
    <n v="27"/>
    <x v="2"/>
    <n v="283.468085106383"/>
    <n v="0.54514748930421075"/>
    <x v="46"/>
    <n v="321.63636363636363"/>
    <m/>
    <n v="44932"/>
    <n v="799900"/>
    <x v="5"/>
  </r>
  <r>
    <n v="581"/>
    <n v="224"/>
    <n v="232"/>
    <n v="5"/>
    <n v="1160"/>
    <x v="272"/>
    <x v="19"/>
    <n v="219"/>
    <x v="14"/>
    <n v="273.72549019607845"/>
    <n v="-0.15243553008596"/>
    <x v="22"/>
    <n v="280.23809523809524"/>
    <m/>
    <n v="45332"/>
    <n v="799900"/>
    <x v="5"/>
  </r>
  <r>
    <n v="582"/>
    <n v="198"/>
    <n v="383"/>
    <n v="2"/>
    <n v="766"/>
    <x v="354"/>
    <x v="5"/>
    <n v="272"/>
    <x v="10"/>
    <n v="271.74545454545455"/>
    <n v="0.40940719925063562"/>
    <x v="15"/>
    <n v="316.58333333333331"/>
    <m/>
    <n v="45393"/>
    <n v="799900"/>
    <x v="5"/>
  </r>
  <r>
    <n v="583"/>
    <n v="233"/>
    <n v="419"/>
    <n v="5"/>
    <n v="2095"/>
    <x v="308"/>
    <x v="16"/>
    <n v="388"/>
    <x v="9"/>
    <n v="263.25423728813558"/>
    <n v="0.59161730620654129"/>
    <x v="9"/>
    <n v="257.78260869565219"/>
    <m/>
    <n v="45304"/>
    <n v="799900"/>
    <x v="5"/>
  </r>
  <r>
    <n v="584"/>
    <n v="355"/>
    <n v="210"/>
    <n v="1"/>
    <n v="210"/>
    <x v="300"/>
    <x v="6"/>
    <n v="446"/>
    <x v="7"/>
    <n v="253.58536585365854"/>
    <n v="-0.171876502837357"/>
    <x v="7"/>
    <n v="288.11111111111109"/>
    <m/>
    <n v="45213"/>
    <n v="799900"/>
    <x v="5"/>
  </r>
  <r>
    <n v="585"/>
    <n v="118"/>
    <n v="214"/>
    <n v="2"/>
    <n v="428"/>
    <x v="18"/>
    <x v="6"/>
    <n v="138"/>
    <x v="0"/>
    <n v="250.9655172413793"/>
    <n v="-0.1472932124209948"/>
    <x v="0"/>
    <n v="240.5"/>
    <m/>
    <n v="45058"/>
    <n v="799900"/>
    <x v="5"/>
  </r>
  <r>
    <n v="586"/>
    <n v="414"/>
    <n v="115"/>
    <n v="2"/>
    <n v="230"/>
    <x v="307"/>
    <x v="4"/>
    <n v="402"/>
    <x v="12"/>
    <n v="274.16279069767444"/>
    <n v="-0.58054118245822384"/>
    <x v="18"/>
    <n v="253.6875"/>
    <m/>
    <n v="45094"/>
    <n v="799900"/>
    <x v="5"/>
  </r>
  <r>
    <n v="587"/>
    <n v="405"/>
    <n v="340"/>
    <n v="1"/>
    <n v="340"/>
    <x v="300"/>
    <x v="3"/>
    <n v="351"/>
    <x v="16"/>
    <n v="300.31818181818181"/>
    <n v="0.1321325866505223"/>
    <x v="51"/>
    <n v="331.16666666666669"/>
    <m/>
    <n v="45213"/>
    <n v="799900"/>
    <x v="5"/>
  </r>
  <r>
    <n v="588"/>
    <n v="313"/>
    <n v="392"/>
    <n v="5"/>
    <n v="1960"/>
    <x v="71"/>
    <x v="0"/>
    <n v="40"/>
    <x v="17"/>
    <n v="267.85483870967744"/>
    <n v="0.46347925573553317"/>
    <x v="35"/>
    <n v="250.25925925925927"/>
    <m/>
    <n v="45109"/>
    <n v="799900"/>
    <x v="5"/>
  </r>
  <r>
    <n v="589"/>
    <n v="113"/>
    <n v="378"/>
    <n v="1"/>
    <n v="378"/>
    <x v="102"/>
    <x v="2"/>
    <n v="19"/>
    <x v="5"/>
    <n v="268.60344827586209"/>
    <n v="0.4072790294627382"/>
    <x v="28"/>
    <n v="242.81818181818181"/>
    <m/>
    <n v="45277"/>
    <n v="799900"/>
    <x v="5"/>
  </r>
  <r>
    <n v="590"/>
    <n v="474"/>
    <n v="204"/>
    <n v="2"/>
    <n v="408"/>
    <x v="6"/>
    <x v="15"/>
    <n v="153"/>
    <x v="15"/>
    <n v="294.95238095238096"/>
    <n v="-0.30836293186955122"/>
    <x v="23"/>
    <n v="318.81818181818181"/>
    <m/>
    <n v="45349"/>
    <n v="799900"/>
    <x v="5"/>
  </r>
  <r>
    <n v="591"/>
    <n v="361"/>
    <n v="69"/>
    <n v="1"/>
    <n v="69"/>
    <x v="302"/>
    <x v="19"/>
    <n v="355"/>
    <x v="10"/>
    <n v="271.74545454545455"/>
    <n v="-0.74608590927338425"/>
    <x v="12"/>
    <n v="212.8125"/>
    <m/>
    <n v="45021"/>
    <n v="799900"/>
    <x v="5"/>
  </r>
  <r>
    <n v="592"/>
    <n v="291"/>
    <n v="455"/>
    <n v="5"/>
    <n v="2275"/>
    <x v="211"/>
    <x v="10"/>
    <n v="245"/>
    <x v="6"/>
    <n v="258.5128205128205"/>
    <n v="0.76006744693513206"/>
    <x v="60"/>
    <n v="289.88888888888891"/>
    <m/>
    <n v="45142"/>
    <n v="799900"/>
    <x v="5"/>
  </r>
  <r>
    <n v="593"/>
    <n v="360"/>
    <n v="137"/>
    <n v="2"/>
    <n v="274"/>
    <x v="355"/>
    <x v="14"/>
    <n v="80"/>
    <x v="1"/>
    <n v="264.8679245283019"/>
    <n v="-0.48276107707650662"/>
    <x v="64"/>
    <n v="236.91666666666666"/>
    <m/>
    <n v="45318"/>
    <n v="799900"/>
    <x v="5"/>
  </r>
  <r>
    <n v="594"/>
    <n v="182"/>
    <n v="152"/>
    <n v="3"/>
    <n v="456"/>
    <x v="356"/>
    <x v="14"/>
    <n v="466"/>
    <x v="1"/>
    <n v="264.8679245283019"/>
    <n v="-0.42612907821627011"/>
    <x v="13"/>
    <n v="320.84615384615387"/>
    <m/>
    <n v="45053"/>
    <n v="799900"/>
    <x v="5"/>
  </r>
  <r>
    <n v="595"/>
    <n v="490"/>
    <n v="170"/>
    <n v="5"/>
    <n v="850"/>
    <x v="18"/>
    <x v="9"/>
    <n v="317"/>
    <x v="11"/>
    <n v="262.63492063492066"/>
    <n v="-0.35271364680285267"/>
    <x v="47"/>
    <n v="271"/>
    <m/>
    <n v="45058"/>
    <n v="799900"/>
    <x v="5"/>
  </r>
  <r>
    <n v="596"/>
    <n v="215"/>
    <n v="496"/>
    <n v="2"/>
    <n v="992"/>
    <x v="357"/>
    <x v="4"/>
    <n v="342"/>
    <x v="5"/>
    <n v="268.60344827586209"/>
    <n v="0.84658835612041838"/>
    <x v="5"/>
    <n v="281.96875"/>
    <m/>
    <n v="45404"/>
    <n v="799900"/>
    <x v="5"/>
  </r>
  <r>
    <n v="597"/>
    <n v="137"/>
    <n v="411"/>
    <n v="1"/>
    <n v="411"/>
    <x v="229"/>
    <x v="19"/>
    <n v="130"/>
    <x v="12"/>
    <n v="274.16279069767444"/>
    <n v="0.49910933921452183"/>
    <x v="18"/>
    <n v="253.6875"/>
    <m/>
    <n v="45192"/>
    <n v="799900"/>
    <x v="5"/>
  </r>
  <r>
    <n v="598"/>
    <n v="75"/>
    <n v="240"/>
    <n v="4"/>
    <n v="960"/>
    <x v="358"/>
    <x v="14"/>
    <n v="53"/>
    <x v="2"/>
    <n v="283.468085106383"/>
    <n v="-0.15334384147714486"/>
    <x v="36"/>
    <n v="249.5"/>
    <m/>
    <n v="45148"/>
    <n v="799900"/>
    <x v="5"/>
  </r>
  <r>
    <n v="599"/>
    <n v="359"/>
    <n v="302"/>
    <n v="4"/>
    <n v="1208"/>
    <x v="181"/>
    <x v="14"/>
    <n v="122"/>
    <x v="10"/>
    <n v="271.74545454545455"/>
    <n v="0.11133413622373878"/>
    <x v="15"/>
    <n v="316.58333333333331"/>
    <m/>
    <n v="45195"/>
    <n v="799900"/>
    <x v="5"/>
  </r>
  <r>
    <n v="600"/>
    <n v="364"/>
    <n v="138"/>
    <n v="4"/>
    <n v="552"/>
    <x v="292"/>
    <x v="14"/>
    <n v="199"/>
    <x v="0"/>
    <n v="250.9655172413793"/>
    <n v="-0.45012366034624895"/>
    <x v="45"/>
    <n v="293.41176470588238"/>
    <m/>
    <n v="45256"/>
    <n v="799900"/>
    <x v="5"/>
  </r>
  <r>
    <n v="601"/>
    <n v="197"/>
    <n v="309"/>
    <n v="4"/>
    <n v="1236"/>
    <x v="153"/>
    <x v="7"/>
    <n v="52"/>
    <x v="2"/>
    <n v="283.468085106383"/>
    <n v="9.0069804098175998E-2"/>
    <x v="2"/>
    <n v="232.44444444444446"/>
    <m/>
    <n v="45212"/>
    <n v="799900"/>
    <x v="5"/>
  </r>
  <r>
    <n v="602"/>
    <n v="157"/>
    <n v="473"/>
    <n v="5"/>
    <n v="2365"/>
    <x v="137"/>
    <x v="14"/>
    <n v="477"/>
    <x v="11"/>
    <n v="262.63492063492066"/>
    <n v="0.80097908860147449"/>
    <x v="21"/>
    <n v="238.72222222222223"/>
    <m/>
    <n v="45012"/>
    <n v="799900"/>
    <x v="5"/>
  </r>
  <r>
    <n v="603"/>
    <n v="105"/>
    <n v="187"/>
    <n v="1"/>
    <n v="187"/>
    <x v="121"/>
    <x v="11"/>
    <n v="24"/>
    <x v="12"/>
    <n v="274.16279069767444"/>
    <n v="-0.31792348799728565"/>
    <x v="50"/>
    <n v="280.66666666666669"/>
    <m/>
    <n v="45038"/>
    <n v="799900"/>
    <x v="5"/>
  </r>
  <r>
    <n v="604"/>
    <n v="479"/>
    <n v="314"/>
    <n v="3"/>
    <n v="942"/>
    <x v="359"/>
    <x v="8"/>
    <n v="293"/>
    <x v="4"/>
    <n v="250.48780487804879"/>
    <n v="0.25355404089581302"/>
    <x v="56"/>
    <n v="247.66666666666666"/>
    <m/>
    <n v="45429"/>
    <n v="799900"/>
    <x v="5"/>
  </r>
  <r>
    <n v="605"/>
    <n v="285"/>
    <n v="122"/>
    <n v="5"/>
    <n v="610"/>
    <x v="105"/>
    <x v="9"/>
    <n v="447"/>
    <x v="3"/>
    <n v="265.47674418604652"/>
    <n v="-0.5404493889886558"/>
    <x v="16"/>
    <n v="276.67567567567568"/>
    <m/>
    <n v="44959"/>
    <n v="799900"/>
    <x v="5"/>
  </r>
  <r>
    <n v="606"/>
    <n v="93"/>
    <n v="184"/>
    <n v="2"/>
    <n v="368"/>
    <x v="0"/>
    <x v="11"/>
    <n v="163"/>
    <x v="8"/>
    <n v="271.18181818181819"/>
    <n v="-0.32148843446195108"/>
    <x v="8"/>
    <n v="291.45454545454544"/>
    <m/>
    <n v="45187"/>
    <n v="799900"/>
    <x v="5"/>
  </r>
  <r>
    <n v="607"/>
    <n v="199"/>
    <n v="172"/>
    <n v="3"/>
    <n v="516"/>
    <x v="360"/>
    <x v="14"/>
    <n v="421"/>
    <x v="3"/>
    <n v="265.47674418604652"/>
    <n v="-0.35210897463974422"/>
    <x v="3"/>
    <n v="236.27586206896552"/>
    <m/>
    <n v="45223"/>
    <n v="799900"/>
    <x v="5"/>
  </r>
  <r>
    <n v="608"/>
    <n v="122"/>
    <n v="482"/>
    <n v="4"/>
    <n v="1928"/>
    <x v="121"/>
    <x v="15"/>
    <n v="320"/>
    <x v="12"/>
    <n v="274.16279069767444"/>
    <n v="0.75807956569683599"/>
    <x v="50"/>
    <n v="280.66666666666669"/>
    <m/>
    <n v="45038"/>
    <n v="799900"/>
    <x v="5"/>
  </r>
  <r>
    <n v="609"/>
    <n v="415"/>
    <n v="350"/>
    <n v="1"/>
    <n v="350"/>
    <x v="361"/>
    <x v="0"/>
    <n v="199"/>
    <x v="14"/>
    <n v="273.72549019607845"/>
    <n v="0.27865329512893977"/>
    <x v="22"/>
    <n v="280.23809523809524"/>
    <m/>
    <n v="45358"/>
    <n v="799900"/>
    <x v="5"/>
  </r>
  <r>
    <n v="610"/>
    <n v="315"/>
    <n v="232"/>
    <n v="1"/>
    <n v="232"/>
    <x v="362"/>
    <x v="5"/>
    <n v="247"/>
    <x v="9"/>
    <n v="263.25423728813558"/>
    <n v="-0.11872263713623488"/>
    <x v="43"/>
    <n v="287.10000000000002"/>
    <m/>
    <n v="44929"/>
    <n v="799900"/>
    <x v="5"/>
  </r>
  <r>
    <n v="611"/>
    <n v="25"/>
    <n v="222"/>
    <n v="1"/>
    <n v="222"/>
    <x v="56"/>
    <x v="3"/>
    <n v="364"/>
    <x v="14"/>
    <n v="273.72549019607845"/>
    <n v="-0.18896848137535827"/>
    <x v="58"/>
    <n v="241.83333333333334"/>
    <m/>
    <n v="45245"/>
    <n v="799900"/>
    <x v="5"/>
  </r>
  <r>
    <n v="612"/>
    <n v="207"/>
    <n v="152"/>
    <n v="3"/>
    <n v="456"/>
    <x v="234"/>
    <x v="3"/>
    <n v="173"/>
    <x v="0"/>
    <n v="250.9655172413793"/>
    <n v="-0.39433910414949158"/>
    <x v="68"/>
    <n v="215.85714285714286"/>
    <m/>
    <n v="45222"/>
    <n v="799900"/>
    <x v="5"/>
  </r>
  <r>
    <n v="613"/>
    <n v="180"/>
    <n v="284"/>
    <n v="1"/>
    <n v="284"/>
    <x v="33"/>
    <x v="1"/>
    <n v="485"/>
    <x v="14"/>
    <n v="273.72549019607845"/>
    <n v="3.7535816618911033E-2"/>
    <x v="58"/>
    <n v="241.83333333333334"/>
    <m/>
    <n v="45267"/>
    <n v="799900"/>
    <x v="5"/>
  </r>
  <r>
    <n v="614"/>
    <n v="117"/>
    <n v="208"/>
    <n v="3"/>
    <n v="624"/>
    <x v="329"/>
    <x v="0"/>
    <n v="401"/>
    <x v="3"/>
    <n v="265.47674418604652"/>
    <n v="-0.21650387630852785"/>
    <x v="29"/>
    <n v="235.55555555555554"/>
    <m/>
    <n v="45397"/>
    <n v="799900"/>
    <x v="5"/>
  </r>
  <r>
    <n v="615"/>
    <n v="211"/>
    <n v="338"/>
    <n v="4"/>
    <n v="1352"/>
    <x v="247"/>
    <x v="3"/>
    <n v="379"/>
    <x v="4"/>
    <n v="250.48780487804879"/>
    <n v="0.3493670886075948"/>
    <x v="25"/>
    <n v="303.8235294117647"/>
    <m/>
    <n v="45227"/>
    <n v="799900"/>
    <x v="5"/>
  </r>
  <r>
    <n v="616"/>
    <n v="26"/>
    <n v="143"/>
    <n v="2"/>
    <n v="286"/>
    <x v="329"/>
    <x v="14"/>
    <n v="183"/>
    <x v="10"/>
    <n v="271.74545454545455"/>
    <n v="-0.47377224675498464"/>
    <x v="12"/>
    <n v="212.8125"/>
    <m/>
    <n v="45397"/>
    <n v="799900"/>
    <x v="5"/>
  </r>
  <r>
    <n v="617"/>
    <n v="22"/>
    <n v="217"/>
    <n v="3"/>
    <n v="651"/>
    <x v="307"/>
    <x v="12"/>
    <n v="37"/>
    <x v="17"/>
    <n v="267.85483870967744"/>
    <n v="-0.18985969771782985"/>
    <x v="35"/>
    <n v="250.25925925925927"/>
    <m/>
    <n v="45094"/>
    <n v="799900"/>
    <x v="5"/>
  </r>
  <r>
    <n v="618"/>
    <n v="150"/>
    <n v="347"/>
    <n v="3"/>
    <n v="1041"/>
    <x v="363"/>
    <x v="2"/>
    <n v="201"/>
    <x v="6"/>
    <n v="258.5128205128205"/>
    <n v="0.34229319579448525"/>
    <x v="6"/>
    <n v="260.64705882352939"/>
    <m/>
    <n v="44979"/>
    <n v="799900"/>
    <x v="5"/>
  </r>
  <r>
    <n v="619"/>
    <n v="268"/>
    <n v="55"/>
    <n v="2"/>
    <n v="110"/>
    <x v="300"/>
    <x v="11"/>
    <n v="424"/>
    <x v="13"/>
    <n v="258.375"/>
    <n v="-0.78713110788582485"/>
    <x v="34"/>
    <n v="181.57142857142858"/>
    <m/>
    <n v="45213"/>
    <n v="799900"/>
    <x v="5"/>
  </r>
  <r>
    <n v="620"/>
    <n v="67"/>
    <n v="142"/>
    <n v="4"/>
    <n v="568"/>
    <x v="292"/>
    <x v="0"/>
    <n v="69"/>
    <x v="9"/>
    <n v="263.25423728813558"/>
    <n v="-0.46059747617821267"/>
    <x v="43"/>
    <n v="287.10000000000002"/>
    <m/>
    <n v="45256"/>
    <n v="799900"/>
    <x v="5"/>
  </r>
  <r>
    <n v="621"/>
    <n v="453"/>
    <n v="459"/>
    <n v="1"/>
    <n v="459"/>
    <x v="10"/>
    <x v="7"/>
    <n v="498"/>
    <x v="3"/>
    <n v="265.47674418604652"/>
    <n v="0.72896500372300821"/>
    <x v="19"/>
    <n v="329.27272727272725"/>
    <m/>
    <n v="45136"/>
    <n v="799900"/>
    <x v="5"/>
  </r>
  <r>
    <n v="622"/>
    <n v="191"/>
    <n v="58"/>
    <n v="1"/>
    <n v="58"/>
    <x v="55"/>
    <x v="11"/>
    <n v="237"/>
    <x v="19"/>
    <n v="286.92307692307691"/>
    <n v="-0.79785522788203755"/>
    <x v="40"/>
    <n v="273.58333333333331"/>
    <m/>
    <n v="44981"/>
    <n v="799900"/>
    <x v="5"/>
  </r>
  <r>
    <n v="623"/>
    <n v="49"/>
    <n v="465"/>
    <n v="2"/>
    <n v="930"/>
    <x v="364"/>
    <x v="2"/>
    <n v="365"/>
    <x v="13"/>
    <n v="258.375"/>
    <n v="0.79970972423802622"/>
    <x v="30"/>
    <n v="317.85714285714283"/>
    <m/>
    <n v="45150"/>
    <n v="799900"/>
    <x v="5"/>
  </r>
  <r>
    <n v="624"/>
    <n v="313"/>
    <n v="152"/>
    <n v="1"/>
    <n v="152"/>
    <x v="365"/>
    <x v="8"/>
    <n v="127"/>
    <x v="17"/>
    <n v="267.85483870967744"/>
    <n v="-0.43252845185765043"/>
    <x v="35"/>
    <n v="250.25925925925927"/>
    <m/>
    <n v="45014"/>
    <n v="799900"/>
    <x v="5"/>
  </r>
  <r>
    <n v="625"/>
    <n v="245"/>
    <n v="144"/>
    <n v="4"/>
    <n v="576"/>
    <x v="290"/>
    <x v="15"/>
    <n v="314"/>
    <x v="0"/>
    <n v="250.9655172413793"/>
    <n v="-0.42621599340478156"/>
    <x v="0"/>
    <n v="240.5"/>
    <m/>
    <n v="45206"/>
    <n v="799900"/>
    <x v="5"/>
  </r>
  <r>
    <n v="626"/>
    <n v="194"/>
    <n v="478"/>
    <n v="3"/>
    <n v="1434"/>
    <x v="109"/>
    <x v="8"/>
    <n v="403"/>
    <x v="1"/>
    <n v="264.8679245283019"/>
    <n v="0.80467303034620308"/>
    <x v="69"/>
    <n v="273.7"/>
    <m/>
    <n v="44960"/>
    <n v="799900"/>
    <x v="5"/>
  </r>
  <r>
    <n v="627"/>
    <n v="154"/>
    <n v="75"/>
    <n v="1"/>
    <n v="75"/>
    <x v="335"/>
    <x v="6"/>
    <n v="255"/>
    <x v="4"/>
    <n v="250.48780487804879"/>
    <n v="-0.70058422590068159"/>
    <x v="4"/>
    <n v="159.19999999999999"/>
    <m/>
    <n v="45378"/>
    <n v="799900"/>
    <x v="5"/>
  </r>
  <r>
    <n v="628"/>
    <n v="462"/>
    <n v="147"/>
    <n v="5"/>
    <n v="735"/>
    <x v="366"/>
    <x v="15"/>
    <n v="229"/>
    <x v="13"/>
    <n v="258.375"/>
    <n v="-0.43105950653120462"/>
    <x v="20"/>
    <n v="269.70588235294116"/>
    <m/>
    <n v="45113"/>
    <n v="799900"/>
    <x v="5"/>
  </r>
  <r>
    <n v="629"/>
    <n v="310"/>
    <n v="404"/>
    <n v="4"/>
    <n v="1616"/>
    <x v="171"/>
    <x v="3"/>
    <n v="179"/>
    <x v="3"/>
    <n v="265.47674418604652"/>
    <n v="0.52179054793920554"/>
    <x v="16"/>
    <n v="276.67567567567568"/>
    <m/>
    <n v="45031"/>
    <n v="799900"/>
    <x v="5"/>
  </r>
  <r>
    <n v="630"/>
    <n v="422"/>
    <n v="361"/>
    <n v="1"/>
    <n v="361"/>
    <x v="112"/>
    <x v="7"/>
    <n v="277"/>
    <x v="7"/>
    <n v="253.58536585365854"/>
    <n v="0.42358372607482919"/>
    <x v="59"/>
    <n v="256.89999999999998"/>
    <m/>
    <n v="45361"/>
    <n v="799900"/>
    <x v="5"/>
  </r>
  <r>
    <n v="631"/>
    <n v="453"/>
    <n v="404"/>
    <n v="5"/>
    <n v="2020"/>
    <x v="175"/>
    <x v="0"/>
    <n v="460"/>
    <x v="3"/>
    <n v="265.47674418604652"/>
    <n v="0.52179054793920554"/>
    <x v="19"/>
    <n v="329.27272727272725"/>
    <m/>
    <n v="45108"/>
    <n v="799900"/>
    <x v="5"/>
  </r>
  <r>
    <n v="632"/>
    <n v="337"/>
    <n v="132"/>
    <n v="3"/>
    <n v="396"/>
    <x v="306"/>
    <x v="17"/>
    <n v="434"/>
    <x v="3"/>
    <n v="265.47674418604652"/>
    <n v="-0.50278130611887351"/>
    <x v="16"/>
    <n v="276.67567567567568"/>
    <m/>
    <n v="45003"/>
    <n v="799900"/>
    <x v="5"/>
  </r>
  <r>
    <n v="633"/>
    <n v="258"/>
    <n v="333"/>
    <n v="4"/>
    <n v="1332"/>
    <x v="178"/>
    <x v="3"/>
    <n v="62"/>
    <x v="6"/>
    <n v="258.5128205128205"/>
    <n v="0.28813727435032743"/>
    <x v="26"/>
    <n v="216.4"/>
    <m/>
    <n v="45018"/>
    <n v="799900"/>
    <x v="5"/>
  </r>
  <r>
    <n v="634"/>
    <n v="111"/>
    <n v="420"/>
    <n v="1"/>
    <n v="420"/>
    <x v="367"/>
    <x v="1"/>
    <n v="13"/>
    <x v="0"/>
    <n v="250.9655172413793"/>
    <n v="0.67353668590272053"/>
    <x v="11"/>
    <n v="231.92857142857142"/>
    <m/>
    <n v="45295"/>
    <n v="799900"/>
    <x v="5"/>
  </r>
  <r>
    <n v="635"/>
    <n v="4"/>
    <n v="151"/>
    <n v="4"/>
    <n v="604"/>
    <x v="368"/>
    <x v="10"/>
    <n v="116"/>
    <x v="13"/>
    <n v="258.375"/>
    <n v="-0.41557813255926468"/>
    <x v="20"/>
    <n v="269.70588235294116"/>
    <m/>
    <n v="45286"/>
    <n v="799900"/>
    <x v="5"/>
  </r>
  <r>
    <n v="636"/>
    <n v="266"/>
    <n v="141"/>
    <n v="5"/>
    <n v="705"/>
    <x v="25"/>
    <x v="3"/>
    <n v="50"/>
    <x v="6"/>
    <n v="258.5128205128205"/>
    <n v="-0.45457250545526673"/>
    <x v="6"/>
    <n v="260.64705882352939"/>
    <m/>
    <n v="45174"/>
    <n v="799900"/>
    <x v="5"/>
  </r>
  <r>
    <n v="637"/>
    <n v="143"/>
    <n v="339"/>
    <n v="1"/>
    <n v="339"/>
    <x v="100"/>
    <x v="3"/>
    <n v="197"/>
    <x v="0"/>
    <n v="250.9655172413793"/>
    <n v="0.35078318219291016"/>
    <x v="68"/>
    <n v="215.85714285714286"/>
    <m/>
    <n v="45013"/>
    <n v="799900"/>
    <x v="5"/>
  </r>
  <r>
    <n v="638"/>
    <n v="475"/>
    <n v="206"/>
    <n v="3"/>
    <n v="618"/>
    <x v="84"/>
    <x v="11"/>
    <n v="243"/>
    <x v="16"/>
    <n v="300.31818181818181"/>
    <n v="-0.31406084455880123"/>
    <x v="57"/>
    <n v="316.60000000000002"/>
    <m/>
    <n v="45424"/>
    <n v="799900"/>
    <x v="5"/>
  </r>
  <r>
    <n v="639"/>
    <n v="52"/>
    <n v="105"/>
    <n v="2"/>
    <n v="210"/>
    <x v="248"/>
    <x v="0"/>
    <n v="275"/>
    <x v="1"/>
    <n v="264.8679245283019"/>
    <n v="-0.60357600797834454"/>
    <x v="1"/>
    <n v="238.16666666666666"/>
    <m/>
    <n v="45232"/>
    <n v="799900"/>
    <x v="5"/>
  </r>
  <r>
    <n v="640"/>
    <n v="47"/>
    <n v="356"/>
    <n v="3"/>
    <n v="1068"/>
    <x v="369"/>
    <x v="7"/>
    <n v="45"/>
    <x v="10"/>
    <n v="271.74545454545455"/>
    <n v="0.31004951157500327"/>
    <x v="37"/>
    <n v="272.35294117647061"/>
    <m/>
    <n v="45288"/>
    <n v="799900"/>
    <x v="5"/>
  </r>
  <r>
    <n v="641"/>
    <n v="122"/>
    <n v="240"/>
    <n v="1"/>
    <n v="240"/>
    <x v="203"/>
    <x v="1"/>
    <n v="419"/>
    <x v="12"/>
    <n v="274.16279069767444"/>
    <n v="-0.12460768513020615"/>
    <x v="50"/>
    <n v="280.66666666666669"/>
    <m/>
    <n v="44961"/>
    <n v="799900"/>
    <x v="5"/>
  </r>
  <r>
    <n v="642"/>
    <n v="422"/>
    <n v="290"/>
    <n v="5"/>
    <n v="1450"/>
    <x v="255"/>
    <x v="4"/>
    <n v="125"/>
    <x v="7"/>
    <n v="253.58536585365854"/>
    <n v="0.1435991151293643"/>
    <x v="59"/>
    <n v="256.89999999999998"/>
    <m/>
    <n v="45292"/>
    <n v="799900"/>
    <x v="5"/>
  </r>
  <r>
    <n v="643"/>
    <n v="479"/>
    <n v="405"/>
    <n v="4"/>
    <n v="1620"/>
    <x v="72"/>
    <x v="11"/>
    <n v="242"/>
    <x v="4"/>
    <n v="250.48780487804879"/>
    <n v="0.61684518013631928"/>
    <x v="56"/>
    <n v="247.66666666666666"/>
    <m/>
    <n v="45302"/>
    <n v="799900"/>
    <x v="5"/>
  </r>
  <r>
    <n v="644"/>
    <n v="99"/>
    <n v="281"/>
    <n v="5"/>
    <n v="1405"/>
    <x v="182"/>
    <x v="7"/>
    <n v="329"/>
    <x v="4"/>
    <n v="250.48780487804879"/>
    <n v="0.12181110029211295"/>
    <x v="75"/>
    <n v="208"/>
    <m/>
    <n v="45139"/>
    <n v="799900"/>
    <x v="5"/>
  </r>
  <r>
    <n v="645"/>
    <n v="272"/>
    <n v="207"/>
    <n v="5"/>
    <n v="1035"/>
    <x v="287"/>
    <x v="19"/>
    <n v="42"/>
    <x v="18"/>
    <n v="255.11627906976744"/>
    <n v="-0.18860528714676394"/>
    <x v="72"/>
    <n v="252.09090909090909"/>
    <m/>
    <n v="45074"/>
    <n v="799900"/>
    <x v="5"/>
  </r>
  <r>
    <n v="646"/>
    <n v="493"/>
    <n v="378"/>
    <n v="2"/>
    <n v="756"/>
    <x v="370"/>
    <x v="14"/>
    <n v="229"/>
    <x v="4"/>
    <n v="250.48780487804879"/>
    <n v="0.50905550146056466"/>
    <x v="25"/>
    <n v="303.8235294117647"/>
    <m/>
    <n v="45324"/>
    <n v="799900"/>
    <x v="5"/>
  </r>
  <r>
    <n v="647"/>
    <n v="360"/>
    <n v="120"/>
    <n v="2"/>
    <n v="240"/>
    <x v="109"/>
    <x v="19"/>
    <n v="306"/>
    <x v="1"/>
    <n v="264.8679245283019"/>
    <n v="-0.54694400911810803"/>
    <x v="64"/>
    <n v="236.91666666666666"/>
    <m/>
    <n v="44960"/>
    <n v="799900"/>
    <x v="5"/>
  </r>
  <r>
    <n v="648"/>
    <n v="215"/>
    <n v="440"/>
    <n v="2"/>
    <n v="880"/>
    <x v="34"/>
    <x v="10"/>
    <n v="292"/>
    <x v="5"/>
    <n v="268.60344827586209"/>
    <n v="0.63810257397779058"/>
    <x v="5"/>
    <n v="281.96875"/>
    <m/>
    <n v="45381"/>
    <n v="799900"/>
    <x v="5"/>
  </r>
  <r>
    <n v="649"/>
    <n v="292"/>
    <n v="327"/>
    <n v="5"/>
    <n v="1635"/>
    <x v="121"/>
    <x v="12"/>
    <n v="275"/>
    <x v="19"/>
    <n v="286.92307692307691"/>
    <n v="0.13967828418230566"/>
    <x v="42"/>
    <n v="312.66666666666669"/>
    <m/>
    <n v="45038"/>
    <n v="799900"/>
    <x v="5"/>
  </r>
  <r>
    <n v="650"/>
    <n v="307"/>
    <n v="407"/>
    <n v="1"/>
    <n v="407"/>
    <x v="341"/>
    <x v="12"/>
    <n v="103"/>
    <x v="11"/>
    <n v="262.63492063492066"/>
    <n v="0.54967968088964092"/>
    <x v="17"/>
    <n v="311.33333333333331"/>
    <m/>
    <n v="44950"/>
    <n v="799900"/>
    <x v="5"/>
  </r>
  <r>
    <n v="651"/>
    <n v="473"/>
    <n v="343"/>
    <n v="5"/>
    <n v="1715"/>
    <x v="371"/>
    <x v="3"/>
    <n v="460"/>
    <x v="16"/>
    <n v="300.31818181818181"/>
    <n v="0.14212199182685037"/>
    <x v="24"/>
    <n v="281.73333333333335"/>
    <m/>
    <n v="45086"/>
    <n v="799900"/>
    <x v="5"/>
  </r>
  <r>
    <n v="652"/>
    <n v="112"/>
    <n v="237"/>
    <n v="3"/>
    <n v="711"/>
    <x v="80"/>
    <x v="16"/>
    <n v="342"/>
    <x v="15"/>
    <n v="294.95238095238096"/>
    <n v="-0.19648046496609628"/>
    <x v="53"/>
    <n v="322.54545454545456"/>
    <m/>
    <n v="45079"/>
    <n v="799900"/>
    <x v="5"/>
  </r>
  <r>
    <n v="653"/>
    <n v="131"/>
    <n v="116"/>
    <n v="5"/>
    <n v="580"/>
    <x v="236"/>
    <x v="1"/>
    <n v="246"/>
    <x v="5"/>
    <n v="268.60344827586209"/>
    <n v="-0.568136594133128"/>
    <x v="32"/>
    <n v="254.18181818181819"/>
    <m/>
    <n v="45184"/>
    <n v="799900"/>
    <x v="5"/>
  </r>
  <r>
    <n v="654"/>
    <n v="230"/>
    <n v="453"/>
    <n v="3"/>
    <n v="1359"/>
    <x v="370"/>
    <x v="19"/>
    <n v="175"/>
    <x v="5"/>
    <n v="268.60344827586209"/>
    <n v="0.68650105911804338"/>
    <x v="5"/>
    <n v="281.96875"/>
    <m/>
    <n v="45324"/>
    <n v="799900"/>
    <x v="5"/>
  </r>
  <r>
    <n v="655"/>
    <n v="39"/>
    <n v="375"/>
    <n v="2"/>
    <n v="750"/>
    <x v="146"/>
    <x v="14"/>
    <n v="366"/>
    <x v="11"/>
    <n v="262.63492063492066"/>
    <n v="0.4278375438172366"/>
    <x v="47"/>
    <n v="271"/>
    <m/>
    <n v="45289"/>
    <n v="799900"/>
    <x v="5"/>
  </r>
  <r>
    <n v="656"/>
    <n v="481"/>
    <n v="374"/>
    <n v="5"/>
    <n v="1870"/>
    <x v="26"/>
    <x v="14"/>
    <n v="254"/>
    <x v="14"/>
    <n v="273.72549019607845"/>
    <n v="0.36633237822349551"/>
    <x v="22"/>
    <n v="280.23809523809524"/>
    <m/>
    <n v="45099"/>
    <n v="799900"/>
    <x v="5"/>
  </r>
  <r>
    <n v="657"/>
    <n v="438"/>
    <n v="81"/>
    <n v="4"/>
    <n v="324"/>
    <x v="77"/>
    <x v="18"/>
    <n v="79"/>
    <x v="7"/>
    <n v="253.58536585365854"/>
    <n v="-0.6805809368086948"/>
    <x v="59"/>
    <n v="256.89999999999998"/>
    <m/>
    <n v="45272"/>
    <n v="799900"/>
    <x v="5"/>
  </r>
  <r>
    <n v="658"/>
    <n v="316"/>
    <n v="428"/>
    <n v="3"/>
    <n v="1284"/>
    <x v="42"/>
    <x v="4"/>
    <n v="70"/>
    <x v="3"/>
    <n v="265.47674418604652"/>
    <n v="0.61219394682668304"/>
    <x v="3"/>
    <n v="236.27586206896552"/>
    <m/>
    <n v="45387"/>
    <n v="799900"/>
    <x v="5"/>
  </r>
  <r>
    <n v="659"/>
    <n v="174"/>
    <n v="456"/>
    <n v="3"/>
    <n v="1368"/>
    <x v="179"/>
    <x v="15"/>
    <n v="76"/>
    <x v="8"/>
    <n v="271.18181818181819"/>
    <n v="0.68152866242038224"/>
    <x v="52"/>
    <n v="243.3"/>
    <m/>
    <n v="45282"/>
    <n v="799900"/>
    <x v="5"/>
  </r>
  <r>
    <n v="660"/>
    <n v="228"/>
    <n v="247"/>
    <n v="4"/>
    <n v="988"/>
    <x v="372"/>
    <x v="11"/>
    <n v="147"/>
    <x v="13"/>
    <n v="258.375"/>
    <n v="-4.4025157232704393E-2"/>
    <x v="34"/>
    <n v="181.57142857142858"/>
    <m/>
    <n v="45415"/>
    <n v="799900"/>
    <x v="5"/>
  </r>
  <r>
    <n v="661"/>
    <n v="269"/>
    <n v="455"/>
    <n v="5"/>
    <n v="2275"/>
    <x v="40"/>
    <x v="3"/>
    <n v="345"/>
    <x v="0"/>
    <n v="250.9655172413793"/>
    <n v="0.81299807639461386"/>
    <x v="45"/>
    <n v="293.41176470588238"/>
    <m/>
    <n v="45104"/>
    <n v="799900"/>
    <x v="5"/>
  </r>
  <r>
    <n v="662"/>
    <n v="461"/>
    <n v="388"/>
    <n v="4"/>
    <n v="1552"/>
    <x v="373"/>
    <x v="13"/>
    <n v="303"/>
    <x v="12"/>
    <n v="274.16279069767444"/>
    <n v="0.41521757570616669"/>
    <x v="76"/>
    <n v="369.2"/>
    <m/>
    <n v="45293"/>
    <n v="799900"/>
    <x v="5"/>
  </r>
  <r>
    <n v="663"/>
    <n v="151"/>
    <n v="496"/>
    <n v="3"/>
    <n v="1488"/>
    <x v="344"/>
    <x v="14"/>
    <n v="436"/>
    <x v="15"/>
    <n v="294.95238095238096"/>
    <n v="0.68162738133677747"/>
    <x v="53"/>
    <n v="322.54545454545456"/>
    <m/>
    <n v="45181"/>
    <n v="799900"/>
    <x v="5"/>
  </r>
  <r>
    <n v="664"/>
    <n v="386"/>
    <n v="295"/>
    <n v="3"/>
    <n v="885"/>
    <x v="374"/>
    <x v="11"/>
    <n v="25"/>
    <x v="18"/>
    <n v="255.11627906976744"/>
    <n v="0.15633546034639934"/>
    <x v="67"/>
    <n v="251.91666666666666"/>
    <m/>
    <n v="45194"/>
    <n v="799900"/>
    <x v="5"/>
  </r>
  <r>
    <n v="665"/>
    <n v="452"/>
    <n v="226"/>
    <n v="4"/>
    <n v="904"/>
    <x v="133"/>
    <x v="19"/>
    <n v="33"/>
    <x v="12"/>
    <n v="274.16279069767444"/>
    <n v="-0.17567223683094413"/>
    <x v="18"/>
    <n v="253.6875"/>
    <m/>
    <n v="45153"/>
    <n v="799900"/>
    <x v="5"/>
  </r>
  <r>
    <n v="666"/>
    <n v="37"/>
    <n v="411"/>
    <n v="5"/>
    <n v="2055"/>
    <x v="375"/>
    <x v="13"/>
    <n v="7"/>
    <x v="1"/>
    <n v="264.8679245283019"/>
    <n v="0.55171676877048004"/>
    <x v="1"/>
    <n v="238.16666666666666"/>
    <m/>
    <n v="45140"/>
    <n v="799900"/>
    <x v="5"/>
  </r>
  <r>
    <n v="667"/>
    <n v="27"/>
    <n v="301"/>
    <n v="1"/>
    <n v="301"/>
    <x v="284"/>
    <x v="14"/>
    <n v="494"/>
    <x v="3"/>
    <n v="265.47674418604652"/>
    <n v="0.13380929438044764"/>
    <x v="16"/>
    <n v="276.67567567567568"/>
    <m/>
    <n v="44931"/>
    <n v="799900"/>
    <x v="5"/>
  </r>
  <r>
    <n v="668"/>
    <n v="435"/>
    <n v="452"/>
    <n v="4"/>
    <n v="1808"/>
    <x v="81"/>
    <x v="5"/>
    <n v="420"/>
    <x v="10"/>
    <n v="271.74545454545455"/>
    <n v="0.66332128997725137"/>
    <x v="37"/>
    <n v="272.35294117647061"/>
    <m/>
    <n v="44927"/>
    <n v="799900"/>
    <x v="5"/>
  </r>
  <r>
    <n v="669"/>
    <n v="101"/>
    <n v="293"/>
    <n v="1"/>
    <n v="293"/>
    <x v="151"/>
    <x v="14"/>
    <n v="75"/>
    <x v="8"/>
    <n v="271.18181818181819"/>
    <n v="8.0455916862219201E-2"/>
    <x v="52"/>
    <n v="243.3"/>
    <m/>
    <n v="45165"/>
    <n v="799900"/>
    <x v="5"/>
  </r>
  <r>
    <n v="670"/>
    <n v="423"/>
    <n v="382"/>
    <n v="2"/>
    <n v="764"/>
    <x v="139"/>
    <x v="8"/>
    <n v="83"/>
    <x v="14"/>
    <n v="273.72549019607845"/>
    <n v="0.39555873925501417"/>
    <x v="22"/>
    <n v="280.23809523809524"/>
    <m/>
    <n v="45283"/>
    <n v="799900"/>
    <x v="5"/>
  </r>
  <r>
    <n v="671"/>
    <n v="411"/>
    <n v="158"/>
    <n v="3"/>
    <n v="474"/>
    <x v="122"/>
    <x v="8"/>
    <n v="109"/>
    <x v="16"/>
    <n v="300.31818181818181"/>
    <n v="-0.47389132738005146"/>
    <x v="24"/>
    <n v="281.73333333333335"/>
    <m/>
    <n v="45070"/>
    <n v="799900"/>
    <x v="5"/>
  </r>
  <r>
    <n v="672"/>
    <n v="381"/>
    <n v="296"/>
    <n v="4"/>
    <n v="1184"/>
    <x v="134"/>
    <x v="12"/>
    <n v="465"/>
    <x v="6"/>
    <n v="258.5128205128205"/>
    <n v="0.14501091053362436"/>
    <x v="54"/>
    <n v="292.66666666666669"/>
    <m/>
    <n v="45106"/>
    <n v="799900"/>
    <x v="5"/>
  </r>
  <r>
    <n v="673"/>
    <n v="400"/>
    <n v="345"/>
    <n v="2"/>
    <n v="690"/>
    <x v="376"/>
    <x v="14"/>
    <n v="18"/>
    <x v="15"/>
    <n v="294.95238095238096"/>
    <n v="0.16968033580884723"/>
    <x v="53"/>
    <n v="322.54545454545456"/>
    <m/>
    <n v="45143"/>
    <n v="799900"/>
    <x v="5"/>
  </r>
  <r>
    <n v="674"/>
    <n v="389"/>
    <n v="155"/>
    <n v="4"/>
    <n v="620"/>
    <x v="143"/>
    <x v="19"/>
    <n v="376"/>
    <x v="8"/>
    <n v="271.18181818181819"/>
    <n v="-0.42842775729131743"/>
    <x v="52"/>
    <n v="243.3"/>
    <m/>
    <n v="45412"/>
    <n v="799900"/>
    <x v="5"/>
  </r>
  <r>
    <n v="675"/>
    <n v="227"/>
    <n v="300"/>
    <n v="4"/>
    <n v="1200"/>
    <x v="138"/>
    <x v="8"/>
    <n v="88"/>
    <x v="3"/>
    <n v="265.47674418604652"/>
    <n v="0.13004248609346947"/>
    <x v="19"/>
    <n v="329.27272727272725"/>
    <m/>
    <n v="44991"/>
    <n v="799900"/>
    <x v="5"/>
  </r>
  <r>
    <n v="676"/>
    <n v="243"/>
    <n v="371"/>
    <n v="3"/>
    <n v="1113"/>
    <x v="136"/>
    <x v="1"/>
    <n v="352"/>
    <x v="13"/>
    <n v="258.375"/>
    <n v="0.4358974358974359"/>
    <x v="20"/>
    <n v="269.70588235294116"/>
    <m/>
    <n v="45081"/>
    <n v="799900"/>
    <x v="5"/>
  </r>
  <r>
    <n v="677"/>
    <n v="187"/>
    <n v="273"/>
    <n v="3"/>
    <n v="819"/>
    <x v="15"/>
    <x v="18"/>
    <n v="452"/>
    <x v="3"/>
    <n v="265.47674418604652"/>
    <n v="2.8338662345057219E-2"/>
    <x v="16"/>
    <n v="276.67567567567568"/>
    <m/>
    <n v="44980"/>
    <n v="799900"/>
    <x v="5"/>
  </r>
  <r>
    <n v="678"/>
    <n v="441"/>
    <n v="147"/>
    <n v="3"/>
    <n v="441"/>
    <x v="39"/>
    <x v="9"/>
    <n v="449"/>
    <x v="8"/>
    <n v="271.18181818181819"/>
    <n v="-0.4579282601407979"/>
    <x v="14"/>
    <n v="260.15789473684208"/>
    <m/>
    <n v="45117"/>
    <n v="799900"/>
    <x v="5"/>
  </r>
  <r>
    <n v="679"/>
    <n v="446"/>
    <n v="440"/>
    <n v="5"/>
    <n v="2200"/>
    <x v="11"/>
    <x v="18"/>
    <n v="197"/>
    <x v="14"/>
    <n v="273.72549019607845"/>
    <n v="0.60744985673352425"/>
    <x v="44"/>
    <n v="320.57142857142856"/>
    <m/>
    <n v="45394"/>
    <n v="799900"/>
    <x v="5"/>
  </r>
  <r>
    <n v="680"/>
    <n v="55"/>
    <n v="227"/>
    <n v="4"/>
    <n v="908"/>
    <x v="107"/>
    <x v="0"/>
    <n v="70"/>
    <x v="18"/>
    <n v="255.11627906976744"/>
    <n v="-0.11020966271649957"/>
    <x v="61"/>
    <n v="274.28571428571428"/>
    <m/>
    <n v="45338"/>
    <n v="799900"/>
    <x v="5"/>
  </r>
  <r>
    <n v="681"/>
    <n v="27"/>
    <n v="415"/>
    <n v="4"/>
    <n v="1660"/>
    <x v="377"/>
    <x v="16"/>
    <n v="345"/>
    <x v="3"/>
    <n v="265.47674418604652"/>
    <n v="0.5632254390959659"/>
    <x v="16"/>
    <n v="276.67567567567568"/>
    <m/>
    <n v="45229"/>
    <n v="799900"/>
    <x v="5"/>
  </r>
  <r>
    <n v="682"/>
    <n v="110"/>
    <n v="84"/>
    <n v="5"/>
    <n v="420"/>
    <x v="117"/>
    <x v="5"/>
    <n v="225"/>
    <x v="3"/>
    <n v="265.47674418604652"/>
    <n v="-0.68358810389382851"/>
    <x v="16"/>
    <n v="276.67567567567568"/>
    <m/>
    <n v="45029"/>
    <n v="799900"/>
    <x v="5"/>
  </r>
  <r>
    <n v="683"/>
    <n v="196"/>
    <n v="196"/>
    <n v="4"/>
    <n v="784"/>
    <x v="378"/>
    <x v="13"/>
    <n v="8"/>
    <x v="17"/>
    <n v="267.85483870967744"/>
    <n v="-0.26826037213223342"/>
    <x v="27"/>
    <n v="288.23809523809524"/>
    <m/>
    <n v="44944"/>
    <n v="799900"/>
    <x v="5"/>
  </r>
  <r>
    <n v="684"/>
    <n v="271"/>
    <n v="123"/>
    <n v="2"/>
    <n v="246"/>
    <x v="250"/>
    <x v="3"/>
    <n v="11"/>
    <x v="11"/>
    <n v="262.63492063492066"/>
    <n v="-0.53166928562794635"/>
    <x v="47"/>
    <n v="271"/>
    <m/>
    <n v="45350"/>
    <n v="799900"/>
    <x v="5"/>
  </r>
  <r>
    <n v="685"/>
    <n v="189"/>
    <n v="356"/>
    <n v="1"/>
    <n v="356"/>
    <x v="135"/>
    <x v="18"/>
    <n v="388"/>
    <x v="16"/>
    <n v="300.31818181818181"/>
    <n v="0.18540941425760549"/>
    <x v="38"/>
    <n v="264"/>
    <m/>
    <n v="45051"/>
    <n v="799900"/>
    <x v="5"/>
  </r>
  <r>
    <n v="686"/>
    <n v="372"/>
    <n v="166"/>
    <n v="5"/>
    <n v="830"/>
    <x v="379"/>
    <x v="15"/>
    <n v="40"/>
    <x v="7"/>
    <n v="253.58536585365854"/>
    <n v="-0.34538809271905357"/>
    <x v="39"/>
    <n v="222.2"/>
    <m/>
    <n v="45431"/>
    <n v="799900"/>
    <x v="5"/>
  </r>
  <r>
    <n v="687"/>
    <n v="205"/>
    <n v="156"/>
    <n v="4"/>
    <n v="624"/>
    <x v="359"/>
    <x v="4"/>
    <n v="286"/>
    <x v="3"/>
    <n v="265.47674418604652"/>
    <n v="-0.41237790723139589"/>
    <x v="3"/>
    <n v="236.27586206896552"/>
    <m/>
    <n v="45429"/>
    <n v="799900"/>
    <x v="5"/>
  </r>
  <r>
    <n v="688"/>
    <n v="187"/>
    <n v="496"/>
    <n v="4"/>
    <n v="1984"/>
    <x v="380"/>
    <x v="2"/>
    <n v="448"/>
    <x v="3"/>
    <n v="265.47674418604652"/>
    <n v="0.86833691034120264"/>
    <x v="16"/>
    <n v="276.67567567567568"/>
    <m/>
    <n v="45315"/>
    <n v="799900"/>
    <x v="5"/>
  </r>
  <r>
    <n v="689"/>
    <n v="194"/>
    <n v="257"/>
    <n v="5"/>
    <n v="1285"/>
    <x v="381"/>
    <x v="1"/>
    <n v="291"/>
    <x v="1"/>
    <n v="264.8679245283019"/>
    <n v="-2.9705086194614649E-2"/>
    <x v="69"/>
    <n v="273.7"/>
    <m/>
    <n v="45122"/>
    <n v="799900"/>
    <x v="5"/>
  </r>
  <r>
    <n v="690"/>
    <n v="51"/>
    <n v="476"/>
    <n v="2"/>
    <n v="952"/>
    <x v="382"/>
    <x v="17"/>
    <n v="480"/>
    <x v="19"/>
    <n v="286.92307692307691"/>
    <n v="0.65898123324396796"/>
    <x v="42"/>
    <n v="312.66666666666669"/>
    <m/>
    <n v="45020"/>
    <n v="799900"/>
    <x v="5"/>
  </r>
  <r>
    <n v="691"/>
    <n v="80"/>
    <n v="232"/>
    <n v="2"/>
    <n v="464"/>
    <x v="17"/>
    <x v="8"/>
    <n v="418"/>
    <x v="17"/>
    <n v="267.85483870967744"/>
    <n v="-0.1338592159932559"/>
    <x v="66"/>
    <n v="273.625"/>
    <m/>
    <n v="45116"/>
    <n v="799900"/>
    <x v="5"/>
  </r>
  <r>
    <n v="692"/>
    <n v="474"/>
    <n v="252"/>
    <n v="3"/>
    <n v="756"/>
    <x v="291"/>
    <x v="5"/>
    <n v="470"/>
    <x v="15"/>
    <n v="294.95238095238096"/>
    <n v="-0.14562479819179852"/>
    <x v="23"/>
    <n v="318.81818181818181"/>
    <m/>
    <n v="45425"/>
    <n v="799900"/>
    <x v="5"/>
  </r>
  <r>
    <n v="693"/>
    <n v="215"/>
    <n v="485"/>
    <n v="4"/>
    <n v="1940"/>
    <x v="105"/>
    <x v="1"/>
    <n v="318"/>
    <x v="5"/>
    <n v="268.60344827586209"/>
    <n v="0.80563579177097355"/>
    <x v="5"/>
    <n v="281.96875"/>
    <m/>
    <n v="44959"/>
    <n v="799900"/>
    <x v="5"/>
  </r>
  <r>
    <n v="694"/>
    <n v="36"/>
    <n v="150"/>
    <n v="2"/>
    <n v="300"/>
    <x v="209"/>
    <x v="12"/>
    <n v="283"/>
    <x v="3"/>
    <n v="265.47674418604652"/>
    <n v="-0.43497875695326527"/>
    <x v="29"/>
    <n v="235.55555555555554"/>
    <m/>
    <n v="45157"/>
    <n v="799900"/>
    <x v="5"/>
  </r>
  <r>
    <n v="695"/>
    <n v="400"/>
    <n v="474"/>
    <n v="4"/>
    <n v="1896"/>
    <x v="383"/>
    <x v="9"/>
    <n v="191"/>
    <x v="15"/>
    <n v="294.95238095238096"/>
    <n v="0.60703907006780744"/>
    <x v="53"/>
    <n v="322.54545454545456"/>
    <m/>
    <n v="44992"/>
    <n v="799900"/>
    <x v="5"/>
  </r>
  <r>
    <n v="696"/>
    <n v="80"/>
    <n v="135"/>
    <n v="2"/>
    <n v="270"/>
    <x v="384"/>
    <x v="9"/>
    <n v="123"/>
    <x v="17"/>
    <n v="267.85483870967744"/>
    <n v="-0.49599566447883425"/>
    <x v="66"/>
    <n v="273.625"/>
    <m/>
    <n v="45296"/>
    <n v="799900"/>
    <x v="5"/>
  </r>
  <r>
    <n v="697"/>
    <n v="413"/>
    <n v="178"/>
    <n v="5"/>
    <n v="890"/>
    <x v="97"/>
    <x v="2"/>
    <n v="380"/>
    <x v="7"/>
    <n v="253.58536585365854"/>
    <n v="-0.29806675002404537"/>
    <x v="7"/>
    <n v="288.11111111111109"/>
    <m/>
    <n v="45095"/>
    <n v="799900"/>
    <x v="5"/>
  </r>
  <r>
    <n v="698"/>
    <n v="10"/>
    <n v="112"/>
    <n v="3"/>
    <n v="336"/>
    <x v="250"/>
    <x v="2"/>
    <n v="442"/>
    <x v="5"/>
    <n v="268.60344827586209"/>
    <n v="-0.58302843571474416"/>
    <x v="5"/>
    <n v="281.96875"/>
    <m/>
    <n v="45350"/>
    <n v="799900"/>
    <x v="5"/>
  </r>
  <r>
    <n v="699"/>
    <n v="14"/>
    <n v="338"/>
    <n v="4"/>
    <n v="1352"/>
    <x v="385"/>
    <x v="5"/>
    <n v="218"/>
    <x v="5"/>
    <n v="268.60344827586209"/>
    <n v="0.25836061364657548"/>
    <x v="49"/>
    <n v="272.25"/>
    <m/>
    <n v="44964"/>
    <n v="799900"/>
    <x v="5"/>
  </r>
  <r>
    <n v="700"/>
    <n v="423"/>
    <n v="277"/>
    <n v="5"/>
    <n v="1385"/>
    <x v="376"/>
    <x v="4"/>
    <n v="331"/>
    <x v="14"/>
    <n v="273.72549019607845"/>
    <n v="1.1962750716332238E-2"/>
    <x v="22"/>
    <n v="280.23809523809524"/>
    <m/>
    <n v="45143"/>
    <n v="799900"/>
    <x v="5"/>
  </r>
  <r>
    <n v="701"/>
    <n v="138"/>
    <n v="427"/>
    <n v="5"/>
    <n v="2135"/>
    <x v="277"/>
    <x v="4"/>
    <n v="196"/>
    <x v="11"/>
    <n v="262.63492063492066"/>
    <n v="0.62583101655989348"/>
    <x v="47"/>
    <n v="271"/>
    <m/>
    <n v="45145"/>
    <n v="799900"/>
    <x v="5"/>
  </r>
  <r>
    <n v="702"/>
    <n v="498"/>
    <n v="169"/>
    <n v="4"/>
    <n v="676"/>
    <x v="37"/>
    <x v="16"/>
    <n v="36"/>
    <x v="15"/>
    <n v="294.95238095238096"/>
    <n v="-0.42702615434291247"/>
    <x v="41"/>
    <n v="274.77777777777777"/>
    <m/>
    <n v="45129"/>
    <n v="799900"/>
    <x v="5"/>
  </r>
  <r>
    <n v="703"/>
    <n v="46"/>
    <n v="228"/>
    <n v="5"/>
    <n v="1140"/>
    <x v="386"/>
    <x v="3"/>
    <n v="272"/>
    <x v="9"/>
    <n v="263.25423728813558"/>
    <n v="-0.13391707442698941"/>
    <x v="55"/>
    <n v="293.66666666666669"/>
    <m/>
    <n v="45017"/>
    <n v="799900"/>
    <x v="5"/>
  </r>
  <r>
    <n v="704"/>
    <n v="1"/>
    <n v="322"/>
    <n v="2"/>
    <n v="644"/>
    <x v="387"/>
    <x v="15"/>
    <n v="22"/>
    <x v="18"/>
    <n v="255.11627906976744"/>
    <n v="0.26216955332725611"/>
    <x v="72"/>
    <n v="252.09090909090909"/>
    <m/>
    <n v="45422"/>
    <n v="799900"/>
    <x v="5"/>
  </r>
  <r>
    <n v="705"/>
    <n v="478"/>
    <n v="342"/>
    <n v="3"/>
    <n v="1026"/>
    <x v="212"/>
    <x v="6"/>
    <n v="360"/>
    <x v="17"/>
    <n v="267.85483870967744"/>
    <n v="0.27681098332028653"/>
    <x v="27"/>
    <n v="288.23809523809524"/>
    <m/>
    <n v="45037"/>
    <n v="799900"/>
    <x v="5"/>
  </r>
  <r>
    <n v="706"/>
    <n v="444"/>
    <n v="315"/>
    <n v="4"/>
    <n v="1260"/>
    <x v="144"/>
    <x v="4"/>
    <n v="414"/>
    <x v="9"/>
    <n v="263.25423728813558"/>
    <n v="0.19656193664692245"/>
    <x v="33"/>
    <n v="248.5"/>
    <m/>
    <n v="45041"/>
    <n v="799900"/>
    <x v="5"/>
  </r>
  <r>
    <n v="707"/>
    <n v="110"/>
    <n v="473"/>
    <n v="2"/>
    <n v="946"/>
    <x v="271"/>
    <x v="16"/>
    <n v="152"/>
    <x v="3"/>
    <n v="265.47674418604652"/>
    <n v="0.78170031974070331"/>
    <x v="16"/>
    <n v="276.67567567567568"/>
    <m/>
    <n v="45373"/>
    <n v="799900"/>
    <x v="5"/>
  </r>
  <r>
    <n v="708"/>
    <n v="191"/>
    <n v="248"/>
    <n v="2"/>
    <n v="496"/>
    <x v="358"/>
    <x v="11"/>
    <n v="177"/>
    <x v="19"/>
    <n v="286.92307692307691"/>
    <n v="-0.13565683646112592"/>
    <x v="40"/>
    <n v="273.58333333333331"/>
    <m/>
    <n v="45148"/>
    <n v="799900"/>
    <x v="5"/>
  </r>
  <r>
    <n v="709"/>
    <n v="198"/>
    <n v="335"/>
    <n v="3"/>
    <n v="1005"/>
    <x v="73"/>
    <x v="10"/>
    <n v="111"/>
    <x v="10"/>
    <n v="271.74545454545455"/>
    <n v="0.23277131004951146"/>
    <x v="15"/>
    <n v="316.58333333333331"/>
    <m/>
    <n v="45164"/>
    <n v="799900"/>
    <x v="5"/>
  </r>
  <r>
    <n v="710"/>
    <n v="93"/>
    <n v="343"/>
    <n v="3"/>
    <n v="1029"/>
    <x v="69"/>
    <x v="17"/>
    <n v="281"/>
    <x v="8"/>
    <n v="271.18181818181819"/>
    <n v="0.26483405967147156"/>
    <x v="8"/>
    <n v="291.45454545454544"/>
    <m/>
    <n v="44930"/>
    <n v="799900"/>
    <x v="5"/>
  </r>
  <r>
    <n v="711"/>
    <n v="385"/>
    <n v="309"/>
    <n v="1"/>
    <n v="309"/>
    <x v="388"/>
    <x v="6"/>
    <n v="177"/>
    <x v="3"/>
    <n v="265.47674418604652"/>
    <n v="0.16394376067627348"/>
    <x v="19"/>
    <n v="329.27272727272725"/>
    <m/>
    <n v="45100"/>
    <n v="799900"/>
    <x v="5"/>
  </r>
  <r>
    <n v="712"/>
    <n v="456"/>
    <n v="196"/>
    <n v="4"/>
    <n v="784"/>
    <x v="199"/>
    <x v="4"/>
    <n v="446"/>
    <x v="19"/>
    <n v="286.92307692307691"/>
    <n v="-0.31689008042895439"/>
    <x v="40"/>
    <n v="273.58333333333331"/>
    <m/>
    <n v="45006"/>
    <n v="799900"/>
    <x v="5"/>
  </r>
  <r>
    <n v="713"/>
    <n v="147"/>
    <n v="258"/>
    <n v="5"/>
    <n v="1290"/>
    <x v="51"/>
    <x v="3"/>
    <n v="202"/>
    <x v="17"/>
    <n v="267.85483870967744"/>
    <n v="-3.6791714337327752E-2"/>
    <x v="35"/>
    <n v="250.25925925925927"/>
    <m/>
    <n v="45356"/>
    <n v="799900"/>
    <x v="5"/>
  </r>
  <r>
    <n v="714"/>
    <n v="47"/>
    <n v="496"/>
    <n v="2"/>
    <n v="992"/>
    <x v="321"/>
    <x v="2"/>
    <n v="140"/>
    <x v="10"/>
    <n v="271.74545454545455"/>
    <n v="0.82523752174494835"/>
    <x v="37"/>
    <n v="272.35294117647061"/>
    <m/>
    <n v="45196"/>
    <n v="799900"/>
    <x v="5"/>
  </r>
  <r>
    <n v="715"/>
    <n v="369"/>
    <n v="202"/>
    <n v="5"/>
    <n v="1010"/>
    <x v="388"/>
    <x v="13"/>
    <n v="321"/>
    <x v="15"/>
    <n v="294.95238095238096"/>
    <n v="-0.31514368743945753"/>
    <x v="41"/>
    <n v="274.77777777777777"/>
    <m/>
    <n v="45100"/>
    <n v="799900"/>
    <x v="5"/>
  </r>
  <r>
    <n v="716"/>
    <n v="296"/>
    <n v="155"/>
    <n v="1"/>
    <n v="155"/>
    <x v="6"/>
    <x v="17"/>
    <n v="188"/>
    <x v="18"/>
    <n v="255.11627906976744"/>
    <n v="-0.39243391066545119"/>
    <x v="34"/>
    <n v="250.30769230769232"/>
    <m/>
    <n v="45349"/>
    <n v="799900"/>
    <x v="5"/>
  </r>
  <r>
    <n v="717"/>
    <n v="448"/>
    <n v="72"/>
    <n v="5"/>
    <n v="360"/>
    <x v="188"/>
    <x v="10"/>
    <n v="63"/>
    <x v="9"/>
    <n v="263.25423728813558"/>
    <n v="-0.72650012876641767"/>
    <x v="9"/>
    <n v="257.78260869565219"/>
    <m/>
    <n v="45409"/>
    <n v="799900"/>
    <x v="5"/>
  </r>
  <r>
    <n v="718"/>
    <n v="38"/>
    <n v="191"/>
    <n v="5"/>
    <n v="955"/>
    <x v="383"/>
    <x v="14"/>
    <n v="25"/>
    <x v="17"/>
    <n v="267.85483870967744"/>
    <n v="-0.2869271993737581"/>
    <x v="27"/>
    <n v="288.23809523809524"/>
    <m/>
    <n v="44992"/>
    <n v="799900"/>
    <x v="5"/>
  </r>
  <r>
    <n v="719"/>
    <n v="272"/>
    <n v="362"/>
    <n v="2"/>
    <n v="724"/>
    <x v="113"/>
    <x v="17"/>
    <n v="409"/>
    <x v="18"/>
    <n v="255.11627906976744"/>
    <n v="0.41896080218778486"/>
    <x v="72"/>
    <n v="252.09090909090909"/>
    <m/>
    <n v="45025"/>
    <n v="799900"/>
    <x v="5"/>
  </r>
  <r>
    <n v="720"/>
    <n v="426"/>
    <n v="394"/>
    <n v="5"/>
    <n v="1970"/>
    <x v="6"/>
    <x v="15"/>
    <n v="386"/>
    <x v="2"/>
    <n v="283.468085106383"/>
    <n v="0.38992719357502059"/>
    <x v="46"/>
    <n v="321.63636363636363"/>
    <m/>
    <n v="45349"/>
    <n v="799900"/>
    <x v="5"/>
  </r>
  <r>
    <n v="721"/>
    <n v="378"/>
    <n v="203"/>
    <n v="4"/>
    <n v="812"/>
    <x v="20"/>
    <x v="8"/>
    <n v="238"/>
    <x v="5"/>
    <n v="268.60344827586209"/>
    <n v="-0.24423903973297389"/>
    <x v="5"/>
    <n v="281.96875"/>
    <m/>
    <n v="45244"/>
    <n v="799900"/>
    <x v="5"/>
  </r>
  <r>
    <n v="722"/>
    <n v="134"/>
    <n v="450"/>
    <n v="5"/>
    <n v="2250"/>
    <x v="352"/>
    <x v="0"/>
    <n v="480"/>
    <x v="6"/>
    <n v="258.5128205128205"/>
    <n v="0.74072604641936124"/>
    <x v="6"/>
    <n v="260.64705882352939"/>
    <m/>
    <n v="45061"/>
    <n v="799900"/>
    <x v="5"/>
  </r>
  <r>
    <n v="723"/>
    <n v="485"/>
    <n v="323"/>
    <n v="1"/>
    <n v="323"/>
    <x v="389"/>
    <x v="16"/>
    <n v="157"/>
    <x v="3"/>
    <n v="265.47674418604652"/>
    <n v="0.2166790766939688"/>
    <x v="3"/>
    <n v="236.27586206896552"/>
    <m/>
    <n v="45144"/>
    <n v="799900"/>
    <x v="5"/>
  </r>
  <r>
    <n v="724"/>
    <n v="400"/>
    <n v="358"/>
    <n v="4"/>
    <n v="1432"/>
    <x v="128"/>
    <x v="2"/>
    <n v="9"/>
    <x v="15"/>
    <n v="294.95238095238096"/>
    <n v="0.21375524701323867"/>
    <x v="53"/>
    <n v="322.54545454545456"/>
    <m/>
    <n v="45103"/>
    <n v="799900"/>
    <x v="5"/>
  </r>
  <r>
    <n v="725"/>
    <n v="28"/>
    <n v="459"/>
    <n v="1"/>
    <n v="459"/>
    <x v="286"/>
    <x v="0"/>
    <n v="63"/>
    <x v="18"/>
    <n v="255.11627906976744"/>
    <n v="0.79917958067456696"/>
    <x v="61"/>
    <n v="274.28571428571428"/>
    <m/>
    <n v="45377"/>
    <n v="799900"/>
    <x v="5"/>
  </r>
  <r>
    <n v="726"/>
    <n v="195"/>
    <n v="497"/>
    <n v="5"/>
    <n v="2485"/>
    <x v="10"/>
    <x v="18"/>
    <n v="105"/>
    <x v="16"/>
    <n v="300.31818181818181"/>
    <n v="0.65491145754502811"/>
    <x v="51"/>
    <n v="331.16666666666669"/>
    <m/>
    <n v="45136"/>
    <n v="799900"/>
    <x v="5"/>
  </r>
  <r>
    <n v="727"/>
    <n v="398"/>
    <n v="361"/>
    <n v="1"/>
    <n v="361"/>
    <x v="125"/>
    <x v="7"/>
    <n v="40"/>
    <x v="5"/>
    <n v="268.60344827586209"/>
    <n v="0.34398870274086901"/>
    <x v="5"/>
    <n v="281.96875"/>
    <m/>
    <n v="45336"/>
    <n v="799900"/>
    <x v="5"/>
  </r>
  <r>
    <n v="728"/>
    <n v="77"/>
    <n v="160"/>
    <n v="2"/>
    <n v="320"/>
    <x v="234"/>
    <x v="11"/>
    <n v="260"/>
    <x v="3"/>
    <n v="265.47674418604652"/>
    <n v="-0.39731067408348297"/>
    <x v="16"/>
    <n v="276.67567567567568"/>
    <m/>
    <n v="45222"/>
    <n v="799900"/>
    <x v="5"/>
  </r>
  <r>
    <n v="729"/>
    <n v="128"/>
    <n v="419"/>
    <n v="5"/>
    <n v="2095"/>
    <x v="222"/>
    <x v="4"/>
    <n v="220"/>
    <x v="10"/>
    <n v="271.74545454545455"/>
    <n v="0.54188411615147869"/>
    <x v="15"/>
    <n v="316.58333333333331"/>
    <m/>
    <n v="44943"/>
    <n v="799900"/>
    <x v="5"/>
  </r>
  <r>
    <n v="730"/>
    <n v="328"/>
    <n v="429"/>
    <n v="4"/>
    <n v="1716"/>
    <x v="56"/>
    <x v="7"/>
    <n v="88"/>
    <x v="14"/>
    <n v="273.72549019607845"/>
    <n v="0.56726361031518602"/>
    <x v="58"/>
    <n v="241.83333333333334"/>
    <m/>
    <n v="45245"/>
    <n v="799900"/>
    <x v="5"/>
  </r>
  <r>
    <n v="731"/>
    <n v="455"/>
    <n v="72"/>
    <n v="2"/>
    <n v="144"/>
    <x v="244"/>
    <x v="5"/>
    <n v="66"/>
    <x v="1"/>
    <n v="264.8679245283019"/>
    <n v="-0.72816640547086475"/>
    <x v="64"/>
    <n v="236.91666666666666"/>
    <m/>
    <n v="45102"/>
    <n v="799900"/>
    <x v="5"/>
  </r>
  <r>
    <n v="732"/>
    <n v="371"/>
    <n v="97"/>
    <n v="3"/>
    <n v="291"/>
    <x v="390"/>
    <x v="1"/>
    <n v="15"/>
    <x v="0"/>
    <n v="250.9655172413793"/>
    <n v="-0.61349271777960979"/>
    <x v="45"/>
    <n v="293.41176470588238"/>
    <m/>
    <n v="45134"/>
    <n v="799900"/>
    <x v="5"/>
  </r>
  <r>
    <n v="733"/>
    <n v="486"/>
    <n v="57"/>
    <n v="2"/>
    <n v="114"/>
    <x v="285"/>
    <x v="0"/>
    <n v="485"/>
    <x v="1"/>
    <n v="264.8679245283019"/>
    <n v="-0.78479840433110137"/>
    <x v="1"/>
    <n v="238.16666666666666"/>
    <m/>
    <n v="45198"/>
    <n v="799900"/>
    <x v="5"/>
  </r>
  <r>
    <n v="734"/>
    <n v="359"/>
    <n v="126"/>
    <n v="4"/>
    <n v="504"/>
    <x v="391"/>
    <x v="7"/>
    <n v="394"/>
    <x v="10"/>
    <n v="271.74545454545455"/>
    <n v="-0.53633079084704938"/>
    <x v="15"/>
    <n v="316.58333333333331"/>
    <m/>
    <n v="45065"/>
    <n v="799900"/>
    <x v="5"/>
  </r>
  <r>
    <n v="735"/>
    <n v="267"/>
    <n v="54"/>
    <n v="2"/>
    <n v="108"/>
    <x v="168"/>
    <x v="15"/>
    <n v="290"/>
    <x v="4"/>
    <n v="250.48780487804879"/>
    <n v="-0.78442064264849076"/>
    <x v="75"/>
    <n v="208"/>
    <m/>
    <n v="45251"/>
    <n v="799900"/>
    <x v="5"/>
  </r>
  <r>
    <n v="736"/>
    <n v="52"/>
    <n v="150"/>
    <n v="4"/>
    <n v="600"/>
    <x v="392"/>
    <x v="3"/>
    <n v="279"/>
    <x v="1"/>
    <n v="264.8679245283019"/>
    <n v="-0.43368001139763501"/>
    <x v="1"/>
    <n v="238.16666666666666"/>
    <m/>
    <n v="45303"/>
    <n v="799900"/>
    <x v="5"/>
  </r>
  <r>
    <n v="737"/>
    <n v="187"/>
    <n v="233"/>
    <n v="4"/>
    <n v="932"/>
    <x v="371"/>
    <x v="9"/>
    <n v="245"/>
    <x v="3"/>
    <n v="265.47674418604652"/>
    <n v="-0.12233366913407206"/>
    <x v="16"/>
    <n v="276.67567567567568"/>
    <m/>
    <n v="45086"/>
    <n v="799900"/>
    <x v="5"/>
  </r>
  <r>
    <n v="738"/>
    <n v="118"/>
    <n v="156"/>
    <n v="5"/>
    <n v="780"/>
    <x v="392"/>
    <x v="13"/>
    <n v="261"/>
    <x v="0"/>
    <n v="250.9655172413793"/>
    <n v="-0.37840065952184665"/>
    <x v="0"/>
    <n v="240.5"/>
    <m/>
    <n v="45303"/>
    <n v="799900"/>
    <x v="5"/>
  </r>
  <r>
    <n v="739"/>
    <n v="218"/>
    <n v="383"/>
    <n v="2"/>
    <n v="766"/>
    <x v="107"/>
    <x v="1"/>
    <n v="9"/>
    <x v="19"/>
    <n v="286.92307692307691"/>
    <n v="0.33485254691689015"/>
    <x v="42"/>
    <n v="312.66666666666669"/>
    <m/>
    <n v="45338"/>
    <n v="799900"/>
    <x v="5"/>
  </r>
  <r>
    <n v="740"/>
    <n v="46"/>
    <n v="370"/>
    <n v="5"/>
    <n v="1850"/>
    <x v="393"/>
    <x v="16"/>
    <n v="103"/>
    <x v="9"/>
    <n v="263.25423728813558"/>
    <n v="0.40548544939479791"/>
    <x v="55"/>
    <n v="293.66666666666669"/>
    <m/>
    <n v="45034"/>
    <n v="799900"/>
    <x v="5"/>
  </r>
  <r>
    <n v="741"/>
    <n v="263"/>
    <n v="173"/>
    <n v="3"/>
    <n v="519"/>
    <x v="394"/>
    <x v="14"/>
    <n v="142"/>
    <x v="9"/>
    <n v="263.25423728813558"/>
    <n v="-0.34284058717486476"/>
    <x v="55"/>
    <n v="293.66666666666669"/>
    <m/>
    <n v="45390"/>
    <n v="799900"/>
    <x v="5"/>
  </r>
  <r>
    <n v="742"/>
    <n v="201"/>
    <n v="113"/>
    <n v="5"/>
    <n v="565"/>
    <x v="105"/>
    <x v="13"/>
    <n v="470"/>
    <x v="2"/>
    <n v="283.468085106383"/>
    <n v="-0.60136605869548898"/>
    <x v="36"/>
    <n v="249.5"/>
    <m/>
    <n v="44959"/>
    <n v="799900"/>
    <x v="5"/>
  </r>
  <r>
    <n v="743"/>
    <n v="434"/>
    <n v="366"/>
    <n v="4"/>
    <n v="1464"/>
    <x v="227"/>
    <x v="5"/>
    <n v="490"/>
    <x v="11"/>
    <n v="262.63492063492066"/>
    <n v="0.39356944276562289"/>
    <x v="47"/>
    <n v="271"/>
    <m/>
    <n v="45107"/>
    <n v="799900"/>
    <x v="5"/>
  </r>
  <r>
    <n v="744"/>
    <n v="99"/>
    <n v="92"/>
    <n v="4"/>
    <n v="368"/>
    <x v="338"/>
    <x v="6"/>
    <n v="255"/>
    <x v="4"/>
    <n v="250.48780487804879"/>
    <n v="-0.63271665043816938"/>
    <x v="75"/>
    <n v="208"/>
    <m/>
    <n v="45073"/>
    <n v="799900"/>
    <x v="5"/>
  </r>
  <r>
    <n v="745"/>
    <n v="357"/>
    <n v="290"/>
    <n v="4"/>
    <n v="1160"/>
    <x v="91"/>
    <x v="5"/>
    <n v="422"/>
    <x v="10"/>
    <n v="271.74545454545455"/>
    <n v="6.7175163923457681E-2"/>
    <x v="37"/>
    <n v="272.35294117647061"/>
    <m/>
    <n v="45077"/>
    <n v="799900"/>
    <x v="5"/>
  </r>
  <r>
    <n v="746"/>
    <n v="337"/>
    <n v="453"/>
    <n v="4"/>
    <n v="1812"/>
    <x v="372"/>
    <x v="17"/>
    <n v="115"/>
    <x v="3"/>
    <n v="265.47674418604652"/>
    <n v="0.70636415400113872"/>
    <x v="16"/>
    <n v="276.67567567567568"/>
    <m/>
    <n v="45415"/>
    <n v="799900"/>
    <x v="5"/>
  </r>
  <r>
    <n v="747"/>
    <n v="230"/>
    <n v="104"/>
    <n v="4"/>
    <n v="416"/>
    <x v="323"/>
    <x v="4"/>
    <n v="163"/>
    <x v="5"/>
    <n v="268.60344827586209"/>
    <n v="-0.61281211887797682"/>
    <x v="5"/>
    <n v="281.96875"/>
    <m/>
    <n v="44965"/>
    <n v="799900"/>
    <x v="5"/>
  </r>
  <r>
    <n v="748"/>
    <n v="293"/>
    <n v="57"/>
    <n v="5"/>
    <n v="285"/>
    <x v="76"/>
    <x v="17"/>
    <n v="248"/>
    <x v="17"/>
    <n v="267.85483870967744"/>
    <n v="-0.78719816944661891"/>
    <x v="35"/>
    <n v="250.25925925925927"/>
    <m/>
    <n v="45004"/>
    <n v="799900"/>
    <x v="5"/>
  </r>
  <r>
    <n v="749"/>
    <n v="254"/>
    <n v="326"/>
    <n v="1"/>
    <n v="326"/>
    <x v="124"/>
    <x v="2"/>
    <n v="201"/>
    <x v="1"/>
    <n v="264.8679245283019"/>
    <n v="0.23080210856247318"/>
    <x v="1"/>
    <n v="238.16666666666666"/>
    <m/>
    <n v="45372"/>
    <n v="799900"/>
    <x v="5"/>
  </r>
  <r>
    <n v="750"/>
    <n v="248"/>
    <n v="176"/>
    <n v="5"/>
    <n v="880"/>
    <x v="74"/>
    <x v="8"/>
    <n v="434"/>
    <x v="17"/>
    <n v="267.85483870967744"/>
    <n v="-0.34292768109833205"/>
    <x v="66"/>
    <n v="273.625"/>
    <m/>
    <n v="44946"/>
    <n v="799900"/>
    <x v="5"/>
  </r>
  <r>
    <n v="751"/>
    <n v="156"/>
    <n v="490"/>
    <n v="1"/>
    <n v="490"/>
    <x v="395"/>
    <x v="9"/>
    <n v="140"/>
    <x v="12"/>
    <n v="274.16279069767444"/>
    <n v="0.78725930952582912"/>
    <x v="50"/>
    <n v="280.66666666666669"/>
    <m/>
    <n v="45237"/>
    <n v="799900"/>
    <x v="5"/>
  </r>
  <r>
    <n v="752"/>
    <n v="370"/>
    <n v="95"/>
    <n v="5"/>
    <n v="475"/>
    <x v="141"/>
    <x v="5"/>
    <n v="250"/>
    <x v="5"/>
    <n v="268.60344827586209"/>
    <n v="-0.64631876243661335"/>
    <x v="5"/>
    <n v="281.96875"/>
    <m/>
    <n v="45202"/>
    <n v="799900"/>
    <x v="5"/>
  </r>
  <r>
    <n v="753"/>
    <n v="61"/>
    <n v="183"/>
    <n v="5"/>
    <n v="915"/>
    <x v="396"/>
    <x v="9"/>
    <n v="191"/>
    <x v="9"/>
    <n v="263.25423728813558"/>
    <n v="-0.30485449394797837"/>
    <x v="33"/>
    <n v="248.5"/>
    <m/>
    <n v="45062"/>
    <n v="799900"/>
    <x v="5"/>
  </r>
  <r>
    <n v="754"/>
    <n v="246"/>
    <n v="302"/>
    <n v="5"/>
    <n v="1510"/>
    <x v="311"/>
    <x v="5"/>
    <n v="336"/>
    <x v="11"/>
    <n v="262.63492063492066"/>
    <n v="0.14988516862081469"/>
    <x v="21"/>
    <n v="238.72222222222223"/>
    <m/>
    <n v="45407"/>
    <n v="799900"/>
    <x v="5"/>
  </r>
  <r>
    <n v="755"/>
    <n v="322"/>
    <n v="417"/>
    <n v="2"/>
    <n v="834"/>
    <x v="8"/>
    <x v="18"/>
    <n v="3"/>
    <x v="18"/>
    <n v="255.11627906976744"/>
    <n v="0.6345487693710119"/>
    <x v="67"/>
    <n v="251.91666666666666"/>
    <m/>
    <n v="45376"/>
    <n v="799900"/>
    <x v="5"/>
  </r>
  <r>
    <n v="756"/>
    <n v="51"/>
    <n v="439"/>
    <n v="5"/>
    <n v="2195"/>
    <x v="149"/>
    <x v="9"/>
    <n v="435"/>
    <x v="19"/>
    <n v="286.92307692307691"/>
    <n v="0.53002680965147464"/>
    <x v="42"/>
    <n v="312.66666666666669"/>
    <m/>
    <n v="45353"/>
    <n v="799900"/>
    <x v="5"/>
  </r>
  <r>
    <n v="757"/>
    <n v="189"/>
    <n v="136"/>
    <n v="5"/>
    <n v="680"/>
    <x v="248"/>
    <x v="17"/>
    <n v="80"/>
    <x v="16"/>
    <n v="300.31818181818181"/>
    <n v="-0.54714696533979112"/>
    <x v="38"/>
    <n v="264"/>
    <m/>
    <n v="45232"/>
    <n v="799900"/>
    <x v="5"/>
  </r>
  <r>
    <n v="758"/>
    <n v="67"/>
    <n v="274"/>
    <n v="4"/>
    <n v="1096"/>
    <x v="397"/>
    <x v="2"/>
    <n v="262"/>
    <x v="9"/>
    <n v="263.25423728813558"/>
    <n v="4.0818954416688147E-2"/>
    <x v="43"/>
    <n v="287.10000000000002"/>
    <m/>
    <n v="45298"/>
    <n v="799900"/>
    <x v="5"/>
  </r>
  <r>
    <n v="759"/>
    <n v="301"/>
    <n v="189"/>
    <n v="3"/>
    <n v="567"/>
    <x v="389"/>
    <x v="15"/>
    <n v="43"/>
    <x v="12"/>
    <n v="274.16279069767444"/>
    <n v="-0.31062855204003736"/>
    <x v="18"/>
    <n v="253.6875"/>
    <m/>
    <n v="45144"/>
    <n v="799900"/>
    <x v="5"/>
  </r>
  <r>
    <n v="760"/>
    <n v="463"/>
    <n v="77"/>
    <n v="4"/>
    <n v="308"/>
    <x v="373"/>
    <x v="13"/>
    <n v="163"/>
    <x v="7"/>
    <n v="253.58536585365854"/>
    <n v="-0.69635471770703083"/>
    <x v="39"/>
    <n v="222.2"/>
    <m/>
    <n v="45293"/>
    <n v="799900"/>
    <x v="5"/>
  </r>
  <r>
    <n v="761"/>
    <n v="151"/>
    <n v="239"/>
    <n v="2"/>
    <n v="478"/>
    <x v="398"/>
    <x v="6"/>
    <n v="386"/>
    <x v="15"/>
    <n v="294.95238095238096"/>
    <n v="-0.18969970939618985"/>
    <x v="53"/>
    <n v="322.54545454545456"/>
    <m/>
    <n v="45056"/>
    <n v="799900"/>
    <x v="5"/>
  </r>
  <r>
    <n v="762"/>
    <n v="398"/>
    <n v="464"/>
    <n v="5"/>
    <n v="2320"/>
    <x v="28"/>
    <x v="3"/>
    <n v="342"/>
    <x v="5"/>
    <n v="268.60344827586209"/>
    <n v="0.72745362346748821"/>
    <x v="5"/>
    <n v="281.96875"/>
    <m/>
    <n v="45040"/>
    <n v="799900"/>
    <x v="5"/>
  </r>
  <r>
    <n v="763"/>
    <n v="483"/>
    <n v="140"/>
    <n v="5"/>
    <n v="700"/>
    <x v="20"/>
    <x v="3"/>
    <n v="7"/>
    <x v="19"/>
    <n v="286.92307692307691"/>
    <n v="-0.51206434316353877"/>
    <x v="42"/>
    <n v="312.66666666666669"/>
    <m/>
    <n v="45244"/>
    <n v="799900"/>
    <x v="5"/>
  </r>
  <r>
    <n v="764"/>
    <n v="86"/>
    <n v="353"/>
    <n v="2"/>
    <n v="706"/>
    <x v="399"/>
    <x v="19"/>
    <n v="264"/>
    <x v="0"/>
    <n v="250.9655172413793"/>
    <n v="0.40656773838966753"/>
    <x v="45"/>
    <n v="293.41176470588238"/>
    <m/>
    <n v="45333"/>
    <n v="799900"/>
    <x v="5"/>
  </r>
  <r>
    <n v="765"/>
    <n v="158"/>
    <n v="318"/>
    <n v="5"/>
    <n v="1590"/>
    <x v="346"/>
    <x v="7"/>
    <n v="99"/>
    <x v="0"/>
    <n v="250.9655172413793"/>
    <n v="0.26710634789777421"/>
    <x v="11"/>
    <n v="231.92857142857142"/>
    <m/>
    <n v="44958"/>
    <n v="799900"/>
    <x v="5"/>
  </r>
  <r>
    <n v="766"/>
    <n v="199"/>
    <n v="80"/>
    <n v="5"/>
    <n v="400"/>
    <x v="304"/>
    <x v="9"/>
    <n v="404"/>
    <x v="3"/>
    <n v="265.47674418604652"/>
    <n v="-0.69865533704174143"/>
    <x v="3"/>
    <n v="236.27586206896552"/>
    <m/>
    <n v="45408"/>
    <n v="799900"/>
    <x v="5"/>
  </r>
  <r>
    <n v="767"/>
    <n v="259"/>
    <n v="90"/>
    <n v="4"/>
    <n v="360"/>
    <x v="18"/>
    <x v="4"/>
    <n v="79"/>
    <x v="9"/>
    <n v="263.25423728813558"/>
    <n v="-0.65812516095802209"/>
    <x v="9"/>
    <n v="257.78260869565219"/>
    <m/>
    <n v="45058"/>
    <n v="799900"/>
    <x v="5"/>
  </r>
  <r>
    <n v="768"/>
    <n v="468"/>
    <n v="167"/>
    <n v="4"/>
    <n v="668"/>
    <x v="235"/>
    <x v="19"/>
    <n v="377"/>
    <x v="9"/>
    <n v="263.25423728813558"/>
    <n v="-0.36563224311099662"/>
    <x v="43"/>
    <n v="287.10000000000002"/>
    <m/>
    <n v="45211"/>
    <n v="799900"/>
    <x v="5"/>
  </r>
  <r>
    <n v="769"/>
    <n v="4"/>
    <n v="478"/>
    <n v="4"/>
    <n v="1912"/>
    <x v="301"/>
    <x v="13"/>
    <n v="146"/>
    <x v="13"/>
    <n v="258.375"/>
    <n v="0.85002418964683124"/>
    <x v="20"/>
    <n v="269.70588235294116"/>
    <m/>
    <n v="45156"/>
    <n v="799900"/>
    <x v="5"/>
  </r>
  <r>
    <n v="770"/>
    <n v="155"/>
    <n v="310"/>
    <n v="4"/>
    <n v="1240"/>
    <x v="69"/>
    <x v="11"/>
    <n v="346"/>
    <x v="9"/>
    <n v="263.25423728813558"/>
    <n v="0.17756889003347931"/>
    <x v="33"/>
    <n v="248.5"/>
    <m/>
    <n v="44930"/>
    <n v="799900"/>
    <x v="5"/>
  </r>
  <r>
    <n v="771"/>
    <n v="413"/>
    <n v="210"/>
    <n v="5"/>
    <n v="1050"/>
    <x v="387"/>
    <x v="11"/>
    <n v="436"/>
    <x v="7"/>
    <n v="253.58536585365854"/>
    <n v="-0.171876502837357"/>
    <x v="7"/>
    <n v="288.11111111111109"/>
    <m/>
    <n v="45422"/>
    <n v="799900"/>
    <x v="5"/>
  </r>
  <r>
    <n v="772"/>
    <n v="200"/>
    <n v="67"/>
    <n v="1"/>
    <n v="67"/>
    <x v="400"/>
    <x v="6"/>
    <n v="103"/>
    <x v="14"/>
    <n v="273.72549019607845"/>
    <n v="-0.75522922636103151"/>
    <x v="63"/>
    <n v="266.27272727272725"/>
    <m/>
    <n v="45163"/>
    <n v="799900"/>
    <x v="5"/>
  </r>
  <r>
    <n v="773"/>
    <n v="295"/>
    <n v="294"/>
    <n v="5"/>
    <n v="1470"/>
    <x v="189"/>
    <x v="17"/>
    <n v="493"/>
    <x v="2"/>
    <n v="283.468085106383"/>
    <n v="3.715379419049758E-2"/>
    <x v="36"/>
    <n v="249.5"/>
    <m/>
    <n v="45147"/>
    <n v="799900"/>
    <x v="5"/>
  </r>
  <r>
    <n v="774"/>
    <n v="39"/>
    <n v="404"/>
    <n v="2"/>
    <n v="808"/>
    <x v="147"/>
    <x v="7"/>
    <n v="252"/>
    <x v="11"/>
    <n v="262.63492063492066"/>
    <n v="0.53825698053910287"/>
    <x v="47"/>
    <n v="271"/>
    <m/>
    <n v="45175"/>
    <n v="799900"/>
    <x v="5"/>
  </r>
  <r>
    <n v="775"/>
    <n v="228"/>
    <n v="98"/>
    <n v="2"/>
    <n v="196"/>
    <x v="312"/>
    <x v="4"/>
    <n v="338"/>
    <x v="13"/>
    <n v="258.375"/>
    <n v="-0.62070633768746974"/>
    <x v="34"/>
    <n v="181.57142857142858"/>
    <m/>
    <n v="45344"/>
    <n v="799900"/>
    <x v="5"/>
  </r>
  <r>
    <n v="776"/>
    <n v="37"/>
    <n v="139"/>
    <n v="3"/>
    <n v="417"/>
    <x v="365"/>
    <x v="9"/>
    <n v="397"/>
    <x v="1"/>
    <n v="264.8679245283019"/>
    <n v="-0.47521014389514182"/>
    <x v="1"/>
    <n v="238.16666666666666"/>
    <m/>
    <n v="45014"/>
    <n v="799900"/>
    <x v="5"/>
  </r>
  <r>
    <n v="777"/>
    <n v="62"/>
    <n v="241"/>
    <n v="2"/>
    <n v="482"/>
    <x v="275"/>
    <x v="0"/>
    <n v="247"/>
    <x v="6"/>
    <n v="258.5128205128205"/>
    <n v="-6.7744495139853145E-2"/>
    <x v="60"/>
    <n v="289.88888888888891"/>
    <m/>
    <n v="45231"/>
    <n v="799900"/>
    <x v="5"/>
  </r>
  <r>
    <n v="778"/>
    <n v="468"/>
    <n v="182"/>
    <n v="5"/>
    <n v="910"/>
    <x v="184"/>
    <x v="18"/>
    <n v="445"/>
    <x v="9"/>
    <n v="263.25423728813558"/>
    <n v="-0.30865310327066697"/>
    <x v="43"/>
    <n v="287.10000000000002"/>
    <m/>
    <n v="45005"/>
    <n v="799900"/>
    <x v="5"/>
  </r>
  <r>
    <n v="779"/>
    <n v="497"/>
    <n v="275"/>
    <n v="4"/>
    <n v="1100"/>
    <x v="401"/>
    <x v="3"/>
    <n v="477"/>
    <x v="17"/>
    <n v="267.85483870967744"/>
    <n v="2.667549828385618E-2"/>
    <x v="35"/>
    <n v="250.25925925925927"/>
    <m/>
    <n v="45236"/>
    <n v="799900"/>
    <x v="5"/>
  </r>
  <r>
    <n v="780"/>
    <n v="372"/>
    <n v="182"/>
    <n v="2"/>
    <n v="364"/>
    <x v="138"/>
    <x v="14"/>
    <n v="402"/>
    <x v="7"/>
    <n v="253.58536585365854"/>
    <n v="-0.28229296912570934"/>
    <x v="39"/>
    <n v="222.2"/>
    <m/>
    <n v="44991"/>
    <n v="799900"/>
    <x v="5"/>
  </r>
  <r>
    <n v="781"/>
    <n v="354"/>
    <n v="203"/>
    <n v="5"/>
    <n v="1015"/>
    <x v="41"/>
    <x v="16"/>
    <n v="265"/>
    <x v="8"/>
    <n v="271.18181818181819"/>
    <n v="-0.25142474019443517"/>
    <x v="14"/>
    <n v="260.15789473684208"/>
    <m/>
    <n v="45234"/>
    <n v="799900"/>
    <x v="5"/>
  </r>
  <r>
    <n v="782"/>
    <n v="460"/>
    <n v="103"/>
    <n v="5"/>
    <n v="515"/>
    <x v="156"/>
    <x v="12"/>
    <n v="124"/>
    <x v="7"/>
    <n v="253.58536585365854"/>
    <n v="-0.59382514186784652"/>
    <x v="77"/>
    <n v="140"/>
    <m/>
    <n v="45411"/>
    <n v="799900"/>
    <x v="5"/>
  </r>
  <r>
    <n v="783"/>
    <n v="63"/>
    <n v="344"/>
    <n v="2"/>
    <n v="688"/>
    <x v="374"/>
    <x v="13"/>
    <n v="208"/>
    <x v="6"/>
    <n v="258.5128205128205"/>
    <n v="0.33068835548502284"/>
    <x v="60"/>
    <n v="289.88888888888891"/>
    <m/>
    <n v="45194"/>
    <n v="799900"/>
    <x v="5"/>
  </r>
  <r>
    <n v="784"/>
    <n v="467"/>
    <n v="436"/>
    <n v="3"/>
    <n v="1308"/>
    <x v="146"/>
    <x v="5"/>
    <n v="343"/>
    <x v="3"/>
    <n v="265.47674418604652"/>
    <n v="0.64232841312250888"/>
    <x v="3"/>
    <n v="236.27586206896552"/>
    <m/>
    <n v="45289"/>
    <n v="799900"/>
    <x v="5"/>
  </r>
  <r>
    <n v="785"/>
    <n v="184"/>
    <n v="79"/>
    <n v="4"/>
    <n v="316"/>
    <x v="311"/>
    <x v="1"/>
    <n v="394"/>
    <x v="17"/>
    <n v="267.85483870967744"/>
    <n v="-0.7050641295839104"/>
    <x v="70"/>
    <n v="268"/>
    <m/>
    <n v="45407"/>
    <n v="799900"/>
    <x v="5"/>
  </r>
  <r>
    <n v="786"/>
    <n v="265"/>
    <n v="339"/>
    <n v="3"/>
    <n v="1017"/>
    <x v="378"/>
    <x v="1"/>
    <n v="242"/>
    <x v="10"/>
    <n v="271.74545454545455"/>
    <n v="0.24749096748293864"/>
    <x v="15"/>
    <n v="316.58333333333331"/>
    <m/>
    <n v="44944"/>
    <n v="799900"/>
    <x v="5"/>
  </r>
  <r>
    <n v="787"/>
    <n v="130"/>
    <n v="319"/>
    <n v="3"/>
    <n v="957"/>
    <x v="277"/>
    <x v="19"/>
    <n v="56"/>
    <x v="1"/>
    <n v="264.8679245283019"/>
    <n v="0.20437384242769618"/>
    <x v="1"/>
    <n v="238.16666666666666"/>
    <m/>
    <n v="45145"/>
    <n v="799900"/>
    <x v="5"/>
  </r>
  <r>
    <n v="788"/>
    <n v="443"/>
    <n v="348"/>
    <n v="3"/>
    <n v="1044"/>
    <x v="69"/>
    <x v="18"/>
    <n v="324"/>
    <x v="7"/>
    <n v="253.58536585365854"/>
    <n v="0.37231893815523698"/>
    <x v="7"/>
    <n v="288.11111111111109"/>
    <m/>
    <n v="44930"/>
    <n v="799900"/>
    <x v="5"/>
  </r>
  <r>
    <n v="789"/>
    <n v="408"/>
    <n v="60"/>
    <n v="4"/>
    <n v="240"/>
    <x v="225"/>
    <x v="7"/>
    <n v="486"/>
    <x v="9"/>
    <n v="263.25423728813558"/>
    <n v="-0.7720834406386814"/>
    <x v="33"/>
    <n v="248.5"/>
    <m/>
    <n v="45299"/>
    <n v="799900"/>
    <x v="5"/>
  </r>
  <r>
    <n v="790"/>
    <n v="249"/>
    <n v="125"/>
    <n v="5"/>
    <n v="625"/>
    <x v="195"/>
    <x v="3"/>
    <n v="71"/>
    <x v="8"/>
    <n v="271.18181818181819"/>
    <n v="-0.539054642976869"/>
    <x v="14"/>
    <n v="260.15789473684208"/>
    <m/>
    <n v="45322"/>
    <n v="799900"/>
    <x v="5"/>
  </r>
  <r>
    <n v="791"/>
    <n v="241"/>
    <n v="490"/>
    <n v="1"/>
    <n v="490"/>
    <x v="303"/>
    <x v="7"/>
    <n v="299"/>
    <x v="19"/>
    <n v="286.92307692307691"/>
    <n v="0.70777479892761397"/>
    <x v="40"/>
    <n v="273.58333333333331"/>
    <m/>
    <n v="45271"/>
    <n v="799900"/>
    <x v="5"/>
  </r>
  <r>
    <n v="792"/>
    <n v="202"/>
    <n v="298"/>
    <n v="4"/>
    <n v="1192"/>
    <x v="363"/>
    <x v="18"/>
    <n v="265"/>
    <x v="4"/>
    <n v="250.48780487804879"/>
    <n v="0.18967867575462516"/>
    <x v="25"/>
    <n v="303.8235294117647"/>
    <m/>
    <n v="44979"/>
    <n v="799900"/>
    <x v="5"/>
  </r>
  <r>
    <n v="793"/>
    <n v="376"/>
    <n v="441"/>
    <n v="2"/>
    <n v="882"/>
    <x v="322"/>
    <x v="16"/>
    <n v="272"/>
    <x v="17"/>
    <n v="267.85483870967744"/>
    <n v="0.64641416270247465"/>
    <x v="66"/>
    <n v="273.625"/>
    <m/>
    <n v="45364"/>
    <n v="799900"/>
    <x v="5"/>
  </r>
  <r>
    <n v="794"/>
    <n v="371"/>
    <n v="126"/>
    <n v="5"/>
    <n v="630"/>
    <x v="402"/>
    <x v="5"/>
    <n v="371"/>
    <x v="0"/>
    <n v="250.9655172413793"/>
    <n v="-0.49793899422918386"/>
    <x v="45"/>
    <n v="293.41176470588238"/>
    <m/>
    <n v="45230"/>
    <n v="799900"/>
    <x v="5"/>
  </r>
  <r>
    <n v="795"/>
    <n v="308"/>
    <n v="416"/>
    <n v="4"/>
    <n v="1664"/>
    <x v="254"/>
    <x v="6"/>
    <n v="360"/>
    <x v="17"/>
    <n v="267.85483870967744"/>
    <n v="0.55308002649485144"/>
    <x v="35"/>
    <n v="250.25925925925927"/>
    <m/>
    <n v="45217"/>
    <n v="799900"/>
    <x v="5"/>
  </r>
  <r>
    <n v="796"/>
    <n v="146"/>
    <n v="387"/>
    <n v="4"/>
    <n v="1548"/>
    <x v="22"/>
    <x v="2"/>
    <n v="368"/>
    <x v="5"/>
    <n v="268.60344827586209"/>
    <n v="0.44078567302137484"/>
    <x v="28"/>
    <n v="242.81818181818181"/>
    <m/>
    <n v="45027"/>
    <n v="799900"/>
    <x v="5"/>
  </r>
  <r>
    <n v="797"/>
    <n v="77"/>
    <n v="151"/>
    <n v="2"/>
    <n v="302"/>
    <x v="226"/>
    <x v="19"/>
    <n v="481"/>
    <x v="3"/>
    <n v="265.47674418604652"/>
    <n v="-0.43121194866628709"/>
    <x v="16"/>
    <n v="276.67567567567568"/>
    <m/>
    <n v="45067"/>
    <n v="799900"/>
    <x v="5"/>
  </r>
  <r>
    <n v="798"/>
    <n v="407"/>
    <n v="157"/>
    <n v="3"/>
    <n v="471"/>
    <x v="403"/>
    <x v="1"/>
    <n v="354"/>
    <x v="17"/>
    <n v="267.85483870967744"/>
    <n v="-0.41386162461612575"/>
    <x v="70"/>
    <n v="268"/>
    <m/>
    <n v="45275"/>
    <n v="799900"/>
    <x v="5"/>
  </r>
  <r>
    <n v="799"/>
    <n v="357"/>
    <n v="55"/>
    <n v="5"/>
    <n v="275"/>
    <x v="72"/>
    <x v="18"/>
    <n v="8"/>
    <x v="10"/>
    <n v="271.74545454545455"/>
    <n v="-0.79760471029037872"/>
    <x v="37"/>
    <n v="272.35294117647061"/>
    <m/>
    <n v="45302"/>
    <n v="799900"/>
    <x v="5"/>
  </r>
  <r>
    <n v="800"/>
    <n v="409"/>
    <n v="235"/>
    <n v="5"/>
    <n v="1175"/>
    <x v="109"/>
    <x v="8"/>
    <n v="1"/>
    <x v="12"/>
    <n v="274.16279069767444"/>
    <n v="-0.14284502502332685"/>
    <x v="65"/>
    <n v="258.30769230769232"/>
    <m/>
    <n v="44960"/>
    <n v="799900"/>
    <x v="5"/>
  </r>
  <r>
    <n v="801"/>
    <n v="148"/>
    <n v="474"/>
    <n v="4"/>
    <n v="1896"/>
    <x v="287"/>
    <x v="11"/>
    <n v="333"/>
    <x v="5"/>
    <n v="268.60344827586209"/>
    <n v="0.76468322742152872"/>
    <x v="5"/>
    <n v="281.96875"/>
    <m/>
    <n v="45074"/>
    <n v="799900"/>
    <x v="5"/>
  </r>
  <r>
    <n v="802"/>
    <n v="63"/>
    <n v="479"/>
    <n v="4"/>
    <n v="1916"/>
    <x v="88"/>
    <x v="3"/>
    <n v="396"/>
    <x v="6"/>
    <n v="258.5128205128205"/>
    <n v="0.85290616941083131"/>
    <x v="60"/>
    <n v="289.88888888888891"/>
    <m/>
    <n v="45235"/>
    <n v="799900"/>
    <x v="5"/>
  </r>
  <r>
    <n v="803"/>
    <n v="410"/>
    <n v="320"/>
    <n v="4"/>
    <n v="1280"/>
    <x v="208"/>
    <x v="8"/>
    <n v="401"/>
    <x v="14"/>
    <n v="273.72549019607845"/>
    <n v="0.16905444126074487"/>
    <x v="44"/>
    <n v="320.57142857142856"/>
    <m/>
    <n v="45045"/>
    <n v="799900"/>
    <x v="5"/>
  </r>
  <r>
    <n v="804"/>
    <n v="223"/>
    <n v="477"/>
    <n v="4"/>
    <n v="1908"/>
    <x v="237"/>
    <x v="7"/>
    <n v="121"/>
    <x v="8"/>
    <n v="271.18181818181819"/>
    <n v="0.75896748240026812"/>
    <x v="8"/>
    <n v="291.45454545454544"/>
    <m/>
    <n v="45064"/>
    <n v="799900"/>
    <x v="5"/>
  </r>
  <r>
    <n v="805"/>
    <n v="35"/>
    <n v="277"/>
    <n v="4"/>
    <n v="1108"/>
    <x v="387"/>
    <x v="2"/>
    <n v="108"/>
    <x v="18"/>
    <n v="255.11627906976744"/>
    <n v="8.5779398359161263E-2"/>
    <x v="34"/>
    <n v="250.30769230769232"/>
    <m/>
    <n v="45422"/>
    <n v="799900"/>
    <x v="5"/>
  </r>
  <r>
    <n v="806"/>
    <n v="398"/>
    <n v="127"/>
    <n v="5"/>
    <n v="635"/>
    <x v="154"/>
    <x v="7"/>
    <n v="191"/>
    <x v="5"/>
    <n v="268.60344827586209"/>
    <n v="-0.52718402978368317"/>
    <x v="5"/>
    <n v="281.96875"/>
    <m/>
    <n v="45253"/>
    <n v="799900"/>
    <x v="5"/>
  </r>
  <r>
    <n v="807"/>
    <n v="132"/>
    <n v="154"/>
    <n v="3"/>
    <n v="462"/>
    <x v="404"/>
    <x v="11"/>
    <n v="443"/>
    <x v="6"/>
    <n v="258.5128205128205"/>
    <n v="-0.40428486411426301"/>
    <x v="6"/>
    <n v="260.64705882352939"/>
    <m/>
    <n v="45294"/>
    <n v="799900"/>
    <x v="5"/>
  </r>
  <r>
    <n v="808"/>
    <n v="415"/>
    <n v="84"/>
    <n v="5"/>
    <n v="420"/>
    <x v="301"/>
    <x v="17"/>
    <n v="191"/>
    <x v="14"/>
    <n v="273.72549019607845"/>
    <n v="-0.69312320916905446"/>
    <x v="22"/>
    <n v="280.23809523809524"/>
    <m/>
    <n v="45156"/>
    <n v="799900"/>
    <x v="5"/>
  </r>
  <r>
    <n v="809"/>
    <n v="384"/>
    <n v="423"/>
    <n v="5"/>
    <n v="2115"/>
    <x v="251"/>
    <x v="16"/>
    <n v="249"/>
    <x v="0"/>
    <n v="250.9655172413793"/>
    <n v="0.6854905193734544"/>
    <x v="11"/>
    <n v="231.92857142857142"/>
    <m/>
    <n v="45346"/>
    <n v="799900"/>
    <x v="5"/>
  </r>
  <r>
    <n v="810"/>
    <n v="311"/>
    <n v="470"/>
    <n v="2"/>
    <n v="940"/>
    <x v="308"/>
    <x v="11"/>
    <n v="418"/>
    <x v="3"/>
    <n v="265.47674418604652"/>
    <n v="0.77039989487976879"/>
    <x v="16"/>
    <n v="276.67567567567568"/>
    <m/>
    <n v="45304"/>
    <n v="799900"/>
    <x v="5"/>
  </r>
  <r>
    <n v="811"/>
    <n v="328"/>
    <n v="59"/>
    <n v="1"/>
    <n v="59"/>
    <x v="138"/>
    <x v="14"/>
    <n v="126"/>
    <x v="14"/>
    <n v="273.72549019607845"/>
    <n v="-0.78445558739255017"/>
    <x v="58"/>
    <n v="241.83333333333334"/>
    <m/>
    <n v="44991"/>
    <n v="799900"/>
    <x v="5"/>
  </r>
  <r>
    <n v="812"/>
    <n v="74"/>
    <n v="332"/>
    <n v="3"/>
    <n v="996"/>
    <x v="65"/>
    <x v="18"/>
    <n v="497"/>
    <x v="19"/>
    <n v="286.92307692307691"/>
    <n v="0.15710455764075082"/>
    <x v="73"/>
    <n v="320.25"/>
    <m/>
    <n v="45000"/>
    <n v="799900"/>
    <x v="5"/>
  </r>
  <r>
    <n v="813"/>
    <n v="152"/>
    <n v="94"/>
    <n v="5"/>
    <n v="470"/>
    <x v="90"/>
    <x v="18"/>
    <n v="332"/>
    <x v="2"/>
    <n v="283.468085106383"/>
    <n v="-0.66839300457854844"/>
    <x v="36"/>
    <n v="249.5"/>
    <m/>
    <n v="44942"/>
    <n v="799900"/>
    <x v="5"/>
  </r>
  <r>
    <n v="814"/>
    <n v="319"/>
    <n v="148"/>
    <n v="1"/>
    <n v="148"/>
    <x v="376"/>
    <x v="6"/>
    <n v="445"/>
    <x v="9"/>
    <n v="263.25423728813558"/>
    <n v="-0.43780582024208081"/>
    <x v="33"/>
    <n v="248.5"/>
    <m/>
    <n v="45143"/>
    <n v="799900"/>
    <x v="5"/>
  </r>
  <r>
    <n v="815"/>
    <n v="19"/>
    <n v="378"/>
    <n v="2"/>
    <n v="756"/>
    <x v="361"/>
    <x v="15"/>
    <n v="167"/>
    <x v="10"/>
    <n v="271.74545454545455"/>
    <n v="0.39100762745885187"/>
    <x v="37"/>
    <n v="272.35294117647061"/>
    <m/>
    <n v="45358"/>
    <n v="799900"/>
    <x v="5"/>
  </r>
  <r>
    <n v="816"/>
    <n v="242"/>
    <n v="265"/>
    <n v="4"/>
    <n v="1060"/>
    <x v="284"/>
    <x v="19"/>
    <n v="415"/>
    <x v="4"/>
    <n v="250.48780487804879"/>
    <n v="5.7935735150924872E-2"/>
    <x v="25"/>
    <n v="303.8235294117647"/>
    <m/>
    <n v="44931"/>
    <n v="799900"/>
    <x v="5"/>
  </r>
  <r>
    <n v="817"/>
    <n v="354"/>
    <n v="431"/>
    <n v="1"/>
    <n v="431"/>
    <x v="405"/>
    <x v="12"/>
    <n v="229"/>
    <x v="8"/>
    <n v="271.18181818181819"/>
    <n v="0.58933959101575595"/>
    <x v="14"/>
    <n v="260.15789473684208"/>
    <m/>
    <n v="45419"/>
    <n v="799900"/>
    <x v="5"/>
  </r>
  <r>
    <n v="818"/>
    <n v="354"/>
    <n v="382"/>
    <n v="4"/>
    <n v="1528"/>
    <x v="78"/>
    <x v="8"/>
    <n v="119"/>
    <x v="8"/>
    <n v="271.18181818181819"/>
    <n v="0.40864901106268858"/>
    <x v="14"/>
    <n v="260.15789473684208"/>
    <m/>
    <n v="44939"/>
    <n v="799900"/>
    <x v="5"/>
  </r>
  <r>
    <n v="819"/>
    <n v="245"/>
    <n v="281"/>
    <n v="1"/>
    <n v="281"/>
    <x v="253"/>
    <x v="3"/>
    <n v="341"/>
    <x v="0"/>
    <n v="250.9655172413793"/>
    <n v="0.11967573509205831"/>
    <x v="0"/>
    <n v="240.5"/>
    <m/>
    <n v="45036"/>
    <n v="799900"/>
    <x v="5"/>
  </r>
  <r>
    <n v="820"/>
    <n v="386"/>
    <n v="149"/>
    <n v="5"/>
    <n v="745"/>
    <x v="128"/>
    <x v="0"/>
    <n v="407"/>
    <x v="18"/>
    <n v="255.11627906976744"/>
    <n v="-0.41595259799453055"/>
    <x v="67"/>
    <n v="251.91666666666666"/>
    <m/>
    <n v="45103"/>
    <n v="799900"/>
    <x v="5"/>
  </r>
  <r>
    <n v="821"/>
    <n v="434"/>
    <n v="257"/>
    <n v="2"/>
    <n v="514"/>
    <x v="406"/>
    <x v="2"/>
    <n v="264"/>
    <x v="11"/>
    <n v="262.63492063492066"/>
    <n v="-2.1455336637253852E-2"/>
    <x v="47"/>
    <n v="271"/>
    <m/>
    <n v="45128"/>
    <n v="799900"/>
    <x v="5"/>
  </r>
  <r>
    <n v="822"/>
    <n v="402"/>
    <n v="218"/>
    <n v="1"/>
    <n v="218"/>
    <x v="195"/>
    <x v="6"/>
    <n v="91"/>
    <x v="16"/>
    <n v="300.31818181818181"/>
    <n v="-0.27410322385348873"/>
    <x v="51"/>
    <n v="331.16666666666669"/>
    <m/>
    <n v="45322"/>
    <n v="799900"/>
    <x v="5"/>
  </r>
  <r>
    <n v="823"/>
    <n v="326"/>
    <n v="198"/>
    <n v="2"/>
    <n v="396"/>
    <x v="191"/>
    <x v="2"/>
    <n v="362"/>
    <x v="18"/>
    <n v="255.11627906976744"/>
    <n v="-0.22388331814038287"/>
    <x v="67"/>
    <n v="251.91666666666666"/>
    <m/>
    <n v="45396"/>
    <n v="799900"/>
    <x v="5"/>
  </r>
  <r>
    <n v="824"/>
    <n v="491"/>
    <n v="111"/>
    <n v="4"/>
    <n v="444"/>
    <x v="277"/>
    <x v="1"/>
    <n v="473"/>
    <x v="4"/>
    <n v="250.48780487804879"/>
    <n v="-0.5568646543330088"/>
    <x v="4"/>
    <n v="159.19999999999999"/>
    <m/>
    <n v="45145"/>
    <n v="799900"/>
    <x v="5"/>
  </r>
  <r>
    <n v="825"/>
    <n v="240"/>
    <n v="306"/>
    <n v="5"/>
    <n v="1530"/>
    <x v="407"/>
    <x v="19"/>
    <n v="482"/>
    <x v="3"/>
    <n v="265.47674418604652"/>
    <n v="0.15264333581533873"/>
    <x v="3"/>
    <n v="236.27586206896552"/>
    <m/>
    <n v="45319"/>
    <n v="799900"/>
    <x v="5"/>
  </r>
  <r>
    <n v="826"/>
    <n v="352"/>
    <n v="391"/>
    <n v="1"/>
    <n v="391"/>
    <x v="26"/>
    <x v="12"/>
    <n v="367"/>
    <x v="9"/>
    <n v="263.25423728813558"/>
    <n v="0.48525624517125943"/>
    <x v="33"/>
    <n v="248.5"/>
    <m/>
    <n v="45099"/>
    <n v="799900"/>
    <x v="5"/>
  </r>
  <r>
    <n v="827"/>
    <n v="305"/>
    <n v="252"/>
    <n v="1"/>
    <n v="252"/>
    <x v="150"/>
    <x v="10"/>
    <n v="172"/>
    <x v="2"/>
    <n v="283.468085106383"/>
    <n v="-0.11101103355100206"/>
    <x v="46"/>
    <n v="321.63636363636363"/>
    <m/>
    <n v="45413"/>
    <n v="799900"/>
    <x v="5"/>
  </r>
  <r>
    <n v="828"/>
    <n v="269"/>
    <n v="398"/>
    <n v="4"/>
    <n v="1592"/>
    <x v="135"/>
    <x v="15"/>
    <n v="466"/>
    <x v="0"/>
    <n v="250.9655172413793"/>
    <n v="0.5858752404506733"/>
    <x v="45"/>
    <n v="293.41176470588238"/>
    <m/>
    <n v="45051"/>
    <n v="799900"/>
    <x v="5"/>
  </r>
  <r>
    <n v="829"/>
    <n v="380"/>
    <n v="100"/>
    <n v="2"/>
    <n v="200"/>
    <x v="94"/>
    <x v="9"/>
    <n v="57"/>
    <x v="17"/>
    <n v="267.85483870967744"/>
    <n v="-0.62666345516950683"/>
    <x v="35"/>
    <n v="250.25925925925927"/>
    <m/>
    <n v="45082"/>
    <n v="799900"/>
    <x v="5"/>
  </r>
  <r>
    <n v="830"/>
    <n v="44"/>
    <n v="310"/>
    <n v="3"/>
    <n v="930"/>
    <x v="35"/>
    <x v="7"/>
    <n v="48"/>
    <x v="15"/>
    <n v="294.95238095238096"/>
    <n v="5.1017113335485975E-2"/>
    <x v="53"/>
    <n v="322.54545454545456"/>
    <m/>
    <n v="44971"/>
    <n v="799900"/>
    <x v="5"/>
  </r>
  <r>
    <n v="831"/>
    <n v="183"/>
    <n v="286"/>
    <n v="2"/>
    <n v="572"/>
    <x v="170"/>
    <x v="14"/>
    <n v="11"/>
    <x v="17"/>
    <n v="267.85483870967744"/>
    <n v="6.774251821521049E-2"/>
    <x v="35"/>
    <n v="250.25925925925927"/>
    <m/>
    <n v="44983"/>
    <n v="799900"/>
    <x v="5"/>
  </r>
  <r>
    <n v="832"/>
    <n v="65"/>
    <n v="201"/>
    <n v="2"/>
    <n v="402"/>
    <x v="384"/>
    <x v="1"/>
    <n v="125"/>
    <x v="16"/>
    <n v="300.31818181818181"/>
    <n v="-0.33070985318601487"/>
    <x v="24"/>
    <n v="281.73333333333335"/>
    <m/>
    <n v="45296"/>
    <n v="799900"/>
    <x v="5"/>
  </r>
  <r>
    <n v="833"/>
    <n v="425"/>
    <n v="258"/>
    <n v="4"/>
    <n v="1032"/>
    <x v="406"/>
    <x v="15"/>
    <n v="72"/>
    <x v="1"/>
    <n v="264.8679245283019"/>
    <n v="-2.5929619603932252E-2"/>
    <x v="13"/>
    <n v="320.84615384615387"/>
    <m/>
    <n v="45128"/>
    <n v="799900"/>
    <x v="5"/>
  </r>
  <r>
    <n v="834"/>
    <n v="230"/>
    <n v="179"/>
    <n v="4"/>
    <n v="716"/>
    <x v="408"/>
    <x v="19"/>
    <n v="68"/>
    <x v="5"/>
    <n v="268.60344827586209"/>
    <n v="-0.33359008922267164"/>
    <x v="5"/>
    <n v="281.96875"/>
    <m/>
    <n v="45395"/>
    <n v="799900"/>
    <x v="5"/>
  </r>
  <r>
    <n v="835"/>
    <n v="497"/>
    <n v="113"/>
    <n v="2"/>
    <n v="226"/>
    <x v="242"/>
    <x v="16"/>
    <n v="219"/>
    <x v="17"/>
    <n v="267.85483870967744"/>
    <n v="-0.57812970434154276"/>
    <x v="35"/>
    <n v="250.25925925925927"/>
    <m/>
    <n v="45243"/>
    <n v="799900"/>
    <x v="5"/>
  </r>
  <r>
    <n v="836"/>
    <n v="82"/>
    <n v="73"/>
    <n v="1"/>
    <n v="73"/>
    <x v="409"/>
    <x v="8"/>
    <n v="218"/>
    <x v="11"/>
    <n v="262.63492063492066"/>
    <n v="-0.72204762480357787"/>
    <x v="62"/>
    <n v="168"/>
    <m/>
    <n v="45159"/>
    <n v="799900"/>
    <x v="5"/>
  </r>
  <r>
    <n v="837"/>
    <n v="104"/>
    <n v="420"/>
    <n v="2"/>
    <n v="840"/>
    <x v="187"/>
    <x v="2"/>
    <n v="26"/>
    <x v="9"/>
    <n v="263.25423728813558"/>
    <n v="0.59541591552923001"/>
    <x v="9"/>
    <n v="257.78260869565219"/>
    <m/>
    <n v="45427"/>
    <n v="799900"/>
    <x v="5"/>
  </r>
  <r>
    <n v="838"/>
    <n v="364"/>
    <n v="496"/>
    <n v="1"/>
    <n v="496"/>
    <x v="410"/>
    <x v="2"/>
    <n v="417"/>
    <x v="0"/>
    <n v="250.9655172413793"/>
    <n v="0.97636713382797469"/>
    <x v="45"/>
    <n v="293.41176470588238"/>
    <m/>
    <n v="45060"/>
    <n v="799900"/>
    <x v="5"/>
  </r>
  <r>
    <n v="839"/>
    <n v="334"/>
    <n v="223"/>
    <n v="2"/>
    <n v="446"/>
    <x v="41"/>
    <x v="4"/>
    <n v="216"/>
    <x v="15"/>
    <n v="294.95238095238096"/>
    <n v="-0.24394575395544082"/>
    <x v="41"/>
    <n v="274.77777777777777"/>
    <m/>
    <n v="45234"/>
    <n v="799900"/>
    <x v="5"/>
  </r>
  <r>
    <n v="840"/>
    <n v="356"/>
    <n v="97"/>
    <n v="2"/>
    <n v="194"/>
    <x v="9"/>
    <x v="3"/>
    <n v="491"/>
    <x v="2"/>
    <n v="283.468085106383"/>
    <n v="-0.65780980259701272"/>
    <x v="46"/>
    <n v="321.63636363636363"/>
    <m/>
    <n v="45032"/>
    <n v="799900"/>
    <x v="5"/>
  </r>
  <r>
    <n v="841"/>
    <n v="446"/>
    <n v="445"/>
    <n v="5"/>
    <n v="2225"/>
    <x v="67"/>
    <x v="15"/>
    <n v="307"/>
    <x v="14"/>
    <n v="273.72549019607845"/>
    <n v="0.62571633237822333"/>
    <x v="44"/>
    <n v="320.57142857142856"/>
    <m/>
    <n v="44993"/>
    <n v="799900"/>
    <x v="5"/>
  </r>
  <r>
    <n v="842"/>
    <n v="88"/>
    <n v="206"/>
    <n v="4"/>
    <n v="824"/>
    <x v="395"/>
    <x v="15"/>
    <n v="492"/>
    <x v="18"/>
    <n v="255.11627906976744"/>
    <n v="-0.1925250683682771"/>
    <x v="34"/>
    <n v="250.30769230769232"/>
    <m/>
    <n v="45237"/>
    <n v="799900"/>
    <x v="5"/>
  </r>
  <r>
    <n v="843"/>
    <n v="347"/>
    <n v="265"/>
    <n v="1"/>
    <n v="265"/>
    <x v="394"/>
    <x v="11"/>
    <n v="264"/>
    <x v="3"/>
    <n v="265.47674418604652"/>
    <n v="-1.7958039507687262E-3"/>
    <x v="16"/>
    <n v="276.67567567567568"/>
    <m/>
    <n v="45390"/>
    <n v="799900"/>
    <x v="5"/>
  </r>
  <r>
    <n v="844"/>
    <n v="342"/>
    <n v="269"/>
    <n v="4"/>
    <n v="1076"/>
    <x v="411"/>
    <x v="13"/>
    <n v="190"/>
    <x v="4"/>
    <n v="250.48780487804879"/>
    <n v="7.3904576436222058E-2"/>
    <x v="25"/>
    <n v="303.8235294117647"/>
    <m/>
    <n v="45093"/>
    <n v="799900"/>
    <x v="5"/>
  </r>
  <r>
    <n v="845"/>
    <n v="474"/>
    <n v="405"/>
    <n v="2"/>
    <n v="810"/>
    <x v="394"/>
    <x v="8"/>
    <n v="18"/>
    <x v="15"/>
    <n v="294.95238095238096"/>
    <n v="0.37310300290603804"/>
    <x v="23"/>
    <n v="318.81818181818181"/>
    <m/>
    <n v="45390"/>
    <n v="799900"/>
    <x v="5"/>
  </r>
  <r>
    <n v="846"/>
    <n v="69"/>
    <n v="197"/>
    <n v="2"/>
    <n v="394"/>
    <x v="181"/>
    <x v="13"/>
    <n v="125"/>
    <x v="14"/>
    <n v="273.72549019607845"/>
    <n v="-0.28030085959885398"/>
    <x v="63"/>
    <n v="266.27272727272725"/>
    <m/>
    <n v="45195"/>
    <n v="799900"/>
    <x v="5"/>
  </r>
  <r>
    <n v="847"/>
    <n v="206"/>
    <n v="93"/>
    <n v="2"/>
    <n v="186"/>
    <x v="412"/>
    <x v="9"/>
    <n v="155"/>
    <x v="15"/>
    <n v="294.95238095238096"/>
    <n v="-0.68469486599935425"/>
    <x v="41"/>
    <n v="274.77777777777777"/>
    <m/>
    <n v="45154"/>
    <n v="799900"/>
    <x v="5"/>
  </r>
  <r>
    <n v="848"/>
    <n v="319"/>
    <n v="193"/>
    <n v="1"/>
    <n v="193"/>
    <x v="191"/>
    <x v="7"/>
    <n v="43"/>
    <x v="9"/>
    <n v="263.25423728813558"/>
    <n v="-0.26686840072109197"/>
    <x v="33"/>
    <n v="248.5"/>
    <m/>
    <n v="45396"/>
    <n v="799900"/>
    <x v="5"/>
  </r>
  <r>
    <n v="849"/>
    <n v="59"/>
    <n v="150"/>
    <n v="4"/>
    <n v="600"/>
    <x v="390"/>
    <x v="9"/>
    <n v="343"/>
    <x v="0"/>
    <n v="250.9655172413793"/>
    <n v="-0.40230832646331405"/>
    <x v="0"/>
    <n v="240.5"/>
    <m/>
    <n v="45134"/>
    <n v="799900"/>
    <x v="5"/>
  </r>
  <r>
    <n v="850"/>
    <n v="16"/>
    <n v="207"/>
    <n v="2"/>
    <n v="414"/>
    <x v="168"/>
    <x v="3"/>
    <n v="26"/>
    <x v="11"/>
    <n v="262.63492063492066"/>
    <n v="-0.21183367581288537"/>
    <x v="47"/>
    <n v="271"/>
    <m/>
    <n v="45251"/>
    <n v="799900"/>
    <x v="5"/>
  </r>
  <r>
    <n v="851"/>
    <n v="220"/>
    <n v="305"/>
    <n v="4"/>
    <n v="1220"/>
    <x v="398"/>
    <x v="6"/>
    <n v="306"/>
    <x v="8"/>
    <n v="271.18181818181819"/>
    <n v="0.12470667113643974"/>
    <x v="48"/>
    <n v="281.75"/>
    <m/>
    <n v="45056"/>
    <n v="799900"/>
    <x v="5"/>
  </r>
  <r>
    <n v="852"/>
    <n v="474"/>
    <n v="171"/>
    <n v="3"/>
    <n v="513"/>
    <x v="223"/>
    <x v="3"/>
    <n v="260"/>
    <x v="15"/>
    <n v="294.95238095238096"/>
    <n v="-0.42024539877300615"/>
    <x v="23"/>
    <n v="318.81818181818181"/>
    <m/>
    <n v="44985"/>
    <n v="799900"/>
    <x v="5"/>
  </r>
  <r>
    <n v="853"/>
    <n v="118"/>
    <n v="466"/>
    <n v="3"/>
    <n v="1398"/>
    <x v="15"/>
    <x v="14"/>
    <n v="188"/>
    <x v="0"/>
    <n v="250.9655172413793"/>
    <n v="0.85682879912063759"/>
    <x v="0"/>
    <n v="240.5"/>
    <m/>
    <n v="44980"/>
    <n v="799900"/>
    <x v="5"/>
  </r>
  <r>
    <n v="854"/>
    <n v="207"/>
    <n v="57"/>
    <n v="2"/>
    <n v="114"/>
    <x v="312"/>
    <x v="13"/>
    <n v="152"/>
    <x v="0"/>
    <n v="250.9655172413793"/>
    <n v="-0.77287716405605933"/>
    <x v="68"/>
    <n v="215.85714285714286"/>
    <m/>
    <n v="45344"/>
    <n v="799900"/>
    <x v="5"/>
  </r>
  <r>
    <n v="855"/>
    <n v="239"/>
    <n v="397"/>
    <n v="2"/>
    <n v="794"/>
    <x v="46"/>
    <x v="6"/>
    <n v="65"/>
    <x v="9"/>
    <n v="263.25423728813558"/>
    <n v="0.50804790110739129"/>
    <x v="33"/>
    <n v="248.5"/>
    <m/>
    <n v="45398"/>
    <n v="799900"/>
    <x v="5"/>
  </r>
  <r>
    <n v="856"/>
    <n v="367"/>
    <n v="289"/>
    <n v="1"/>
    <n v="289"/>
    <x v="144"/>
    <x v="1"/>
    <n v="281"/>
    <x v="19"/>
    <n v="286.92307692307691"/>
    <n v="7.238605898123307E-3"/>
    <x v="40"/>
    <n v="273.58333333333331"/>
    <m/>
    <n v="45041"/>
    <n v="799900"/>
    <x v="5"/>
  </r>
  <r>
    <n v="857"/>
    <n v="87"/>
    <n v="191"/>
    <n v="3"/>
    <n v="573"/>
    <x v="30"/>
    <x v="17"/>
    <n v="430"/>
    <x v="7"/>
    <n v="253.58536585365854"/>
    <n v="-0.24680196210445327"/>
    <x v="7"/>
    <n v="288.11111111111109"/>
    <m/>
    <n v="45125"/>
    <n v="799900"/>
    <x v="5"/>
  </r>
  <r>
    <n v="858"/>
    <n v="309"/>
    <n v="244"/>
    <n v="3"/>
    <n v="732"/>
    <x v="260"/>
    <x v="19"/>
    <n v="299"/>
    <x v="17"/>
    <n v="267.85483870967744"/>
    <n v="-8.9058830613596762E-2"/>
    <x v="27"/>
    <n v="288.23809523809524"/>
    <m/>
    <n v="45374"/>
    <n v="799900"/>
    <x v="5"/>
  </r>
  <r>
    <n v="859"/>
    <n v="271"/>
    <n v="392"/>
    <n v="3"/>
    <n v="1176"/>
    <x v="128"/>
    <x v="11"/>
    <n v="132"/>
    <x v="11"/>
    <n v="262.63492063492066"/>
    <n v="0.49256617913695133"/>
    <x v="47"/>
    <n v="271"/>
    <m/>
    <n v="45103"/>
    <n v="799900"/>
    <x v="5"/>
  </r>
  <r>
    <n v="860"/>
    <n v="354"/>
    <n v="493"/>
    <n v="2"/>
    <n v="986"/>
    <x v="413"/>
    <x v="18"/>
    <n v="68"/>
    <x v="8"/>
    <n v="271.18181818181819"/>
    <n v="0.81796848809922884"/>
    <x v="14"/>
    <n v="260.15789473684208"/>
    <m/>
    <n v="45320"/>
    <n v="799900"/>
    <x v="5"/>
  </r>
  <r>
    <n v="861"/>
    <n v="266"/>
    <n v="339"/>
    <n v="5"/>
    <n v="1695"/>
    <x v="361"/>
    <x v="1"/>
    <n v="42"/>
    <x v="6"/>
    <n v="258.5128205128205"/>
    <n v="0.31134695496925224"/>
    <x v="6"/>
    <n v="260.64705882352939"/>
    <m/>
    <n v="45358"/>
    <n v="799900"/>
    <x v="5"/>
  </r>
  <r>
    <n v="862"/>
    <n v="441"/>
    <n v="316"/>
    <n v="4"/>
    <n v="1264"/>
    <x v="298"/>
    <x v="14"/>
    <n v="488"/>
    <x v="8"/>
    <n v="271.18181818181819"/>
    <n v="0.16526986255447529"/>
    <x v="14"/>
    <n v="260.15789473684208"/>
    <m/>
    <n v="45410"/>
    <n v="799900"/>
    <x v="5"/>
  </r>
  <r>
    <n v="863"/>
    <n v="245"/>
    <n v="284"/>
    <n v="4"/>
    <n v="1136"/>
    <x v="202"/>
    <x v="7"/>
    <n v="324"/>
    <x v="0"/>
    <n v="250.9655172413793"/>
    <n v="0.13162956856279195"/>
    <x v="0"/>
    <n v="240.5"/>
    <m/>
    <n v="45405"/>
    <n v="799900"/>
    <x v="5"/>
  </r>
  <r>
    <n v="864"/>
    <n v="369"/>
    <n v="206"/>
    <n v="4"/>
    <n v="824"/>
    <x v="263"/>
    <x v="9"/>
    <n v="346"/>
    <x v="15"/>
    <n v="294.95238095238096"/>
    <n v="-0.30158217629964479"/>
    <x v="41"/>
    <n v="274.77777777777777"/>
    <m/>
    <n v="45132"/>
    <n v="799900"/>
    <x v="5"/>
  </r>
  <r>
    <n v="865"/>
    <n v="176"/>
    <n v="217"/>
    <n v="4"/>
    <n v="868"/>
    <x v="414"/>
    <x v="4"/>
    <n v="313"/>
    <x v="0"/>
    <n v="250.9655172413793"/>
    <n v="-0.13533937895026105"/>
    <x v="0"/>
    <n v="240.5"/>
    <m/>
    <n v="45135"/>
    <n v="799900"/>
    <x v="5"/>
  </r>
  <r>
    <n v="866"/>
    <n v="467"/>
    <n v="72"/>
    <n v="2"/>
    <n v="144"/>
    <x v="415"/>
    <x v="5"/>
    <n v="233"/>
    <x v="3"/>
    <n v="265.47674418604652"/>
    <n v="-0.72878980333756727"/>
    <x v="3"/>
    <n v="236.27586206896552"/>
    <m/>
    <n v="45050"/>
    <n v="799900"/>
    <x v="5"/>
  </r>
  <r>
    <n v="867"/>
    <n v="237"/>
    <n v="121"/>
    <n v="3"/>
    <n v="363"/>
    <x v="416"/>
    <x v="17"/>
    <n v="77"/>
    <x v="17"/>
    <n v="267.85483870967744"/>
    <n v="-0.54826278075510326"/>
    <x v="27"/>
    <n v="288.23809523809524"/>
    <m/>
    <n v="45240"/>
    <n v="799900"/>
    <x v="5"/>
  </r>
  <r>
    <n v="868"/>
    <n v="300"/>
    <n v="140"/>
    <n v="4"/>
    <n v="560"/>
    <x v="319"/>
    <x v="9"/>
    <n v="107"/>
    <x v="0"/>
    <n v="250.9655172413793"/>
    <n v="-0.44215443803242649"/>
    <x v="0"/>
    <n v="240.5"/>
    <m/>
    <n v="45317"/>
    <n v="799900"/>
    <x v="5"/>
  </r>
  <r>
    <n v="869"/>
    <n v="137"/>
    <n v="295"/>
    <n v="2"/>
    <n v="590"/>
    <x v="417"/>
    <x v="13"/>
    <n v="375"/>
    <x v="12"/>
    <n v="274.16279069767444"/>
    <n v="7.6003053694121636E-2"/>
    <x v="18"/>
    <n v="253.6875"/>
    <m/>
    <n v="45111"/>
    <n v="799900"/>
    <x v="5"/>
  </r>
  <r>
    <n v="870"/>
    <n v="194"/>
    <n v="325"/>
    <n v="4"/>
    <n v="1300"/>
    <x v="407"/>
    <x v="12"/>
    <n v="62"/>
    <x v="1"/>
    <n v="264.8679245283019"/>
    <n v="0.22702664197179079"/>
    <x v="69"/>
    <n v="273.7"/>
    <m/>
    <n v="45319"/>
    <n v="799900"/>
    <x v="5"/>
  </r>
  <r>
    <n v="871"/>
    <n v="215"/>
    <n v="147"/>
    <n v="3"/>
    <n v="441"/>
    <x v="75"/>
    <x v="5"/>
    <n v="368"/>
    <x v="5"/>
    <n v="268.60344827586209"/>
    <n v="-0.45272482187560181"/>
    <x v="5"/>
    <n v="281.96875"/>
    <m/>
    <n v="45173"/>
    <n v="799900"/>
    <x v="5"/>
  </r>
  <r>
    <n v="872"/>
    <n v="307"/>
    <n v="419"/>
    <n v="1"/>
    <n v="419"/>
    <x v="79"/>
    <x v="16"/>
    <n v="64"/>
    <x v="11"/>
    <n v="262.63492063492066"/>
    <n v="0.59537048229179246"/>
    <x v="17"/>
    <n v="311.33333333333331"/>
    <m/>
    <n v="45189"/>
    <n v="799900"/>
    <x v="5"/>
  </r>
  <r>
    <n v="873"/>
    <n v="424"/>
    <n v="457"/>
    <n v="1"/>
    <n v="457"/>
    <x v="26"/>
    <x v="10"/>
    <n v="286"/>
    <x v="2"/>
    <n v="283.468085106383"/>
    <n v="0.61217443518726999"/>
    <x v="31"/>
    <n v="323.07692307692309"/>
    <m/>
    <n v="45099"/>
    <n v="799900"/>
    <x v="5"/>
  </r>
  <r>
    <n v="874"/>
    <n v="439"/>
    <n v="392"/>
    <n v="2"/>
    <n v="784"/>
    <x v="414"/>
    <x v="7"/>
    <n v="74"/>
    <x v="5"/>
    <n v="268.60344827586209"/>
    <n v="0.45940047499839509"/>
    <x v="28"/>
    <n v="242.81818181818181"/>
    <m/>
    <n v="45135"/>
    <n v="799900"/>
    <x v="5"/>
  </r>
  <r>
    <n v="875"/>
    <n v="83"/>
    <n v="282"/>
    <n v="5"/>
    <n v="1410"/>
    <x v="418"/>
    <x v="4"/>
    <n v="6"/>
    <x v="5"/>
    <n v="268.60344827586209"/>
    <n v="4.9874831503947448E-2"/>
    <x v="32"/>
    <n v="254.18181818181819"/>
    <m/>
    <n v="44970"/>
    <n v="799900"/>
    <x v="5"/>
  </r>
  <r>
    <n v="876"/>
    <n v="329"/>
    <n v="265"/>
    <n v="2"/>
    <n v="530"/>
    <x v="150"/>
    <x v="14"/>
    <n v="258"/>
    <x v="1"/>
    <n v="264.8679245283019"/>
    <n v="4.9864653084474853E-4"/>
    <x v="64"/>
    <n v="236.91666666666666"/>
    <m/>
    <n v="45413"/>
    <n v="799900"/>
    <x v="5"/>
  </r>
  <r>
    <n v="877"/>
    <n v="91"/>
    <n v="146"/>
    <n v="1"/>
    <n v="146"/>
    <x v="177"/>
    <x v="18"/>
    <n v="138"/>
    <x v="11"/>
    <n v="262.63492063492066"/>
    <n v="-0.44409524960715585"/>
    <x v="47"/>
    <n v="271"/>
    <m/>
    <n v="45022"/>
    <n v="799900"/>
    <x v="5"/>
  </r>
  <r>
    <n v="878"/>
    <n v="296"/>
    <n v="58"/>
    <n v="2"/>
    <n v="116"/>
    <x v="419"/>
    <x v="0"/>
    <n v="419"/>
    <x v="18"/>
    <n v="255.11627906976744"/>
    <n v="-0.7726526891522334"/>
    <x v="34"/>
    <n v="250.30769230769232"/>
    <m/>
    <n v="45401"/>
    <n v="799900"/>
    <x v="5"/>
  </r>
  <r>
    <n v="879"/>
    <n v="437"/>
    <n v="379"/>
    <n v="2"/>
    <n v="758"/>
    <x v="34"/>
    <x v="16"/>
    <n v="148"/>
    <x v="8"/>
    <n v="271.18181818181819"/>
    <n v="0.39758632249413339"/>
    <x v="48"/>
    <n v="281.75"/>
    <m/>
    <n v="45381"/>
    <n v="799900"/>
    <x v="5"/>
  </r>
  <r>
    <n v="880"/>
    <n v="193"/>
    <n v="201"/>
    <n v="4"/>
    <n v="804"/>
    <x v="333"/>
    <x v="6"/>
    <n v="105"/>
    <x v="1"/>
    <n v="264.8679245283019"/>
    <n v="-0.24113121527283088"/>
    <x v="69"/>
    <n v="273.7"/>
    <m/>
    <n v="45203"/>
    <n v="799900"/>
    <x v="5"/>
  </r>
  <r>
    <n v="881"/>
    <n v="144"/>
    <n v="337"/>
    <n v="3"/>
    <n v="1011"/>
    <x v="101"/>
    <x v="18"/>
    <n v="365"/>
    <x v="3"/>
    <n v="265.47674418604652"/>
    <n v="0.2694143927116639"/>
    <x v="29"/>
    <n v="235.55555555555554"/>
    <m/>
    <n v="45039"/>
    <n v="799900"/>
    <x v="5"/>
  </r>
  <r>
    <n v="882"/>
    <n v="27"/>
    <n v="160"/>
    <n v="1"/>
    <n v="160"/>
    <x v="160"/>
    <x v="8"/>
    <n v="416"/>
    <x v="3"/>
    <n v="265.47674418604652"/>
    <n v="-0.39731067408348297"/>
    <x v="16"/>
    <n v="276.67567567567568"/>
    <m/>
    <n v="45276"/>
    <n v="799900"/>
    <x v="5"/>
  </r>
  <r>
    <n v="883"/>
    <n v="375"/>
    <n v="197"/>
    <n v="5"/>
    <n v="985"/>
    <x v="27"/>
    <x v="7"/>
    <n v="315"/>
    <x v="3"/>
    <n v="265.47674418604652"/>
    <n v="-0.25793876746528843"/>
    <x v="3"/>
    <n v="236.27586206896552"/>
    <m/>
    <n v="45368"/>
    <n v="799900"/>
    <x v="5"/>
  </r>
  <r>
    <n v="884"/>
    <n v="453"/>
    <n v="437"/>
    <n v="2"/>
    <n v="874"/>
    <x v="11"/>
    <x v="16"/>
    <n v="81"/>
    <x v="3"/>
    <n v="265.47674418604652"/>
    <n v="0.64609522140948705"/>
    <x v="19"/>
    <n v="329.27272727272725"/>
    <m/>
    <n v="45394"/>
    <n v="799900"/>
    <x v="5"/>
  </r>
  <r>
    <n v="885"/>
    <n v="388"/>
    <n v="205"/>
    <n v="2"/>
    <n v="410"/>
    <x v="357"/>
    <x v="13"/>
    <n v="262"/>
    <x v="6"/>
    <n v="258.5128205128205"/>
    <n v="-0.20700257885340201"/>
    <x v="6"/>
    <n v="260.64705882352939"/>
    <m/>
    <n v="45404"/>
    <n v="799900"/>
    <x v="5"/>
  </r>
  <r>
    <n v="886"/>
    <n v="312"/>
    <n v="476"/>
    <n v="2"/>
    <n v="952"/>
    <x v="366"/>
    <x v="18"/>
    <n v="239"/>
    <x v="16"/>
    <n v="300.31818181818181"/>
    <n v="0.58498562131073117"/>
    <x v="51"/>
    <n v="331.16666666666669"/>
    <m/>
    <n v="45113"/>
    <n v="799900"/>
    <x v="5"/>
  </r>
  <r>
    <n v="887"/>
    <n v="486"/>
    <n v="230"/>
    <n v="2"/>
    <n v="460"/>
    <x v="265"/>
    <x v="1"/>
    <n v="358"/>
    <x v="1"/>
    <n v="264.8679245283019"/>
    <n v="-0.13164268414304037"/>
    <x v="1"/>
    <n v="238.16666666666666"/>
    <m/>
    <n v="45207"/>
    <n v="799900"/>
    <x v="5"/>
  </r>
  <r>
    <n v="888"/>
    <n v="295"/>
    <n v="219"/>
    <n v="5"/>
    <n v="1095"/>
    <x v="151"/>
    <x v="11"/>
    <n v="331"/>
    <x v="2"/>
    <n v="283.468085106383"/>
    <n v="-0.22742625534789462"/>
    <x v="36"/>
    <n v="249.5"/>
    <m/>
    <n v="45165"/>
    <n v="799900"/>
    <x v="5"/>
  </r>
  <r>
    <n v="889"/>
    <n v="1"/>
    <n v="206"/>
    <n v="3"/>
    <n v="618"/>
    <x v="283"/>
    <x v="5"/>
    <n v="31"/>
    <x v="18"/>
    <n v="255.11627906976744"/>
    <n v="-0.1925250683682771"/>
    <x v="72"/>
    <n v="252.09090909090909"/>
    <m/>
    <n v="44986"/>
    <n v="799900"/>
    <x v="5"/>
  </r>
  <r>
    <n v="890"/>
    <n v="347"/>
    <n v="343"/>
    <n v="3"/>
    <n v="1029"/>
    <x v="420"/>
    <x v="2"/>
    <n v="74"/>
    <x v="3"/>
    <n v="265.47674418604652"/>
    <n v="0.29201524243353338"/>
    <x v="16"/>
    <n v="276.67567567567568"/>
    <m/>
    <n v="44937"/>
    <n v="799900"/>
    <x v="5"/>
  </r>
  <r>
    <n v="891"/>
    <n v="308"/>
    <n v="147"/>
    <n v="2"/>
    <n v="294"/>
    <x v="205"/>
    <x v="11"/>
    <n v="80"/>
    <x v="17"/>
    <n v="267.85483870967744"/>
    <n v="-0.45119527909917512"/>
    <x v="35"/>
    <n v="250.25925925925927"/>
    <m/>
    <n v="45261"/>
    <n v="799900"/>
    <x v="5"/>
  </r>
  <r>
    <n v="892"/>
    <n v="52"/>
    <n v="423"/>
    <n v="3"/>
    <n v="1269"/>
    <x v="335"/>
    <x v="6"/>
    <n v="496"/>
    <x v="1"/>
    <n v="264.8679245283019"/>
    <n v="0.59702236785866925"/>
    <x v="1"/>
    <n v="238.16666666666666"/>
    <m/>
    <n v="45378"/>
    <n v="799900"/>
    <x v="5"/>
  </r>
  <r>
    <n v="893"/>
    <n v="75"/>
    <n v="494"/>
    <n v="4"/>
    <n v="1976"/>
    <x v="421"/>
    <x v="3"/>
    <n v="477"/>
    <x v="2"/>
    <n v="283.468085106383"/>
    <n v="0.7427005929595436"/>
    <x v="36"/>
    <n v="249.5"/>
    <m/>
    <n v="45030"/>
    <n v="799900"/>
    <x v="5"/>
  </r>
  <r>
    <n v="894"/>
    <n v="148"/>
    <n v="270"/>
    <n v="2"/>
    <n v="540"/>
    <x v="290"/>
    <x v="5"/>
    <n v="196"/>
    <x v="5"/>
    <n v="268.60344827586209"/>
    <n v="5.199306759098743E-3"/>
    <x v="5"/>
    <n v="281.96875"/>
    <m/>
    <n v="45206"/>
    <n v="799900"/>
    <x v="5"/>
  </r>
  <r>
    <n v="895"/>
    <n v="481"/>
    <n v="470"/>
    <n v="2"/>
    <n v="940"/>
    <x v="422"/>
    <x v="1"/>
    <n v="400"/>
    <x v="14"/>
    <n v="273.72549019607845"/>
    <n v="0.71704871060171915"/>
    <x v="22"/>
    <n v="280.23809523809524"/>
    <m/>
    <n v="45101"/>
    <n v="799900"/>
    <x v="5"/>
  </r>
  <r>
    <n v="896"/>
    <n v="194"/>
    <n v="278"/>
    <n v="4"/>
    <n v="1112"/>
    <x v="368"/>
    <x v="9"/>
    <n v="271"/>
    <x v="1"/>
    <n v="264.8679245283019"/>
    <n v="4.9579712209716353E-2"/>
    <x v="69"/>
    <n v="273.7"/>
    <m/>
    <n v="45286"/>
    <n v="799900"/>
    <x v="5"/>
  </r>
  <r>
    <n v="897"/>
    <n v="422"/>
    <n v="244"/>
    <n v="3"/>
    <n v="732"/>
    <x v="241"/>
    <x v="5"/>
    <n v="265"/>
    <x v="7"/>
    <n v="253.58536585365854"/>
    <n v="-3.7799365201500512E-2"/>
    <x v="59"/>
    <n v="256.89999999999998"/>
    <m/>
    <n v="45370"/>
    <n v="799900"/>
    <x v="5"/>
  </r>
  <r>
    <n v="898"/>
    <n v="52"/>
    <n v="142"/>
    <n v="3"/>
    <n v="426"/>
    <x v="362"/>
    <x v="10"/>
    <n v="366"/>
    <x v="1"/>
    <n v="264.8679245283019"/>
    <n v="-0.46388374412309452"/>
    <x v="1"/>
    <n v="238.16666666666666"/>
    <m/>
    <n v="44929"/>
    <n v="799900"/>
    <x v="5"/>
  </r>
  <r>
    <n v="899"/>
    <n v="73"/>
    <n v="160"/>
    <n v="4"/>
    <n v="640"/>
    <x v="400"/>
    <x v="4"/>
    <n v="302"/>
    <x v="16"/>
    <n v="300.31818181818181"/>
    <n v="-0.46723172392916601"/>
    <x v="38"/>
    <n v="264"/>
    <m/>
    <n v="45163"/>
    <n v="799900"/>
    <x v="5"/>
  </r>
  <r>
    <n v="900"/>
    <n v="208"/>
    <n v="476"/>
    <n v="5"/>
    <n v="2380"/>
    <x v="3"/>
    <x v="17"/>
    <n v="326"/>
    <x v="17"/>
    <n v="267.85483870967744"/>
    <n v="0.77708195339314745"/>
    <x v="70"/>
    <n v="268"/>
    <m/>
    <n v="45262"/>
    <n v="799900"/>
    <x v="5"/>
  </r>
  <r>
    <n v="901"/>
    <n v="458"/>
    <n v="343"/>
    <n v="3"/>
    <n v="1029"/>
    <x v="184"/>
    <x v="12"/>
    <n v="282"/>
    <x v="3"/>
    <n v="265.47674418604652"/>
    <n v="0.29201524243353338"/>
    <x v="3"/>
    <n v="236.27586206896552"/>
    <m/>
    <n v="45005"/>
    <n v="799900"/>
    <x v="5"/>
  </r>
  <r>
    <n v="902"/>
    <n v="444"/>
    <n v="328"/>
    <n v="3"/>
    <n v="984"/>
    <x v="244"/>
    <x v="19"/>
    <n v="292"/>
    <x v="9"/>
    <n v="263.25423728813558"/>
    <n v="0.24594385784187489"/>
    <x v="33"/>
    <n v="248.5"/>
    <m/>
    <n v="45102"/>
    <n v="799900"/>
    <x v="5"/>
  </r>
  <r>
    <n v="903"/>
    <n v="369"/>
    <n v="379"/>
    <n v="5"/>
    <n v="1895"/>
    <x v="79"/>
    <x v="18"/>
    <n v="267"/>
    <x v="15"/>
    <n v="294.95238095238096"/>
    <n v="0.28495318049725538"/>
    <x v="41"/>
    <n v="274.77777777777777"/>
    <m/>
    <n v="45189"/>
    <n v="799900"/>
    <x v="5"/>
  </r>
  <r>
    <n v="904"/>
    <n v="6"/>
    <n v="70"/>
    <n v="5"/>
    <n v="350"/>
    <x v="322"/>
    <x v="4"/>
    <n v="433"/>
    <x v="12"/>
    <n v="274.16279069767444"/>
    <n v="-0.74467724149631009"/>
    <x v="50"/>
    <n v="280.66666666666669"/>
    <m/>
    <n v="45364"/>
    <n v="799900"/>
    <x v="5"/>
  </r>
  <r>
    <n v="905"/>
    <n v="318"/>
    <n v="280"/>
    <n v="1"/>
    <n v="280"/>
    <x v="300"/>
    <x v="1"/>
    <n v="382"/>
    <x v="15"/>
    <n v="294.95238095238096"/>
    <n v="-5.0694220213109542E-2"/>
    <x v="41"/>
    <n v="274.77777777777777"/>
    <m/>
    <n v="45213"/>
    <n v="799900"/>
    <x v="5"/>
  </r>
  <r>
    <n v="906"/>
    <n v="269"/>
    <n v="315"/>
    <n v="1"/>
    <n v="315"/>
    <x v="334"/>
    <x v="2"/>
    <n v="41"/>
    <x v="0"/>
    <n v="250.9655172413793"/>
    <n v="0.25515251442704034"/>
    <x v="45"/>
    <n v="293.41176470588238"/>
    <m/>
    <n v="45355"/>
    <n v="799900"/>
    <x v="5"/>
  </r>
  <r>
    <n v="907"/>
    <n v="55"/>
    <n v="353"/>
    <n v="1"/>
    <n v="353"/>
    <x v="150"/>
    <x v="19"/>
    <n v="129"/>
    <x v="18"/>
    <n v="255.11627906976744"/>
    <n v="0.38368277119416594"/>
    <x v="61"/>
    <n v="274.28571428571428"/>
    <m/>
    <n v="45413"/>
    <n v="799900"/>
    <x v="5"/>
  </r>
  <r>
    <n v="908"/>
    <n v="327"/>
    <n v="342"/>
    <n v="2"/>
    <n v="684"/>
    <x v="327"/>
    <x v="1"/>
    <n v="335"/>
    <x v="19"/>
    <n v="286.92307692307691"/>
    <n v="0.19195710455764092"/>
    <x v="73"/>
    <n v="320.25"/>
    <m/>
    <n v="45284"/>
    <n v="799900"/>
    <x v="5"/>
  </r>
  <r>
    <n v="909"/>
    <n v="364"/>
    <n v="299"/>
    <n v="3"/>
    <n v="897"/>
    <x v="259"/>
    <x v="14"/>
    <n v="194"/>
    <x v="0"/>
    <n v="250.9655172413793"/>
    <n v="0.19139873591646062"/>
    <x v="45"/>
    <n v="293.41176470588238"/>
    <m/>
    <n v="44932"/>
    <n v="799900"/>
    <x v="5"/>
  </r>
  <r>
    <n v="910"/>
    <n v="378"/>
    <n v="397"/>
    <n v="1"/>
    <n v="397"/>
    <x v="65"/>
    <x v="5"/>
    <n v="56"/>
    <x v="5"/>
    <n v="268.60344827586209"/>
    <n v="0.47801527697541557"/>
    <x v="5"/>
    <n v="281.96875"/>
    <m/>
    <n v="45000"/>
    <n v="799900"/>
    <x v="5"/>
  </r>
  <r>
    <n v="911"/>
    <n v="462"/>
    <n v="231"/>
    <n v="2"/>
    <n v="462"/>
    <x v="341"/>
    <x v="17"/>
    <n v="493"/>
    <x v="13"/>
    <n v="258.375"/>
    <n v="-0.10595065312046448"/>
    <x v="20"/>
    <n v="269.70588235294116"/>
    <m/>
    <n v="44950"/>
    <n v="799900"/>
    <x v="5"/>
  </r>
  <r>
    <n v="912"/>
    <n v="89"/>
    <n v="120"/>
    <n v="5"/>
    <n v="600"/>
    <x v="423"/>
    <x v="19"/>
    <n v="222"/>
    <x v="17"/>
    <n v="267.85483870967744"/>
    <n v="-0.5519961462034082"/>
    <x v="27"/>
    <n v="288.23809523809524"/>
    <m/>
    <n v="44962"/>
    <n v="799900"/>
    <x v="5"/>
  </r>
  <r>
    <n v="913"/>
    <n v="465"/>
    <n v="177"/>
    <n v="1"/>
    <n v="177"/>
    <x v="381"/>
    <x v="8"/>
    <n v="167"/>
    <x v="9"/>
    <n v="263.25423728813558"/>
    <n v="-0.32764614988411023"/>
    <x v="9"/>
    <n v="257.78260869565219"/>
    <m/>
    <n v="45122"/>
    <n v="799900"/>
    <x v="5"/>
  </r>
  <r>
    <n v="914"/>
    <n v="208"/>
    <n v="412"/>
    <n v="4"/>
    <n v="1648"/>
    <x v="407"/>
    <x v="6"/>
    <n v="212"/>
    <x v="17"/>
    <n v="267.85483870967744"/>
    <n v="0.53814656470163169"/>
    <x v="70"/>
    <n v="268"/>
    <m/>
    <n v="45319"/>
    <n v="799900"/>
    <x v="5"/>
  </r>
  <r>
    <n v="915"/>
    <n v="357"/>
    <n v="279"/>
    <n v="2"/>
    <n v="558"/>
    <x v="12"/>
    <x v="15"/>
    <n v="499"/>
    <x v="10"/>
    <n v="271.74545454545455"/>
    <n v="2.6696105981533602E-2"/>
    <x v="37"/>
    <n v="272.35294117647061"/>
    <m/>
    <n v="45266"/>
    <n v="799900"/>
    <x v="5"/>
  </r>
  <r>
    <n v="916"/>
    <n v="416"/>
    <n v="472"/>
    <n v="1"/>
    <n v="472"/>
    <x v="424"/>
    <x v="19"/>
    <n v="401"/>
    <x v="6"/>
    <n v="258.5128205128205"/>
    <n v="0.82582820868875229"/>
    <x v="6"/>
    <n v="260.64705882352939"/>
    <m/>
    <n v="45339"/>
    <n v="799900"/>
    <x v="5"/>
  </r>
  <r>
    <n v="917"/>
    <n v="374"/>
    <n v="52"/>
    <n v="3"/>
    <n v="156"/>
    <x v="425"/>
    <x v="17"/>
    <n v="463"/>
    <x v="7"/>
    <n v="253.58536585365854"/>
    <n v="-0.79494084832163125"/>
    <x v="77"/>
    <n v="140"/>
    <m/>
    <n v="45026"/>
    <n v="799900"/>
    <x v="5"/>
  </r>
  <r>
    <n v="918"/>
    <n v="145"/>
    <n v="144"/>
    <n v="5"/>
    <n v="720"/>
    <x v="297"/>
    <x v="0"/>
    <n v="347"/>
    <x v="4"/>
    <n v="250.48780487804879"/>
    <n v="-0.42512171372930874"/>
    <x v="75"/>
    <n v="208"/>
    <m/>
    <n v="45312"/>
    <n v="799900"/>
    <x v="5"/>
  </r>
  <r>
    <n v="919"/>
    <n v="289"/>
    <n v="258"/>
    <n v="2"/>
    <n v="516"/>
    <x v="219"/>
    <x v="1"/>
    <n v="54"/>
    <x v="5"/>
    <n v="268.60344827586209"/>
    <n v="-3.9476217985750184E-2"/>
    <x v="28"/>
    <n v="242.81818181818181"/>
    <m/>
    <n v="45392"/>
    <n v="799900"/>
    <x v="5"/>
  </r>
  <r>
    <n v="920"/>
    <n v="173"/>
    <n v="173"/>
    <n v="2"/>
    <n v="346"/>
    <x v="426"/>
    <x v="17"/>
    <n v="246"/>
    <x v="5"/>
    <n v="268.60344827586209"/>
    <n v="-0.35592785159509599"/>
    <x v="5"/>
    <n v="281.96875"/>
    <m/>
    <n v="45097"/>
    <n v="799900"/>
    <x v="5"/>
  </r>
  <r>
    <n v="921"/>
    <n v="390"/>
    <n v="494"/>
    <n v="3"/>
    <n v="1482"/>
    <x v="321"/>
    <x v="11"/>
    <n v="65"/>
    <x v="5"/>
    <n v="268.60344827586209"/>
    <n v="0.83914243532961019"/>
    <x v="32"/>
    <n v="254.18181818181819"/>
    <m/>
    <n v="45196"/>
    <n v="799900"/>
    <x v="5"/>
  </r>
  <r>
    <n v="922"/>
    <n v="482"/>
    <n v="198"/>
    <n v="2"/>
    <n v="396"/>
    <x v="89"/>
    <x v="17"/>
    <n v="44"/>
    <x v="18"/>
    <n v="255.11627906976744"/>
    <n v="-0.22388331814038287"/>
    <x v="34"/>
    <n v="250.30769230769232"/>
    <m/>
    <n v="45197"/>
    <n v="799900"/>
    <x v="5"/>
  </r>
  <r>
    <n v="923"/>
    <n v="465"/>
    <n v="71"/>
    <n v="5"/>
    <n v="355"/>
    <x v="154"/>
    <x v="8"/>
    <n v="321"/>
    <x v="9"/>
    <n v="263.25423728813558"/>
    <n v="-0.73029873808910639"/>
    <x v="9"/>
    <n v="257.78260869565219"/>
    <m/>
    <n v="45253"/>
    <n v="799900"/>
    <x v="5"/>
  </r>
  <r>
    <n v="924"/>
    <n v="114"/>
    <n v="228"/>
    <n v="2"/>
    <n v="456"/>
    <x v="147"/>
    <x v="14"/>
    <n v="50"/>
    <x v="11"/>
    <n v="262.63492063492066"/>
    <n v="-0.13187477335912012"/>
    <x v="47"/>
    <n v="271"/>
    <m/>
    <n v="45175"/>
    <n v="799900"/>
    <x v="5"/>
  </r>
  <r>
    <n v="925"/>
    <n v="46"/>
    <n v="290"/>
    <n v="3"/>
    <n v="870"/>
    <x v="192"/>
    <x v="5"/>
    <n v="460"/>
    <x v="9"/>
    <n v="263.25423728813558"/>
    <n v="0.10159670357970652"/>
    <x v="55"/>
    <n v="293.66666666666669"/>
    <m/>
    <n v="45059"/>
    <n v="799900"/>
    <x v="5"/>
  </r>
  <r>
    <n v="926"/>
    <n v="222"/>
    <n v="168"/>
    <n v="3"/>
    <n v="504"/>
    <x v="111"/>
    <x v="13"/>
    <n v="79"/>
    <x v="15"/>
    <n v="294.95238095238096"/>
    <n v="-0.43041653212786568"/>
    <x v="23"/>
    <n v="318.81818181818181"/>
    <m/>
    <n v="45313"/>
    <n v="799900"/>
    <x v="5"/>
  </r>
  <r>
    <n v="927"/>
    <n v="210"/>
    <n v="374"/>
    <n v="2"/>
    <n v="748"/>
    <x v="266"/>
    <x v="8"/>
    <n v="209"/>
    <x v="19"/>
    <n v="286.92307692307691"/>
    <n v="0.30348525469168908"/>
    <x v="40"/>
    <n v="273.58333333333331"/>
    <m/>
    <n v="45052"/>
    <n v="799900"/>
    <x v="5"/>
  </r>
  <r>
    <n v="928"/>
    <n v="399"/>
    <n v="67"/>
    <n v="2"/>
    <n v="134"/>
    <x v="201"/>
    <x v="17"/>
    <n v="451"/>
    <x v="16"/>
    <n v="300.31818181818181"/>
    <n v="-0.77690328439533829"/>
    <x v="24"/>
    <n v="281.73333333333335"/>
    <m/>
    <n v="44951"/>
    <n v="799900"/>
    <x v="5"/>
  </r>
  <r>
    <n v="929"/>
    <n v="498"/>
    <n v="244"/>
    <n v="2"/>
    <n v="488"/>
    <x v="427"/>
    <x v="3"/>
    <n v="49"/>
    <x v="15"/>
    <n v="294.95238095238096"/>
    <n v="-0.17274782047142401"/>
    <x v="41"/>
    <n v="274.77777777777777"/>
    <m/>
    <n v="45238"/>
    <n v="799900"/>
    <x v="5"/>
  </r>
  <r>
    <n v="930"/>
    <n v="170"/>
    <n v="312"/>
    <n v="1"/>
    <n v="312"/>
    <x v="428"/>
    <x v="11"/>
    <n v="162"/>
    <x v="17"/>
    <n v="267.85483870967744"/>
    <n v="0.16481001987113864"/>
    <x v="70"/>
    <n v="268"/>
    <m/>
    <n v="45072"/>
    <n v="799900"/>
    <x v="5"/>
  </r>
  <r>
    <n v="931"/>
    <n v="205"/>
    <n v="212"/>
    <n v="4"/>
    <n v="848"/>
    <x v="382"/>
    <x v="9"/>
    <n v="414"/>
    <x v="3"/>
    <n v="265.47674418604652"/>
    <n v="-0.20143664316061494"/>
    <x v="3"/>
    <n v="236.27586206896552"/>
    <m/>
    <n v="45020"/>
    <n v="799900"/>
    <x v="5"/>
  </r>
  <r>
    <n v="932"/>
    <n v="188"/>
    <n v="233"/>
    <n v="2"/>
    <n v="466"/>
    <x v="53"/>
    <x v="10"/>
    <n v="445"/>
    <x v="15"/>
    <n v="294.95238095238096"/>
    <n v="-0.21004197610590902"/>
    <x v="74"/>
    <n v="193.5"/>
    <m/>
    <n v="45214"/>
    <n v="799900"/>
    <x v="5"/>
  </r>
  <r>
    <n v="933"/>
    <n v="246"/>
    <n v="400"/>
    <n v="4"/>
    <n v="1600"/>
    <x v="8"/>
    <x v="15"/>
    <n v="191"/>
    <x v="11"/>
    <n v="262.63492063492066"/>
    <n v="0.52302671340505236"/>
    <x v="21"/>
    <n v="238.72222222222223"/>
    <m/>
    <n v="45376"/>
    <n v="799900"/>
    <x v="5"/>
  </r>
  <r>
    <n v="934"/>
    <n v="187"/>
    <n v="168"/>
    <n v="3"/>
    <n v="504"/>
    <x v="74"/>
    <x v="14"/>
    <n v="126"/>
    <x v="3"/>
    <n v="265.47674418604652"/>
    <n v="-0.36717620778765714"/>
    <x v="16"/>
    <n v="276.67567567567568"/>
    <m/>
    <n v="44946"/>
    <n v="799900"/>
    <x v="5"/>
  </r>
  <r>
    <n v="935"/>
    <n v="9"/>
    <n v="321"/>
    <n v="1"/>
    <n v="321"/>
    <x v="75"/>
    <x v="15"/>
    <n v="217"/>
    <x v="9"/>
    <n v="263.25423728813558"/>
    <n v="0.21935359258305431"/>
    <x v="43"/>
    <n v="287.10000000000002"/>
    <m/>
    <n v="45173"/>
    <n v="799900"/>
    <x v="5"/>
  </r>
  <r>
    <n v="936"/>
    <n v="302"/>
    <n v="229"/>
    <n v="5"/>
    <n v="1145"/>
    <x v="124"/>
    <x v="4"/>
    <n v="42"/>
    <x v="15"/>
    <n v="294.95238095238096"/>
    <n v="-0.22360348724572165"/>
    <x v="41"/>
    <n v="274.77777777777777"/>
    <m/>
    <n v="45372"/>
    <n v="799900"/>
    <x v="5"/>
  </r>
  <r>
    <n v="937"/>
    <n v="166"/>
    <n v="166"/>
    <n v="5"/>
    <n v="830"/>
    <x v="429"/>
    <x v="4"/>
    <n v="407"/>
    <x v="5"/>
    <n v="268.60344827586209"/>
    <n v="-0.38198857436292455"/>
    <x v="28"/>
    <n v="242.81818181818181"/>
    <m/>
    <n v="45252"/>
    <n v="799900"/>
    <x v="5"/>
  </r>
  <r>
    <n v="938"/>
    <n v="329"/>
    <n v="71"/>
    <n v="2"/>
    <n v="142"/>
    <x v="430"/>
    <x v="4"/>
    <n v="117"/>
    <x v="1"/>
    <n v="264.8679245283019"/>
    <n v="-0.73194187206154726"/>
    <x v="64"/>
    <n v="236.91666666666666"/>
    <m/>
    <n v="45138"/>
    <n v="799900"/>
    <x v="5"/>
  </r>
  <r>
    <n v="939"/>
    <n v="35"/>
    <n v="345"/>
    <n v="2"/>
    <n v="690"/>
    <x v="310"/>
    <x v="11"/>
    <n v="91"/>
    <x v="18"/>
    <n v="255.11627906976744"/>
    <n v="0.35232452142206006"/>
    <x v="34"/>
    <n v="250.30769230769232"/>
    <m/>
    <n v="45078"/>
    <n v="799900"/>
    <x v="5"/>
  </r>
  <r>
    <n v="940"/>
    <n v="342"/>
    <n v="259"/>
    <n v="5"/>
    <n v="1295"/>
    <x v="6"/>
    <x v="9"/>
    <n v="380"/>
    <x v="4"/>
    <n v="250.48780487804879"/>
    <n v="3.3982473222979426E-2"/>
    <x v="25"/>
    <n v="303.8235294117647"/>
    <m/>
    <n v="45349"/>
    <n v="799900"/>
    <x v="5"/>
  </r>
  <r>
    <n v="941"/>
    <n v="44"/>
    <n v="439"/>
    <n v="5"/>
    <n v="2195"/>
    <x v="295"/>
    <x v="6"/>
    <n v="469"/>
    <x v="15"/>
    <n v="294.95238095238096"/>
    <n v="0.48837584759444619"/>
    <x v="53"/>
    <n v="322.54545454545456"/>
    <m/>
    <n v="45008"/>
    <n v="799900"/>
    <x v="5"/>
  </r>
  <r>
    <n v="942"/>
    <n v="128"/>
    <n v="246"/>
    <n v="4"/>
    <n v="984"/>
    <x v="130"/>
    <x v="2"/>
    <n v="479"/>
    <x v="10"/>
    <n v="271.74545454545455"/>
    <n v="-9.4741067844239302E-2"/>
    <x v="15"/>
    <n v="316.58333333333331"/>
    <m/>
    <n v="45310"/>
    <n v="799900"/>
    <x v="5"/>
  </r>
  <r>
    <n v="943"/>
    <n v="447"/>
    <n v="118"/>
    <n v="3"/>
    <n v="354"/>
    <x v="207"/>
    <x v="8"/>
    <n v="9"/>
    <x v="9"/>
    <n v="263.25423728813558"/>
    <n v="-0.55176409992274011"/>
    <x v="33"/>
    <n v="248.5"/>
    <m/>
    <n v="45337"/>
    <n v="799900"/>
    <x v="5"/>
  </r>
  <r>
    <n v="944"/>
    <n v="48"/>
    <n v="116"/>
    <n v="5"/>
    <n v="580"/>
    <x v="393"/>
    <x v="16"/>
    <n v="477"/>
    <x v="12"/>
    <n v="274.16279069767444"/>
    <n v="-0.57689371447959958"/>
    <x v="65"/>
    <n v="258.30769230769232"/>
    <m/>
    <n v="45034"/>
    <n v="799900"/>
    <x v="5"/>
  </r>
  <r>
    <n v="945"/>
    <n v="415"/>
    <n v="307"/>
    <n v="3"/>
    <n v="921"/>
    <x v="87"/>
    <x v="17"/>
    <n v="498"/>
    <x v="14"/>
    <n v="273.72549019607845"/>
    <n v="0.12156160458452714"/>
    <x v="22"/>
    <n v="280.23809523809524"/>
    <m/>
    <n v="45290"/>
    <n v="799900"/>
    <x v="5"/>
  </r>
  <r>
    <n v="946"/>
    <n v="298"/>
    <n v="84"/>
    <n v="5"/>
    <n v="420"/>
    <x v="163"/>
    <x v="2"/>
    <n v="93"/>
    <x v="18"/>
    <n v="255.11627906976744"/>
    <n v="-0.67073837739288966"/>
    <x v="67"/>
    <n v="251.91666666666666"/>
    <m/>
    <n v="45335"/>
    <n v="799900"/>
    <x v="5"/>
  </r>
  <r>
    <n v="947"/>
    <n v="3"/>
    <n v="180"/>
    <n v="3"/>
    <n v="540"/>
    <x v="431"/>
    <x v="10"/>
    <n v="200"/>
    <x v="18"/>
    <n v="255.11627906976744"/>
    <n v="-0.29443938012762083"/>
    <x v="72"/>
    <n v="252.09090909090909"/>
    <m/>
    <n v="44940"/>
    <n v="799900"/>
    <x v="5"/>
  </r>
  <r>
    <n v="948"/>
    <n v="60"/>
    <n v="334"/>
    <n v="1"/>
    <n v="334"/>
    <x v="321"/>
    <x v="16"/>
    <n v="381"/>
    <x v="7"/>
    <n v="253.58536585365854"/>
    <n v="0.31711070501106087"/>
    <x v="7"/>
    <n v="288.11111111111109"/>
    <m/>
    <n v="45196"/>
    <n v="799900"/>
    <x v="5"/>
  </r>
  <r>
    <n v="949"/>
    <n v="59"/>
    <n v="234"/>
    <n v="2"/>
    <n v="468"/>
    <x v="422"/>
    <x v="6"/>
    <n v="18"/>
    <x v="0"/>
    <n v="250.9655172413793"/>
    <n v="-6.7600989282769919E-2"/>
    <x v="0"/>
    <n v="240.5"/>
    <m/>
    <n v="45101"/>
    <n v="799900"/>
    <x v="5"/>
  </r>
  <r>
    <n v="950"/>
    <n v="119"/>
    <n v="426"/>
    <n v="1"/>
    <n v="426"/>
    <x v="307"/>
    <x v="7"/>
    <n v="327"/>
    <x v="2"/>
    <n v="283.468085106383"/>
    <n v="0.50281468137806784"/>
    <x v="31"/>
    <n v="323.07692307692309"/>
    <m/>
    <n v="45094"/>
    <n v="799900"/>
    <x v="5"/>
  </r>
  <r>
    <n v="951"/>
    <n v="199"/>
    <n v="494"/>
    <n v="1"/>
    <n v="494"/>
    <x v="429"/>
    <x v="2"/>
    <n v="340"/>
    <x v="3"/>
    <n v="265.47674418604652"/>
    <n v="0.86080329376724629"/>
    <x v="3"/>
    <n v="236.27586206896552"/>
    <m/>
    <n v="45252"/>
    <n v="799900"/>
    <x v="5"/>
  </r>
  <r>
    <n v="952"/>
    <n v="272"/>
    <n v="353"/>
    <n v="3"/>
    <n v="1059"/>
    <x v="61"/>
    <x v="15"/>
    <n v="490"/>
    <x v="18"/>
    <n v="255.11627906976744"/>
    <n v="0.38368277119416594"/>
    <x v="72"/>
    <n v="252.09090909090909"/>
    <m/>
    <n v="44989"/>
    <n v="799900"/>
    <x v="5"/>
  </r>
  <r>
    <n v="953"/>
    <n v="386"/>
    <n v="288"/>
    <n v="2"/>
    <n v="576"/>
    <x v="99"/>
    <x v="14"/>
    <n v="67"/>
    <x v="18"/>
    <n v="255.11627906976744"/>
    <n v="0.12889699179580671"/>
    <x v="67"/>
    <n v="251.91666666666666"/>
    <m/>
    <n v="45285"/>
    <n v="799900"/>
    <x v="5"/>
  </r>
  <r>
    <n v="954"/>
    <n v="464"/>
    <n v="430"/>
    <n v="2"/>
    <n v="860"/>
    <x v="358"/>
    <x v="17"/>
    <n v="132"/>
    <x v="11"/>
    <n v="262.63492063492066"/>
    <n v="0.63725371691043131"/>
    <x v="47"/>
    <n v="271"/>
    <m/>
    <n v="45148"/>
    <n v="799900"/>
    <x v="5"/>
  </r>
  <r>
    <n v="955"/>
    <n v="494"/>
    <n v="471"/>
    <n v="5"/>
    <n v="2355"/>
    <x v="146"/>
    <x v="0"/>
    <n v="95"/>
    <x v="11"/>
    <n v="262.63492063492066"/>
    <n v="0.79336395503444934"/>
    <x v="47"/>
    <n v="271"/>
    <m/>
    <n v="45289"/>
    <n v="799900"/>
    <x v="5"/>
  </r>
  <r>
    <n v="956"/>
    <n v="242"/>
    <n v="313"/>
    <n v="3"/>
    <n v="939"/>
    <x v="432"/>
    <x v="16"/>
    <n v="75"/>
    <x v="4"/>
    <n v="250.48780487804879"/>
    <n v="0.24956183057448866"/>
    <x v="25"/>
    <n v="303.8235294117647"/>
    <m/>
    <n v="45249"/>
    <n v="799900"/>
    <x v="5"/>
  </r>
  <r>
    <n v="957"/>
    <n v="434"/>
    <n v="340"/>
    <n v="4"/>
    <n v="1360"/>
    <x v="420"/>
    <x v="9"/>
    <n v="419"/>
    <x v="11"/>
    <n v="262.63492063492066"/>
    <n v="0.29457270639429467"/>
    <x v="47"/>
    <n v="271"/>
    <m/>
    <n v="44937"/>
    <n v="799900"/>
    <x v="5"/>
  </r>
  <r>
    <n v="958"/>
    <n v="110"/>
    <n v="148"/>
    <n v="2"/>
    <n v="296"/>
    <x v="433"/>
    <x v="2"/>
    <n v="42"/>
    <x v="3"/>
    <n v="265.47674418604652"/>
    <n v="-0.44251237352722173"/>
    <x v="16"/>
    <n v="276.67567567567568"/>
    <m/>
    <n v="44995"/>
    <n v="799900"/>
    <x v="5"/>
  </r>
  <r>
    <n v="959"/>
    <n v="168"/>
    <n v="391"/>
    <n v="2"/>
    <n v="782"/>
    <x v="376"/>
    <x v="17"/>
    <n v="316"/>
    <x v="18"/>
    <n v="255.11627906976744"/>
    <n v="0.53263445761166817"/>
    <x v="72"/>
    <n v="252.09090909090909"/>
    <m/>
    <n v="45143"/>
    <n v="799900"/>
    <x v="5"/>
  </r>
  <r>
    <n v="960"/>
    <n v="13"/>
    <n v="181"/>
    <n v="4"/>
    <n v="724"/>
    <x v="46"/>
    <x v="15"/>
    <n v="117"/>
    <x v="3"/>
    <n v="265.47674418604652"/>
    <n v="-0.3182077000569401"/>
    <x v="16"/>
    <n v="276.67567567567568"/>
    <m/>
    <n v="45398"/>
    <n v="799900"/>
    <x v="5"/>
  </r>
  <r>
    <n v="961"/>
    <n v="141"/>
    <n v="279"/>
    <n v="1"/>
    <n v="279"/>
    <x v="370"/>
    <x v="2"/>
    <n v="243"/>
    <x v="12"/>
    <n v="274.16279069767444"/>
    <n v="1.7643566036135372E-2"/>
    <x v="65"/>
    <n v="258.30769230769232"/>
    <m/>
    <n v="45324"/>
    <n v="799900"/>
    <x v="5"/>
  </r>
  <r>
    <n v="962"/>
    <n v="120"/>
    <n v="229"/>
    <n v="5"/>
    <n v="1145"/>
    <x v="69"/>
    <x v="16"/>
    <n v="6"/>
    <x v="16"/>
    <n v="300.31818181818181"/>
    <n v="-0.23747540487361884"/>
    <x v="38"/>
    <n v="264"/>
    <m/>
    <n v="44930"/>
    <n v="799900"/>
    <x v="5"/>
  </r>
  <r>
    <n v="963"/>
    <n v="316"/>
    <n v="97"/>
    <n v="4"/>
    <n v="388"/>
    <x v="259"/>
    <x v="9"/>
    <n v="283"/>
    <x v="3"/>
    <n v="265.47674418604652"/>
    <n v="-0.63461959616311159"/>
    <x v="3"/>
    <n v="236.27586206896552"/>
    <m/>
    <n v="44932"/>
    <n v="799900"/>
    <x v="5"/>
  </r>
  <r>
    <n v="964"/>
    <n v="448"/>
    <n v="484"/>
    <n v="1"/>
    <n v="484"/>
    <x v="314"/>
    <x v="2"/>
    <n v="404"/>
    <x v="9"/>
    <n v="263.25423728813558"/>
    <n v="0.83852691218130326"/>
    <x v="9"/>
    <n v="257.78260869565219"/>
    <m/>
    <n v="45301"/>
    <n v="799900"/>
    <x v="5"/>
  </r>
  <r>
    <n v="965"/>
    <n v="143"/>
    <n v="200"/>
    <n v="4"/>
    <n v="800"/>
    <x v="66"/>
    <x v="0"/>
    <n v="379"/>
    <x v="0"/>
    <n v="250.9655172413793"/>
    <n v="-0.20307776861775206"/>
    <x v="68"/>
    <n v="215.85714285714286"/>
    <m/>
    <n v="45306"/>
    <n v="799900"/>
    <x v="5"/>
  </r>
  <r>
    <n v="966"/>
    <n v="168"/>
    <n v="206"/>
    <n v="4"/>
    <n v="824"/>
    <x v="242"/>
    <x v="14"/>
    <n v="136"/>
    <x v="18"/>
    <n v="255.11627906976744"/>
    <n v="-0.1925250683682771"/>
    <x v="72"/>
    <n v="252.09090909090909"/>
    <m/>
    <n v="45243"/>
    <n v="799900"/>
    <x v="5"/>
  </r>
  <r>
    <n v="967"/>
    <n v="435"/>
    <n v="116"/>
    <n v="4"/>
    <n v="464"/>
    <x v="212"/>
    <x v="14"/>
    <n v="20"/>
    <x v="10"/>
    <n v="271.74545454545455"/>
    <n v="-0.57312993443061688"/>
    <x v="37"/>
    <n v="272.35294117647061"/>
    <m/>
    <n v="45037"/>
    <n v="799900"/>
    <x v="5"/>
  </r>
  <r>
    <n v="968"/>
    <n v="375"/>
    <n v="212"/>
    <n v="3"/>
    <n v="636"/>
    <x v="116"/>
    <x v="19"/>
    <n v="369"/>
    <x v="3"/>
    <n v="265.47674418604652"/>
    <n v="-0.20143664316061494"/>
    <x v="3"/>
    <n v="236.27586206896552"/>
    <m/>
    <n v="45009"/>
    <n v="799900"/>
    <x v="5"/>
  </r>
  <r>
    <n v="969"/>
    <n v="416"/>
    <n v="202"/>
    <n v="4"/>
    <n v="808"/>
    <x v="99"/>
    <x v="3"/>
    <n v="499"/>
    <x v="6"/>
    <n v="258.5128205128205"/>
    <n v="-0.21860741916286441"/>
    <x v="6"/>
    <n v="260.64705882352939"/>
    <m/>
    <n v="45285"/>
    <n v="799900"/>
    <x v="5"/>
  </r>
  <r>
    <n v="970"/>
    <n v="25"/>
    <n v="332"/>
    <n v="3"/>
    <n v="996"/>
    <x v="73"/>
    <x v="9"/>
    <n v="153"/>
    <x v="14"/>
    <n v="273.72549019607845"/>
    <n v="0.21289398280802274"/>
    <x v="58"/>
    <n v="241.83333333333334"/>
    <m/>
    <n v="45164"/>
    <n v="799900"/>
    <x v="5"/>
  </r>
  <r>
    <n v="971"/>
    <n v="236"/>
    <n v="420"/>
    <n v="5"/>
    <n v="2100"/>
    <x v="115"/>
    <x v="10"/>
    <n v="34"/>
    <x v="2"/>
    <n v="283.468085106383"/>
    <n v="0.48164827741499661"/>
    <x v="46"/>
    <n v="321.63636363636363"/>
    <m/>
    <n v="45260"/>
    <n v="799900"/>
    <x v="5"/>
  </r>
  <r>
    <n v="972"/>
    <n v="418"/>
    <n v="139"/>
    <n v="2"/>
    <n v="278"/>
    <x v="408"/>
    <x v="16"/>
    <n v="337"/>
    <x v="12"/>
    <n v="274.16279069767444"/>
    <n v="-0.49300195097124444"/>
    <x v="76"/>
    <n v="369.2"/>
    <m/>
    <n v="45395"/>
    <n v="799900"/>
    <x v="5"/>
  </r>
  <r>
    <n v="973"/>
    <n v="141"/>
    <n v="112"/>
    <n v="4"/>
    <n v="448"/>
    <x v="9"/>
    <x v="13"/>
    <n v="200"/>
    <x v="12"/>
    <n v="274.16279069767444"/>
    <n v="-0.59148358639409615"/>
    <x v="65"/>
    <n v="258.30769230769232"/>
    <m/>
    <n v="45032"/>
    <n v="799900"/>
    <x v="5"/>
  </r>
  <r>
    <n v="974"/>
    <n v="294"/>
    <n v="485"/>
    <n v="3"/>
    <n v="1455"/>
    <x v="332"/>
    <x v="17"/>
    <n v="8"/>
    <x v="5"/>
    <n v="268.60344827586209"/>
    <n v="0.80563579177097355"/>
    <x v="5"/>
    <n v="281.96875"/>
    <m/>
    <n v="45330"/>
    <n v="799900"/>
    <x v="5"/>
  </r>
  <r>
    <n v="975"/>
    <n v="497"/>
    <n v="120"/>
    <n v="1"/>
    <n v="120"/>
    <x v="327"/>
    <x v="14"/>
    <n v="280"/>
    <x v="17"/>
    <n v="267.85483870967744"/>
    <n v="-0.5519961462034082"/>
    <x v="35"/>
    <n v="250.25925925925927"/>
    <m/>
    <n v="45284"/>
    <n v="799900"/>
    <x v="5"/>
  </r>
  <r>
    <n v="976"/>
    <n v="359"/>
    <n v="359"/>
    <n v="4"/>
    <n v="1436"/>
    <x v="318"/>
    <x v="5"/>
    <n v="94"/>
    <x v="10"/>
    <n v="271.74545454545455"/>
    <n v="0.32108925465007365"/>
    <x v="15"/>
    <n v="316.58333333333331"/>
    <m/>
    <n v="45382"/>
    <n v="799900"/>
    <x v="5"/>
  </r>
  <r>
    <n v="977"/>
    <n v="175"/>
    <n v="198"/>
    <n v="3"/>
    <n v="594"/>
    <x v="277"/>
    <x v="3"/>
    <n v="331"/>
    <x v="4"/>
    <n v="250.48780487804879"/>
    <n v="-0.2095423563777995"/>
    <x v="75"/>
    <n v="208"/>
    <m/>
    <n v="45145"/>
    <n v="799900"/>
    <x v="5"/>
  </r>
  <r>
    <n v="978"/>
    <n v="236"/>
    <n v="363"/>
    <n v="4"/>
    <n v="1452"/>
    <x v="231"/>
    <x v="1"/>
    <n v="405"/>
    <x v="2"/>
    <n v="283.468085106383"/>
    <n v="0.28056743976581844"/>
    <x v="46"/>
    <n v="321.63636363636363"/>
    <m/>
    <n v="45168"/>
    <n v="799900"/>
    <x v="5"/>
  </r>
  <r>
    <n v="979"/>
    <n v="195"/>
    <n v="103"/>
    <n v="1"/>
    <n v="103"/>
    <x v="32"/>
    <x v="7"/>
    <n v="42"/>
    <x v="16"/>
    <n v="300.31818181818181"/>
    <n v="-0.65703042227940056"/>
    <x v="51"/>
    <n v="331.16666666666669"/>
    <m/>
    <n v="44997"/>
    <n v="799900"/>
    <x v="5"/>
  </r>
  <r>
    <n v="980"/>
    <n v="364"/>
    <n v="401"/>
    <n v="2"/>
    <n v="802"/>
    <x v="136"/>
    <x v="16"/>
    <n v="271"/>
    <x v="0"/>
    <n v="250.9655172413793"/>
    <n v="0.59782907392140694"/>
    <x v="45"/>
    <n v="293.41176470588238"/>
    <m/>
    <n v="45081"/>
    <n v="799900"/>
    <x v="5"/>
  </r>
  <r>
    <n v="981"/>
    <n v="347"/>
    <n v="139"/>
    <n v="1"/>
    <n v="139"/>
    <x v="355"/>
    <x v="13"/>
    <n v="56"/>
    <x v="3"/>
    <n v="265.47674418604652"/>
    <n v="-0.47641364811002584"/>
    <x v="16"/>
    <n v="276.67567567567568"/>
    <m/>
    <n v="45318"/>
    <n v="799900"/>
    <x v="5"/>
  </r>
  <r>
    <n v="982"/>
    <n v="149"/>
    <n v="468"/>
    <n v="1"/>
    <n v="468"/>
    <x v="286"/>
    <x v="2"/>
    <n v="427"/>
    <x v="17"/>
    <n v="267.85483870967744"/>
    <n v="0.74721502980670795"/>
    <x v="35"/>
    <n v="250.25925925925927"/>
    <m/>
    <n v="45377"/>
    <n v="799900"/>
    <x v="5"/>
  </r>
  <r>
    <n v="983"/>
    <n v="384"/>
    <n v="100"/>
    <n v="4"/>
    <n v="400"/>
    <x v="355"/>
    <x v="3"/>
    <n v="323"/>
    <x v="0"/>
    <n v="250.9655172413793"/>
    <n v="-0.60153888430887603"/>
    <x v="11"/>
    <n v="231.92857142857142"/>
    <m/>
    <n v="45318"/>
    <n v="799900"/>
    <x v="5"/>
  </r>
  <r>
    <n v="984"/>
    <n v="404"/>
    <n v="304"/>
    <n v="5"/>
    <n v="1520"/>
    <x v="369"/>
    <x v="3"/>
    <n v="17"/>
    <x v="9"/>
    <n v="263.25423728813558"/>
    <n v="0.15477723409734745"/>
    <x v="9"/>
    <n v="257.78260869565219"/>
    <m/>
    <n v="45288"/>
    <n v="799900"/>
    <x v="5"/>
  </r>
  <r>
    <n v="985"/>
    <n v="469"/>
    <n v="357"/>
    <n v="4"/>
    <n v="1428"/>
    <x v="286"/>
    <x v="18"/>
    <n v="165"/>
    <x v="0"/>
    <n v="250.9655172413793"/>
    <n v="0.42250618301731246"/>
    <x v="11"/>
    <n v="231.92857142857142"/>
    <m/>
    <n v="45377"/>
    <n v="799900"/>
    <x v="5"/>
  </r>
  <r>
    <n v="986"/>
    <n v="134"/>
    <n v="89"/>
    <n v="5"/>
    <n v="445"/>
    <x v="170"/>
    <x v="19"/>
    <n v="403"/>
    <x v="6"/>
    <n v="258.5128205128205"/>
    <n v="-0.65572307081928183"/>
    <x v="6"/>
    <n v="260.64705882352939"/>
    <m/>
    <n v="44983"/>
    <n v="799900"/>
    <x v="5"/>
  </r>
  <r>
    <n v="987"/>
    <n v="361"/>
    <n v="283"/>
    <n v="5"/>
    <n v="1415"/>
    <x v="13"/>
    <x v="0"/>
    <n v="274"/>
    <x v="10"/>
    <n v="271.74545454545455"/>
    <n v="4.141576341496056E-2"/>
    <x v="12"/>
    <n v="212.8125"/>
    <m/>
    <n v="45133"/>
    <n v="799900"/>
    <x v="5"/>
  </r>
  <r>
    <n v="988"/>
    <n v="110"/>
    <n v="280"/>
    <n v="3"/>
    <n v="840"/>
    <x v="328"/>
    <x v="9"/>
    <n v="61"/>
    <x v="3"/>
    <n v="265.47674418604652"/>
    <n v="5.4706320353904658E-2"/>
    <x v="16"/>
    <n v="276.67567567567568"/>
    <m/>
    <n v="45121"/>
    <n v="799900"/>
    <x v="5"/>
  </r>
  <r>
    <n v="989"/>
    <n v="280"/>
    <n v="459"/>
    <n v="4"/>
    <n v="1836"/>
    <x v="434"/>
    <x v="11"/>
    <n v="262"/>
    <x v="11"/>
    <n v="262.63492063492066"/>
    <n v="0.74767315363229758"/>
    <x v="21"/>
    <n v="238.72222222222223"/>
    <m/>
    <n v="45273"/>
    <n v="799900"/>
    <x v="5"/>
  </r>
  <r>
    <n v="990"/>
    <n v="43"/>
    <n v="244"/>
    <n v="4"/>
    <n v="976"/>
    <x v="219"/>
    <x v="14"/>
    <n v="323"/>
    <x v="2"/>
    <n v="283.468085106383"/>
    <n v="-0.13923290550176393"/>
    <x v="31"/>
    <n v="323.07692307692309"/>
    <m/>
    <n v="45392"/>
    <n v="799900"/>
    <x v="5"/>
  </r>
  <r>
    <n v="991"/>
    <n v="434"/>
    <n v="299"/>
    <n v="2"/>
    <n v="598"/>
    <x v="389"/>
    <x v="15"/>
    <n v="481"/>
    <x v="11"/>
    <n v="262.63492063492066"/>
    <n v="0.13846246827027664"/>
    <x v="47"/>
    <n v="271"/>
    <m/>
    <n v="45144"/>
    <n v="799900"/>
    <x v="5"/>
  </r>
  <r>
    <n v="992"/>
    <n v="183"/>
    <n v="73"/>
    <n v="5"/>
    <n v="365"/>
    <x v="319"/>
    <x v="13"/>
    <n v="478"/>
    <x v="17"/>
    <n v="267.85483870967744"/>
    <n v="-0.72746432227374003"/>
    <x v="35"/>
    <n v="250.25925925925927"/>
    <m/>
    <n v="45317"/>
    <n v="799900"/>
    <x v="5"/>
  </r>
  <r>
    <n v="993"/>
    <n v="224"/>
    <n v="421"/>
    <n v="3"/>
    <n v="1263"/>
    <x v="411"/>
    <x v="11"/>
    <n v="497"/>
    <x v="14"/>
    <n v="273.72549019607845"/>
    <n v="0.53803724928366758"/>
    <x v="22"/>
    <n v="280.23809523809524"/>
    <m/>
    <n v="45093"/>
    <n v="799900"/>
    <x v="5"/>
  </r>
  <r>
    <n v="994"/>
    <n v="235"/>
    <n v="345"/>
    <n v="3"/>
    <n v="1035"/>
    <x v="314"/>
    <x v="0"/>
    <n v="406"/>
    <x v="16"/>
    <n v="300.31818181818181"/>
    <n v="0.14878159527773582"/>
    <x v="57"/>
    <n v="316.60000000000002"/>
    <m/>
    <n v="45301"/>
    <n v="799900"/>
    <x v="5"/>
  </r>
  <r>
    <n v="995"/>
    <n v="477"/>
    <n v="50"/>
    <n v="1"/>
    <n v="50"/>
    <x v="277"/>
    <x v="7"/>
    <n v="58"/>
    <x v="3"/>
    <n v="265.47674418604652"/>
    <n v="-0.81165958565108842"/>
    <x v="3"/>
    <n v="236.27586206896552"/>
    <m/>
    <n v="45145"/>
    <n v="799900"/>
    <x v="5"/>
  </r>
  <r>
    <n v="996"/>
    <n v="242"/>
    <n v="441"/>
    <n v="1"/>
    <n v="441"/>
    <x v="57"/>
    <x v="16"/>
    <n v="312"/>
    <x v="4"/>
    <n v="250.48780487804879"/>
    <n v="0.76056475170399218"/>
    <x v="25"/>
    <n v="303.8235294117647"/>
    <m/>
    <n v="44934"/>
    <n v="799900"/>
    <x v="5"/>
  </r>
  <r>
    <n v="997"/>
    <n v="423"/>
    <n v="187"/>
    <n v="5"/>
    <n v="935"/>
    <x v="317"/>
    <x v="0"/>
    <n v="136"/>
    <x v="14"/>
    <n v="273.72549019607845"/>
    <n v="-0.31683381088825224"/>
    <x v="22"/>
    <n v="280.23809523809524"/>
    <m/>
    <n v="45247"/>
    <n v="799900"/>
    <x v="5"/>
  </r>
  <r>
    <n v="998"/>
    <n v="414"/>
    <n v="170"/>
    <n v="1"/>
    <n v="170"/>
    <x v="435"/>
    <x v="4"/>
    <n v="328"/>
    <x v="12"/>
    <n v="274.16279069767444"/>
    <n v="-0.37993044363389605"/>
    <x v="18"/>
    <n v="253.6875"/>
    <m/>
    <n v="45248"/>
    <n v="799900"/>
    <x v="5"/>
  </r>
  <r>
    <n v="999"/>
    <n v="110"/>
    <n v="114"/>
    <n v="3"/>
    <n v="342"/>
    <x v="131"/>
    <x v="14"/>
    <n v="172"/>
    <x v="3"/>
    <n v="265.47674418604652"/>
    <n v="-0.57058385528448163"/>
    <x v="16"/>
    <n v="276.67567567567568"/>
    <m/>
    <n v="44990"/>
    <n v="799900"/>
    <x v="5"/>
  </r>
  <r>
    <n v="1000"/>
    <n v="296"/>
    <n v="453"/>
    <n v="1"/>
    <n v="453"/>
    <x v="174"/>
    <x v="7"/>
    <n v="167"/>
    <x v="18"/>
    <n v="255.11627906976744"/>
    <n v="0.7756608933454876"/>
    <x v="34"/>
    <n v="250.30769230769232"/>
    <m/>
    <n v="45265"/>
    <n v="7999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3C604-0DFC-4F8E-9EDB-3BA01C31229A}" name="Сводная таблица22" cacheId="1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5">
  <location ref="A3:B23" firstHeaderRow="1" firstDataRow="1" firstDataCol="1" rowPageCount="1" colPageCount="1"/>
  <pivotFields count="20">
    <pivotField showAll="0"/>
    <pivotField showAll="0"/>
    <pivotField showAll="0"/>
    <pivotField showAll="0"/>
    <pivotField dataField="1" showAll="0"/>
    <pivotField numFmtId="164" showAll="0">
      <items count="437">
        <item x="81"/>
        <item x="274"/>
        <item x="362"/>
        <item x="69"/>
        <item x="284"/>
        <item x="259"/>
        <item x="204"/>
        <item x="57"/>
        <item x="294"/>
        <item x="230"/>
        <item x="420"/>
        <item x="252"/>
        <item x="78"/>
        <item x="431"/>
        <item x="90"/>
        <item x="222"/>
        <item x="378"/>
        <item x="210"/>
        <item x="74"/>
        <item x="36"/>
        <item x="104"/>
        <item x="142"/>
        <item x="341"/>
        <item x="201"/>
        <item x="282"/>
        <item x="232"/>
        <item x="346"/>
        <item x="105"/>
        <item x="109"/>
        <item x="203"/>
        <item x="423"/>
        <item x="385"/>
        <item x="323"/>
        <item x="23"/>
        <item x="165"/>
        <item x="159"/>
        <item x="418"/>
        <item x="35"/>
        <item x="14"/>
        <item x="60"/>
        <item x="63"/>
        <item x="43"/>
        <item x="363"/>
        <item x="15"/>
        <item x="55"/>
        <item x="267"/>
        <item x="170"/>
        <item x="228"/>
        <item x="223"/>
        <item x="283"/>
        <item x="193"/>
        <item x="61"/>
        <item x="131"/>
        <item x="138"/>
        <item x="383"/>
        <item x="67"/>
        <item x="433"/>
        <item x="190"/>
        <item x="32"/>
        <item x="353"/>
        <item x="65"/>
        <item x="221"/>
        <item x="330"/>
        <item x="306"/>
        <item x="76"/>
        <item x="184"/>
        <item x="199"/>
        <item x="293"/>
        <item x="295"/>
        <item x="116"/>
        <item x="166"/>
        <item x="197"/>
        <item x="137"/>
        <item x="100"/>
        <item x="365"/>
        <item x="324"/>
        <item x="386"/>
        <item x="178"/>
        <item x="169"/>
        <item x="382"/>
        <item x="302"/>
        <item x="177"/>
        <item x="342"/>
        <item x="113"/>
        <item x="425"/>
        <item x="22"/>
        <item x="198"/>
        <item x="117"/>
        <item x="421"/>
        <item x="171"/>
        <item x="9"/>
        <item x="98"/>
        <item x="393"/>
        <item x="253"/>
        <item x="212"/>
        <item x="121"/>
        <item x="101"/>
        <item x="28"/>
        <item x="144"/>
        <item x="208"/>
        <item x="64"/>
        <item x="331"/>
        <item x="415"/>
        <item x="135"/>
        <item x="266"/>
        <item x="356"/>
        <item x="257"/>
        <item x="348"/>
        <item x="398"/>
        <item x="196"/>
        <item x="18"/>
        <item x="192"/>
        <item x="410"/>
        <item x="352"/>
        <item x="396"/>
        <item x="44"/>
        <item x="237"/>
        <item x="391"/>
        <item x="289"/>
        <item x="226"/>
        <item x="127"/>
        <item x="122"/>
        <item x="428"/>
        <item x="338"/>
        <item x="287"/>
        <item x="261"/>
        <item x="183"/>
        <item x="91"/>
        <item x="310"/>
        <item x="80"/>
        <item x="48"/>
        <item x="136"/>
        <item x="94"/>
        <item x="1"/>
        <item x="158"/>
        <item x="371"/>
        <item x="240"/>
        <item x="345"/>
        <item x="249"/>
        <item x="172"/>
        <item x="411"/>
        <item x="307"/>
        <item x="97"/>
        <item x="426"/>
        <item x="264"/>
        <item x="26"/>
        <item x="388"/>
        <item x="422"/>
        <item x="244"/>
        <item x="128"/>
        <item x="40"/>
        <item x="173"/>
        <item x="134"/>
        <item x="227"/>
        <item x="175"/>
        <item x="71"/>
        <item x="123"/>
        <item x="417"/>
        <item x="347"/>
        <item x="366"/>
        <item x="59"/>
        <item x="17"/>
        <item x="39"/>
        <item x="288"/>
        <item x="328"/>
        <item x="381"/>
        <item x="21"/>
        <item x="276"/>
        <item x="30"/>
        <item x="217"/>
        <item x="406"/>
        <item x="37"/>
        <item x="313"/>
        <item x="263"/>
        <item x="13"/>
        <item x="390"/>
        <item x="414"/>
        <item x="10"/>
        <item x="343"/>
        <item x="430"/>
        <item x="182"/>
        <item x="375"/>
        <item x="211"/>
        <item x="376"/>
        <item x="389"/>
        <item x="277"/>
        <item x="340"/>
        <item x="189"/>
        <item x="358"/>
        <item x="364"/>
        <item x="4"/>
        <item x="133"/>
        <item x="412"/>
        <item x="316"/>
        <item x="301"/>
        <item x="209"/>
        <item x="19"/>
        <item x="409"/>
        <item x="262"/>
        <item x="245"/>
        <item x="400"/>
        <item x="73"/>
        <item x="151"/>
        <item x="216"/>
        <item x="126"/>
        <item x="231"/>
        <item x="95"/>
        <item x="75"/>
        <item x="25"/>
        <item x="147"/>
        <item x="103"/>
        <item x="326"/>
        <item x="167"/>
        <item x="344"/>
        <item x="246"/>
        <item x="85"/>
        <item x="236"/>
        <item x="132"/>
        <item x="337"/>
        <item x="0"/>
        <item x="305"/>
        <item x="79"/>
        <item x="351"/>
        <item x="229"/>
        <item x="162"/>
        <item x="374"/>
        <item x="181"/>
        <item x="321"/>
        <item x="89"/>
        <item x="285"/>
        <item x="215"/>
        <item x="141"/>
        <item x="333"/>
        <item x="280"/>
        <item x="290"/>
        <item x="265"/>
        <item x="45"/>
        <item x="93"/>
        <item x="235"/>
        <item x="153"/>
        <item x="300"/>
        <item x="53"/>
        <item x="16"/>
        <item x="254"/>
        <item x="86"/>
        <item x="296"/>
        <item x="234"/>
        <item x="360"/>
        <item x="180"/>
        <item x="82"/>
        <item x="247"/>
        <item x="377"/>
        <item x="402"/>
        <item x="275"/>
        <item x="248"/>
        <item x="279"/>
        <item x="41"/>
        <item x="88"/>
        <item x="401"/>
        <item x="395"/>
        <item x="427"/>
        <item x="47"/>
        <item x="416"/>
        <item x="106"/>
        <item x="242"/>
        <item x="20"/>
        <item x="56"/>
        <item x="50"/>
        <item x="317"/>
        <item x="435"/>
        <item x="432"/>
        <item x="213"/>
        <item x="168"/>
        <item x="429"/>
        <item x="154"/>
        <item x="269"/>
        <item x="164"/>
        <item x="292"/>
        <item x="238"/>
        <item x="96"/>
        <item x="115"/>
        <item x="205"/>
        <item x="3"/>
        <item x="339"/>
        <item x="129"/>
        <item x="174"/>
        <item x="12"/>
        <item x="33"/>
        <item x="320"/>
        <item x="303"/>
        <item x="77"/>
        <item x="434"/>
        <item x="258"/>
        <item x="403"/>
        <item x="160"/>
        <item x="102"/>
        <item x="349"/>
        <item x="239"/>
        <item x="58"/>
        <item x="5"/>
        <item x="179"/>
        <item x="139"/>
        <item x="327"/>
        <item x="99"/>
        <item x="368"/>
        <item x="62"/>
        <item x="369"/>
        <item x="146"/>
        <item x="87"/>
        <item x="140"/>
        <item x="255"/>
        <item x="373"/>
        <item x="404"/>
        <item x="367"/>
        <item x="384"/>
        <item x="233"/>
        <item x="397"/>
        <item x="225"/>
        <item x="200"/>
        <item x="314"/>
        <item x="72"/>
        <item x="392"/>
        <item x="308"/>
        <item x="66"/>
        <item x="49"/>
        <item x="157"/>
        <item x="130"/>
        <item x="325"/>
        <item x="297"/>
        <item x="111"/>
        <item x="119"/>
        <item x="380"/>
        <item x="70"/>
        <item x="319"/>
        <item x="355"/>
        <item x="407"/>
        <item x="413"/>
        <item x="195"/>
        <item x="224"/>
        <item x="370"/>
        <item x="152"/>
        <item x="24"/>
        <item x="7"/>
        <item x="206"/>
        <item x="332"/>
        <item x="92"/>
        <item x="272"/>
        <item x="399"/>
        <item x="163"/>
        <item x="125"/>
        <item x="207"/>
        <item x="107"/>
        <item x="424"/>
        <item x="268"/>
        <item x="145"/>
        <item x="270"/>
        <item x="108"/>
        <item x="312"/>
        <item x="251"/>
        <item x="278"/>
        <item x="6"/>
        <item x="250"/>
        <item x="185"/>
        <item x="31"/>
        <item x="149"/>
        <item x="334"/>
        <item x="51"/>
        <item x="281"/>
        <item x="361"/>
        <item x="315"/>
        <item x="68"/>
        <item x="112"/>
        <item x="220"/>
        <item x="2"/>
        <item x="322"/>
        <item x="194"/>
        <item x="243"/>
        <item x="27"/>
        <item x="148"/>
        <item x="241"/>
        <item x="176"/>
        <item x="124"/>
        <item x="271"/>
        <item x="260"/>
        <item x="273"/>
        <item x="8"/>
        <item x="286"/>
        <item x="335"/>
        <item x="114"/>
        <item x="161"/>
        <item x="34"/>
        <item x="318"/>
        <item x="118"/>
        <item x="256"/>
        <item x="336"/>
        <item x="42"/>
        <item x="83"/>
        <item x="309"/>
        <item x="394"/>
        <item x="218"/>
        <item x="219"/>
        <item x="354"/>
        <item x="11"/>
        <item x="408"/>
        <item x="191"/>
        <item x="329"/>
        <item x="46"/>
        <item x="52"/>
        <item x="419"/>
        <item x="350"/>
        <item x="357"/>
        <item x="202"/>
        <item x="38"/>
        <item x="311"/>
        <item x="304"/>
        <item x="188"/>
        <item x="298"/>
        <item x="156"/>
        <item x="143"/>
        <item x="150"/>
        <item x="29"/>
        <item x="372"/>
        <item x="214"/>
        <item x="405"/>
        <item x="299"/>
        <item x="155"/>
        <item x="387"/>
        <item x="54"/>
        <item x="84"/>
        <item x="291"/>
        <item x="187"/>
        <item x="359"/>
        <item x="186"/>
        <item x="379"/>
        <item x="110"/>
        <item x="120"/>
        <item t="default"/>
      </items>
    </pivotField>
    <pivotField axis="axisPage" multipleItemSelectionAllowed="1" showAll="0">
      <items count="21">
        <item x="19"/>
        <item x="15"/>
        <item x="17"/>
        <item x="12"/>
        <item x="0"/>
        <item x="3"/>
        <item x="9"/>
        <item x="2"/>
        <item x="1"/>
        <item x="5"/>
        <item x="10"/>
        <item x="18"/>
        <item x="11"/>
        <item x="6"/>
        <item x="7"/>
        <item x="14"/>
        <item x="8"/>
        <item x="13"/>
        <item x="16"/>
        <item x="4"/>
        <item t="default"/>
      </items>
    </pivotField>
    <pivotField showAll="0"/>
    <pivotField showAll="0"/>
    <pivotField numFmtId="165" showAll="0"/>
    <pivotField numFmtId="9" showAll="0"/>
    <pivotField showAll="0"/>
    <pivotField numFmtId="168" showAll="0"/>
    <pivotField showAll="0"/>
    <pivotField numFmtId="1" showAll="0"/>
    <pivotField numFmtI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9"/>
    <field x="17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6" hier="-1"/>
  </pageFields>
  <dataFields count="1">
    <dataField name="Сумма по полю сумма чека" fld="4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6C41A-1438-4173-ABE3-816799CACBBE}" name="Сводная таблица31" cacheId="1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7">
  <location ref="A3:B6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numFmtId="14" showAll="0"/>
    <pivotField numFmtI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Сумма по полю id клиента" fld="0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0B740-FEE2-4600-A0EA-4D76C23BFF84}" name="Сводная таблица34" cacheId="1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A3:B438" firstHeaderRow="1" firstDataRow="1" firstDataCol="1"/>
  <pivotFields count="12">
    <pivotField axis="axisRow" showAll="0">
      <items count="435">
        <item x="221"/>
        <item x="46"/>
        <item x="393"/>
        <item x="420"/>
        <item x="370"/>
        <item x="374"/>
        <item x="199"/>
        <item x="254"/>
        <item x="77"/>
        <item x="2"/>
        <item x="217"/>
        <item x="58"/>
        <item x="313"/>
        <item x="109"/>
        <item x="316"/>
        <item x="258"/>
        <item x="261"/>
        <item x="431"/>
        <item x="209"/>
        <item x="384"/>
        <item x="303"/>
        <item x="26"/>
        <item x="71"/>
        <item x="413"/>
        <item x="327"/>
        <item x="225"/>
        <item x="291"/>
        <item x="139"/>
        <item x="369"/>
        <item x="51"/>
        <item x="383"/>
        <item x="143"/>
        <item x="257"/>
        <item x="23"/>
        <item x="344"/>
        <item x="188"/>
        <item x="66"/>
        <item x="300"/>
        <item x="152"/>
        <item x="364"/>
        <item x="149"/>
        <item x="41"/>
        <item x="412"/>
        <item x="140"/>
        <item x="361"/>
        <item x="198"/>
        <item x="147"/>
        <item x="328"/>
        <item x="336"/>
        <item x="253"/>
        <item x="250"/>
        <item x="229"/>
        <item x="164"/>
        <item x="125"/>
        <item x="175"/>
        <item x="387"/>
        <item x="35"/>
        <item x="158"/>
        <item x="242"/>
        <item x="322"/>
        <item x="62"/>
        <item x="276"/>
        <item x="367"/>
        <item x="88"/>
        <item x="256"/>
        <item x="131"/>
        <item x="154"/>
        <item x="87"/>
        <item x="246"/>
        <item x="203"/>
        <item x="241"/>
        <item x="366"/>
        <item x="315"/>
        <item x="248"/>
        <item x="372"/>
        <item x="247"/>
        <item x="214"/>
        <item x="259"/>
        <item x="409"/>
        <item x="428"/>
        <item x="432"/>
        <item x="430"/>
        <item x="222"/>
        <item x="397"/>
        <item x="286"/>
        <item x="298"/>
        <item x="290"/>
        <item x="238"/>
        <item x="389"/>
        <item x="157"/>
        <item x="197"/>
        <item x="407"/>
        <item x="239"/>
        <item x="201"/>
        <item x="93"/>
        <item x="27"/>
        <item x="113"/>
        <item x="65"/>
        <item x="3"/>
        <item x="231"/>
        <item x="105"/>
        <item x="219"/>
        <item x="192"/>
        <item x="347"/>
        <item x="378"/>
        <item x="287"/>
        <item x="323"/>
        <item x="94"/>
        <item x="317"/>
        <item x="260"/>
        <item x="79"/>
        <item x="29"/>
        <item x="100"/>
        <item x="334"/>
        <item x="76"/>
        <item x="330"/>
        <item x="124"/>
        <item x="295"/>
        <item x="132"/>
        <item x="82"/>
        <item x="305"/>
        <item x="56"/>
        <item x="329"/>
        <item x="245"/>
        <item x="43"/>
        <item x="399"/>
        <item x="186"/>
        <item x="283"/>
        <item x="111"/>
        <item x="57"/>
        <item x="308"/>
        <item x="269"/>
        <item x="137"/>
        <item x="417"/>
        <item x="178"/>
        <item x="249"/>
        <item x="296"/>
        <item x="156"/>
        <item x="30"/>
        <item x="97"/>
        <item x="350"/>
        <item x="15"/>
        <item x="339"/>
        <item x="96"/>
        <item x="81"/>
        <item x="191"/>
        <item x="61"/>
        <item x="146"/>
        <item x="352"/>
        <item x="255"/>
        <item x="162"/>
        <item x="181"/>
        <item x="34"/>
        <item x="155"/>
        <item x="182"/>
        <item x="306"/>
        <item x="45"/>
        <item x="271"/>
        <item x="170"/>
        <item x="232"/>
        <item x="386"/>
        <item x="52"/>
        <item x="228"/>
        <item x="204"/>
        <item x="38"/>
        <item x="382"/>
        <item x="362"/>
        <item x="348"/>
        <item x="429"/>
        <item x="356"/>
        <item x="142"/>
        <item x="208"/>
        <item x="18"/>
        <item x="267"/>
        <item x="320"/>
        <item x="402"/>
        <item x="284"/>
        <item x="321"/>
        <item x="99"/>
        <item x="424"/>
        <item x="324"/>
        <item x="340"/>
        <item x="312"/>
        <item x="202"/>
        <item x="297"/>
        <item x="380"/>
        <item x="278"/>
        <item x="319"/>
        <item x="282"/>
        <item x="54"/>
        <item x="17"/>
        <item x="307"/>
        <item x="223"/>
        <item x="47"/>
        <item x="233"/>
        <item x="279"/>
        <item x="275"/>
        <item x="177"/>
        <item x="14"/>
        <item x="358"/>
        <item x="388"/>
        <item x="37"/>
        <item x="365"/>
        <item x="363"/>
        <item x="345"/>
        <item x="266"/>
        <item x="130"/>
        <item x="392"/>
        <item x="190"/>
        <item x="136"/>
        <item x="73"/>
        <item x="1"/>
        <item x="277"/>
        <item x="160"/>
        <item x="288"/>
        <item x="133"/>
        <item x="166"/>
        <item x="390"/>
        <item x="243"/>
        <item x="395"/>
        <item x="285"/>
        <item x="396"/>
        <item x="234"/>
        <item x="53"/>
        <item x="39"/>
        <item x="108"/>
        <item x="44"/>
        <item x="332"/>
        <item x="338"/>
        <item x="103"/>
        <item x="163"/>
        <item x="180"/>
        <item x="116"/>
        <item x="237"/>
        <item x="265"/>
        <item x="331"/>
        <item x="22"/>
        <item x="110"/>
        <item x="422"/>
        <item x="120"/>
        <item x="263"/>
        <item x="138"/>
        <item x="42"/>
        <item x="216"/>
        <item x="375"/>
        <item x="220"/>
        <item x="117"/>
        <item x="326"/>
        <item x="176"/>
        <item x="224"/>
        <item x="226"/>
        <item x="102"/>
        <item x="405"/>
        <item x="335"/>
        <item x="90"/>
        <item x="210"/>
        <item x="24"/>
        <item x="262"/>
        <item x="292"/>
        <item x="244"/>
        <item x="205"/>
        <item x="289"/>
        <item x="33"/>
        <item x="187"/>
        <item x="89"/>
        <item x="272"/>
        <item x="0"/>
        <item x="173"/>
        <item x="69"/>
        <item x="36"/>
        <item x="215"/>
        <item x="351"/>
        <item x="104"/>
        <item x="174"/>
        <item x="270"/>
        <item x="32"/>
        <item x="135"/>
        <item x="301"/>
        <item x="179"/>
        <item x="60"/>
        <item x="169"/>
        <item x="80"/>
        <item x="381"/>
        <item x="12"/>
        <item x="101"/>
        <item x="40"/>
        <item x="7"/>
        <item x="325"/>
        <item x="167"/>
        <item x="400"/>
        <item x="337"/>
        <item x="211"/>
        <item x="115"/>
        <item x="403"/>
        <item x="368"/>
        <item x="63"/>
        <item x="426"/>
        <item x="342"/>
        <item x="134"/>
        <item x="8"/>
        <item x="343"/>
        <item x="373"/>
        <item x="11"/>
        <item x="168"/>
        <item x="236"/>
        <item x="95"/>
        <item x="268"/>
        <item x="151"/>
        <item x="91"/>
        <item x="385"/>
        <item x="150"/>
        <item x="119"/>
        <item x="20"/>
        <item x="126"/>
        <item x="84"/>
        <item x="144"/>
        <item x="294"/>
        <item x="406"/>
        <item x="240"/>
        <item x="314"/>
        <item x="59"/>
        <item x="280"/>
        <item x="5"/>
        <item x="274"/>
        <item x="194"/>
        <item x="172"/>
        <item x="67"/>
        <item x="355"/>
        <item x="112"/>
        <item x="114"/>
        <item x="55"/>
        <item x="293"/>
        <item x="48"/>
        <item x="118"/>
        <item x="121"/>
        <item x="189"/>
        <item x="235"/>
        <item x="74"/>
        <item x="391"/>
        <item x="148"/>
        <item x="107"/>
        <item x="21"/>
        <item x="421"/>
        <item x="354"/>
        <item x="302"/>
        <item x="359"/>
        <item x="398"/>
        <item x="193"/>
        <item x="252"/>
        <item x="49"/>
        <item x="31"/>
        <item x="341"/>
        <item x="165"/>
        <item x="9"/>
        <item x="13"/>
        <item x="64"/>
        <item x="153"/>
        <item x="414"/>
        <item x="376"/>
        <item x="129"/>
        <item x="141"/>
        <item x="213"/>
        <item x="25"/>
        <item x="83"/>
        <item x="86"/>
        <item x="299"/>
        <item x="70"/>
        <item x="433"/>
        <item x="309"/>
        <item x="184"/>
        <item x="418"/>
        <item x="185"/>
        <item x="281"/>
        <item x="423"/>
        <item x="145"/>
        <item x="394"/>
        <item x="161"/>
        <item x="122"/>
        <item x="310"/>
        <item x="318"/>
        <item x="379"/>
        <item x="408"/>
        <item x="333"/>
        <item x="401"/>
        <item x="230"/>
        <item x="349"/>
        <item x="171"/>
        <item x="68"/>
        <item x="123"/>
        <item x="28"/>
        <item x="85"/>
        <item x="218"/>
        <item x="206"/>
        <item x="200"/>
        <item x="159"/>
        <item x="78"/>
        <item x="98"/>
        <item x="360"/>
        <item x="264"/>
        <item x="72"/>
        <item x="212"/>
        <item x="128"/>
        <item x="311"/>
        <item x="346"/>
        <item x="304"/>
        <item x="427"/>
        <item x="377"/>
        <item x="4"/>
        <item x="106"/>
        <item x="410"/>
        <item x="92"/>
        <item x="273"/>
        <item x="6"/>
        <item x="183"/>
        <item x="251"/>
        <item x="207"/>
        <item x="19"/>
        <item x="411"/>
        <item x="196"/>
        <item x="353"/>
        <item x="404"/>
        <item x="75"/>
        <item x="419"/>
        <item x="195"/>
        <item x="16"/>
        <item x="415"/>
        <item x="416"/>
        <item x="50"/>
        <item x="371"/>
        <item x="10"/>
        <item x="127"/>
        <item x="227"/>
        <item x="357"/>
        <item x="425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4" showAll="0"/>
    <pivotField dataField="1" numFmtId="1" showAll="0"/>
  </pivotFields>
  <rowFields count="1">
    <field x="0"/>
  </rowFields>
  <rowItems count="4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 t="grand">
      <x/>
    </i>
  </rowItems>
  <colItems count="1">
    <i/>
  </colItems>
  <dataFields count="1">
    <dataField name="Среднее по полю Лайфтайм  (мес)" fld="11" subtotal="average" baseField="0" baseItem="0" numFmtId="1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BD7ED-A603-43BD-B0E1-56892DAD3C8B}" name="Сводная таблица35" cacheId="1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3">
  <location ref="A3:B80" firstHeaderRow="1" firstDataRow="1" firstDataCol="1"/>
  <pivotFields count="12">
    <pivotField dataField="1" showAll="0"/>
    <pivotField showAll="0"/>
    <pivotField showAll="0"/>
    <pivotField axis="axisRow" showAll="0" sortType="ascending">
      <items count="78">
        <item h="1" x="20"/>
        <item x="9"/>
        <item x="7"/>
        <item x="44"/>
        <item x="64"/>
        <item x="76"/>
        <item x="18"/>
        <item x="38"/>
        <item x="13"/>
        <item x="55"/>
        <item x="2"/>
        <item x="48"/>
        <item x="50"/>
        <item x="21"/>
        <item x="66"/>
        <item x="43"/>
        <item x="46"/>
        <item x="31"/>
        <item x="59"/>
        <item x="67"/>
        <item x="36"/>
        <item x="73"/>
        <item x="24"/>
        <item x="61"/>
        <item x="11"/>
        <item x="49"/>
        <item x="71"/>
        <item x="29"/>
        <item x="63"/>
        <item x="74"/>
        <item x="32"/>
        <item x="17"/>
        <item x="5"/>
        <item x="65"/>
        <item x="23"/>
        <item x="16"/>
        <item x="4"/>
        <item x="53"/>
        <item x="52"/>
        <item x="60"/>
        <item x="22"/>
        <item x="42"/>
        <item x="57"/>
        <item x="19"/>
        <item x="45"/>
        <item x="72"/>
        <item x="28"/>
        <item x="47"/>
        <item x="39"/>
        <item x="30"/>
        <item x="69"/>
        <item x="0"/>
        <item x="54"/>
        <item x="51"/>
        <item x="15"/>
        <item x="10"/>
        <item x="75"/>
        <item x="33"/>
        <item x="6"/>
        <item x="27"/>
        <item x="1"/>
        <item x="26"/>
        <item x="25"/>
        <item x="58"/>
        <item x="12"/>
        <item x="70"/>
        <item x="3"/>
        <item x="34"/>
        <item x="62"/>
        <item x="35"/>
        <item x="8"/>
        <item x="56"/>
        <item x="40"/>
        <item x="41"/>
        <item x="68"/>
        <item x="14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showAll="0"/>
    <pivotField numFmtId="14" showAll="0"/>
    <pivotField numFmtId="1" showAll="0"/>
  </pivotFields>
  <rowFields count="1">
    <field x="3"/>
  </rowFields>
  <rowItems count="77">
    <i>
      <x v="10"/>
    </i>
    <i>
      <x v="54"/>
    </i>
    <i>
      <x v="31"/>
    </i>
    <i>
      <x v="75"/>
    </i>
    <i>
      <x v="60"/>
    </i>
    <i>
      <x v="64"/>
    </i>
    <i>
      <x v="2"/>
    </i>
    <i>
      <x v="24"/>
    </i>
    <i>
      <x v="51"/>
    </i>
    <i>
      <x v="5"/>
    </i>
    <i>
      <x v="55"/>
    </i>
    <i>
      <x v="1"/>
    </i>
    <i>
      <x v="66"/>
    </i>
    <i>
      <x v="32"/>
    </i>
    <i>
      <x v="8"/>
    </i>
    <i>
      <x v="59"/>
    </i>
    <i>
      <x v="67"/>
    </i>
    <i>
      <x v="35"/>
    </i>
    <i>
      <x v="46"/>
    </i>
    <i>
      <x v="36"/>
    </i>
    <i>
      <x v="9"/>
    </i>
    <i>
      <x v="56"/>
    </i>
    <i>
      <x v="43"/>
    </i>
    <i>
      <x v="28"/>
    </i>
    <i>
      <x v="65"/>
    </i>
    <i>
      <x v="49"/>
    </i>
    <i>
      <x v="57"/>
    </i>
    <i>
      <x v="27"/>
    </i>
    <i>
      <x v="34"/>
    </i>
    <i>
      <x v="4"/>
    </i>
    <i>
      <x v="68"/>
    </i>
    <i>
      <x v="62"/>
    </i>
    <i>
      <x v="29"/>
    </i>
    <i>
      <x v="45"/>
    </i>
    <i>
      <x v="13"/>
    </i>
    <i>
      <x v="70"/>
    </i>
    <i>
      <x v="30"/>
    </i>
    <i>
      <x v="74"/>
    </i>
    <i>
      <x v="6"/>
    </i>
    <i>
      <x v="17"/>
    </i>
    <i>
      <x v="21"/>
    </i>
    <i>
      <x v="33"/>
    </i>
    <i>
      <x v="40"/>
    </i>
    <i>
      <x v="63"/>
    </i>
    <i>
      <x v="50"/>
    </i>
    <i>
      <x v="19"/>
    </i>
    <i>
      <x v="39"/>
    </i>
    <i>
      <x v="53"/>
    </i>
    <i>
      <x v="71"/>
    </i>
    <i>
      <x v="23"/>
    </i>
    <i>
      <x v="26"/>
    </i>
    <i>
      <x v="58"/>
    </i>
    <i>
      <x v="14"/>
    </i>
    <i>
      <x v="73"/>
    </i>
    <i>
      <x v="52"/>
    </i>
    <i>
      <x v="41"/>
    </i>
    <i>
      <x v="42"/>
    </i>
    <i>
      <x v="37"/>
    </i>
    <i>
      <x v="11"/>
    </i>
    <i>
      <x v="69"/>
    </i>
    <i>
      <x v="18"/>
    </i>
    <i>
      <x v="25"/>
    </i>
    <i>
      <x v="20"/>
    </i>
    <i>
      <x v="61"/>
    </i>
    <i>
      <x v="16"/>
    </i>
    <i>
      <x v="38"/>
    </i>
    <i>
      <x v="15"/>
    </i>
    <i>
      <x v="47"/>
    </i>
    <i>
      <x v="12"/>
    </i>
    <i>
      <x v="48"/>
    </i>
    <i>
      <x v="72"/>
    </i>
    <i>
      <x v="22"/>
    </i>
    <i>
      <x v="44"/>
    </i>
    <i>
      <x v="76"/>
    </i>
    <i>
      <x v="7"/>
    </i>
    <i>
      <x v="3"/>
    </i>
    <i t="grand">
      <x/>
    </i>
  </rowItems>
  <colItems count="1">
    <i/>
  </colItems>
  <dataFields count="1">
    <dataField name="Сумма по полю id клиента" fld="0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77602-5395-41B9-8B4F-BAB3E9CFB0FE}" name="Сводная таблица23" cacheId="16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5">
  <location ref="A3:B23" firstHeaderRow="1" firstDataRow="1" firstDataCol="1"/>
  <pivotFields count="20">
    <pivotField showAll="0"/>
    <pivotField showAll="0"/>
    <pivotField showAll="0"/>
    <pivotField showAll="0"/>
    <pivotField showAll="0"/>
    <pivotField numFmtId="164" showAll="0">
      <items count="437">
        <item x="81"/>
        <item x="274"/>
        <item x="362"/>
        <item x="69"/>
        <item x="284"/>
        <item x="259"/>
        <item x="204"/>
        <item x="57"/>
        <item x="294"/>
        <item x="230"/>
        <item x="420"/>
        <item x="252"/>
        <item x="78"/>
        <item x="431"/>
        <item x="90"/>
        <item x="222"/>
        <item x="378"/>
        <item x="210"/>
        <item x="74"/>
        <item x="36"/>
        <item x="104"/>
        <item x="142"/>
        <item x="341"/>
        <item x="201"/>
        <item x="282"/>
        <item x="232"/>
        <item x="346"/>
        <item x="105"/>
        <item x="109"/>
        <item x="203"/>
        <item x="423"/>
        <item x="385"/>
        <item x="323"/>
        <item x="23"/>
        <item x="165"/>
        <item x="159"/>
        <item x="418"/>
        <item x="35"/>
        <item x="14"/>
        <item x="60"/>
        <item x="63"/>
        <item x="43"/>
        <item x="363"/>
        <item x="15"/>
        <item x="55"/>
        <item x="267"/>
        <item x="170"/>
        <item x="228"/>
        <item x="223"/>
        <item x="283"/>
        <item x="193"/>
        <item x="61"/>
        <item x="131"/>
        <item x="138"/>
        <item x="383"/>
        <item x="67"/>
        <item x="433"/>
        <item x="190"/>
        <item x="32"/>
        <item x="353"/>
        <item x="65"/>
        <item x="221"/>
        <item x="330"/>
        <item x="306"/>
        <item x="76"/>
        <item x="184"/>
        <item x="199"/>
        <item x="293"/>
        <item x="295"/>
        <item x="116"/>
        <item x="166"/>
        <item x="197"/>
        <item x="137"/>
        <item x="100"/>
        <item x="365"/>
        <item x="324"/>
        <item x="386"/>
        <item x="178"/>
        <item x="169"/>
        <item x="382"/>
        <item x="302"/>
        <item x="177"/>
        <item x="342"/>
        <item x="113"/>
        <item x="425"/>
        <item x="22"/>
        <item x="198"/>
        <item x="117"/>
        <item x="421"/>
        <item x="171"/>
        <item x="9"/>
        <item x="98"/>
        <item x="393"/>
        <item x="253"/>
        <item x="212"/>
        <item x="121"/>
        <item x="101"/>
        <item x="28"/>
        <item x="144"/>
        <item x="208"/>
        <item x="64"/>
        <item x="331"/>
        <item x="415"/>
        <item x="135"/>
        <item x="266"/>
        <item x="356"/>
        <item x="257"/>
        <item x="348"/>
        <item x="398"/>
        <item x="196"/>
        <item x="18"/>
        <item x="192"/>
        <item x="410"/>
        <item x="352"/>
        <item x="396"/>
        <item x="44"/>
        <item x="237"/>
        <item x="391"/>
        <item x="289"/>
        <item x="226"/>
        <item x="127"/>
        <item x="122"/>
        <item x="428"/>
        <item x="338"/>
        <item x="287"/>
        <item x="261"/>
        <item x="183"/>
        <item x="91"/>
        <item x="310"/>
        <item x="80"/>
        <item x="48"/>
        <item x="136"/>
        <item x="94"/>
        <item x="1"/>
        <item x="158"/>
        <item x="371"/>
        <item x="240"/>
        <item x="345"/>
        <item x="249"/>
        <item x="172"/>
        <item x="411"/>
        <item x="307"/>
        <item x="97"/>
        <item x="426"/>
        <item x="264"/>
        <item x="26"/>
        <item x="388"/>
        <item x="422"/>
        <item x="244"/>
        <item x="128"/>
        <item x="40"/>
        <item x="173"/>
        <item x="134"/>
        <item x="227"/>
        <item x="175"/>
        <item x="71"/>
        <item x="123"/>
        <item x="417"/>
        <item x="347"/>
        <item x="366"/>
        <item x="59"/>
        <item x="17"/>
        <item x="39"/>
        <item x="288"/>
        <item x="328"/>
        <item x="381"/>
        <item x="21"/>
        <item x="276"/>
        <item x="30"/>
        <item x="217"/>
        <item x="406"/>
        <item x="37"/>
        <item x="313"/>
        <item x="263"/>
        <item x="13"/>
        <item x="390"/>
        <item x="414"/>
        <item x="10"/>
        <item x="343"/>
        <item x="430"/>
        <item x="182"/>
        <item x="375"/>
        <item x="211"/>
        <item x="376"/>
        <item x="389"/>
        <item x="277"/>
        <item x="340"/>
        <item x="189"/>
        <item x="358"/>
        <item x="364"/>
        <item x="4"/>
        <item x="133"/>
        <item x="412"/>
        <item x="316"/>
        <item x="301"/>
        <item x="209"/>
        <item x="19"/>
        <item x="409"/>
        <item x="262"/>
        <item x="245"/>
        <item x="400"/>
        <item x="73"/>
        <item x="151"/>
        <item x="216"/>
        <item x="126"/>
        <item x="231"/>
        <item x="95"/>
        <item x="75"/>
        <item x="25"/>
        <item x="147"/>
        <item x="103"/>
        <item x="326"/>
        <item x="167"/>
        <item x="344"/>
        <item x="246"/>
        <item x="85"/>
        <item x="236"/>
        <item x="132"/>
        <item x="337"/>
        <item x="0"/>
        <item x="305"/>
        <item x="79"/>
        <item x="351"/>
        <item x="229"/>
        <item x="162"/>
        <item x="374"/>
        <item x="181"/>
        <item x="321"/>
        <item x="89"/>
        <item x="285"/>
        <item x="215"/>
        <item x="141"/>
        <item x="333"/>
        <item x="280"/>
        <item x="290"/>
        <item x="265"/>
        <item x="45"/>
        <item x="93"/>
        <item x="235"/>
        <item x="153"/>
        <item x="300"/>
        <item x="53"/>
        <item x="16"/>
        <item x="254"/>
        <item x="86"/>
        <item x="296"/>
        <item x="234"/>
        <item x="360"/>
        <item x="180"/>
        <item x="82"/>
        <item x="247"/>
        <item x="377"/>
        <item x="402"/>
        <item x="275"/>
        <item x="248"/>
        <item x="279"/>
        <item x="41"/>
        <item x="88"/>
        <item x="401"/>
        <item x="395"/>
        <item x="427"/>
        <item x="47"/>
        <item x="416"/>
        <item x="106"/>
        <item x="242"/>
        <item x="20"/>
        <item x="56"/>
        <item x="50"/>
        <item x="317"/>
        <item x="435"/>
        <item x="432"/>
        <item x="213"/>
        <item x="168"/>
        <item x="429"/>
        <item x="154"/>
        <item x="269"/>
        <item x="164"/>
        <item x="292"/>
        <item x="238"/>
        <item x="96"/>
        <item x="115"/>
        <item x="205"/>
        <item x="3"/>
        <item x="339"/>
        <item x="129"/>
        <item x="174"/>
        <item x="12"/>
        <item x="33"/>
        <item x="320"/>
        <item x="303"/>
        <item x="77"/>
        <item x="434"/>
        <item x="258"/>
        <item x="403"/>
        <item x="160"/>
        <item x="102"/>
        <item x="349"/>
        <item x="239"/>
        <item x="58"/>
        <item x="5"/>
        <item x="179"/>
        <item x="139"/>
        <item x="327"/>
        <item x="99"/>
        <item x="368"/>
        <item x="62"/>
        <item x="369"/>
        <item x="146"/>
        <item x="87"/>
        <item x="140"/>
        <item x="255"/>
        <item x="373"/>
        <item x="404"/>
        <item x="367"/>
        <item x="384"/>
        <item x="233"/>
        <item x="397"/>
        <item x="225"/>
        <item x="200"/>
        <item x="314"/>
        <item x="72"/>
        <item x="392"/>
        <item x="308"/>
        <item x="66"/>
        <item x="49"/>
        <item x="157"/>
        <item x="130"/>
        <item x="325"/>
        <item x="297"/>
        <item x="111"/>
        <item x="119"/>
        <item x="380"/>
        <item x="70"/>
        <item x="319"/>
        <item x="355"/>
        <item x="407"/>
        <item x="413"/>
        <item x="195"/>
        <item x="224"/>
        <item x="370"/>
        <item x="152"/>
        <item x="24"/>
        <item x="7"/>
        <item x="206"/>
        <item x="332"/>
        <item x="92"/>
        <item x="272"/>
        <item x="399"/>
        <item x="163"/>
        <item x="125"/>
        <item x="207"/>
        <item x="107"/>
        <item x="424"/>
        <item x="268"/>
        <item x="145"/>
        <item x="270"/>
        <item x="108"/>
        <item x="312"/>
        <item x="251"/>
        <item x="278"/>
        <item x="6"/>
        <item x="250"/>
        <item x="185"/>
        <item x="31"/>
        <item x="149"/>
        <item x="334"/>
        <item x="51"/>
        <item x="281"/>
        <item x="361"/>
        <item x="315"/>
        <item x="68"/>
        <item x="112"/>
        <item x="220"/>
        <item x="2"/>
        <item x="322"/>
        <item x="194"/>
        <item x="243"/>
        <item x="27"/>
        <item x="148"/>
        <item x="241"/>
        <item x="176"/>
        <item x="124"/>
        <item x="271"/>
        <item x="260"/>
        <item x="273"/>
        <item x="8"/>
        <item x="286"/>
        <item x="335"/>
        <item x="114"/>
        <item x="161"/>
        <item x="34"/>
        <item x="318"/>
        <item x="118"/>
        <item x="256"/>
        <item x="336"/>
        <item x="42"/>
        <item x="83"/>
        <item x="309"/>
        <item x="394"/>
        <item x="218"/>
        <item x="219"/>
        <item x="354"/>
        <item x="11"/>
        <item x="408"/>
        <item x="191"/>
        <item x="329"/>
        <item x="46"/>
        <item x="52"/>
        <item x="419"/>
        <item x="350"/>
        <item x="357"/>
        <item x="202"/>
        <item x="38"/>
        <item x="311"/>
        <item x="304"/>
        <item x="188"/>
        <item x="298"/>
        <item x="156"/>
        <item x="143"/>
        <item x="150"/>
        <item x="29"/>
        <item x="372"/>
        <item x="214"/>
        <item x="405"/>
        <item x="299"/>
        <item x="155"/>
        <item x="387"/>
        <item x="54"/>
        <item x="84"/>
        <item x="291"/>
        <item x="187"/>
        <item x="359"/>
        <item x="186"/>
        <item x="379"/>
        <item x="110"/>
        <item x="120"/>
        <item t="default"/>
      </items>
    </pivotField>
    <pivotField axis="axisRow" showAll="0" sortType="descending">
      <items count="21">
        <item x="19"/>
        <item x="15"/>
        <item x="17"/>
        <item x="12"/>
        <item x="0"/>
        <item x="3"/>
        <item x="9"/>
        <item x="2"/>
        <item x="1"/>
        <item x="5"/>
        <item x="10"/>
        <item x="18"/>
        <item x="11"/>
        <item x="6"/>
        <item x="7"/>
        <item x="14"/>
        <item x="8"/>
        <item x="13"/>
        <item x="1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dataField="1" numFmtId="9" showAll="0"/>
    <pivotField showAll="0"/>
    <pivotField numFmtId="168" showAll="0"/>
    <pivotField showAll="0"/>
    <pivotField numFmtId="1"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20">
    <i>
      <x v="10"/>
    </i>
    <i>
      <x v="18"/>
    </i>
    <i>
      <x v="7"/>
    </i>
    <i>
      <x v="3"/>
    </i>
    <i>
      <x v="12"/>
    </i>
    <i>
      <x/>
    </i>
    <i>
      <x v="14"/>
    </i>
    <i>
      <x v="13"/>
    </i>
    <i>
      <x v="9"/>
    </i>
    <i>
      <x v="1"/>
    </i>
    <i>
      <x v="4"/>
    </i>
    <i>
      <x v="8"/>
    </i>
    <i>
      <x v="2"/>
    </i>
    <i>
      <x v="6"/>
    </i>
    <i>
      <x v="15"/>
    </i>
    <i>
      <x v="11"/>
    </i>
    <i>
      <x v="16"/>
    </i>
    <i>
      <x v="5"/>
    </i>
    <i>
      <x v="19"/>
    </i>
    <i>
      <x v="17"/>
    </i>
  </rowItems>
  <colItems count="1">
    <i/>
  </colItems>
  <dataFields count="1">
    <dataField name="Среднее по полю выгода для клиента" fld="10" subtotal="average" baseField="6" baseItem="0" numFmtId="166"/>
  </dataFields>
  <formats count="2">
    <format dxfId="86">
      <pivotArea outline="0" collapsedLevelsAreSubtotals="1" fieldPosition="0"/>
    </format>
    <format dxfId="85">
      <pivotArea dataOnly="0" labelOnly="1" fieldPosition="0">
        <references count="1">
          <reference field="6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A131B-0146-4C57-B9E4-44E2870DD251}" name="Сводная таблица24" cacheId="1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 rowHeaderCaption="Продуктовая сеть">
  <location ref="A3:B24" firstHeaderRow="1" firstDataRow="1" firstDataCol="1"/>
  <pivotFields count="20">
    <pivotField showAll="0"/>
    <pivotField showAll="0"/>
    <pivotField showAll="0"/>
    <pivotField showAll="0"/>
    <pivotField dataField="1" showAll="0"/>
    <pivotField numFmtId="164" showAll="0">
      <items count="437">
        <item x="81"/>
        <item x="274"/>
        <item x="362"/>
        <item x="69"/>
        <item x="284"/>
        <item x="259"/>
        <item x="204"/>
        <item x="57"/>
        <item x="294"/>
        <item x="230"/>
        <item x="420"/>
        <item x="252"/>
        <item x="78"/>
        <item x="431"/>
        <item x="90"/>
        <item x="222"/>
        <item x="378"/>
        <item x="210"/>
        <item x="74"/>
        <item x="36"/>
        <item x="104"/>
        <item x="142"/>
        <item x="341"/>
        <item x="201"/>
        <item x="282"/>
        <item x="232"/>
        <item x="346"/>
        <item x="105"/>
        <item x="109"/>
        <item x="203"/>
        <item x="423"/>
        <item x="385"/>
        <item x="323"/>
        <item x="23"/>
        <item x="165"/>
        <item x="159"/>
        <item x="418"/>
        <item x="35"/>
        <item x="14"/>
        <item x="60"/>
        <item x="63"/>
        <item x="43"/>
        <item x="363"/>
        <item x="15"/>
        <item x="55"/>
        <item x="267"/>
        <item x="170"/>
        <item x="228"/>
        <item x="223"/>
        <item x="283"/>
        <item x="193"/>
        <item x="61"/>
        <item x="131"/>
        <item x="138"/>
        <item x="383"/>
        <item x="67"/>
        <item x="433"/>
        <item x="190"/>
        <item x="32"/>
        <item x="353"/>
        <item x="65"/>
        <item x="221"/>
        <item x="330"/>
        <item x="306"/>
        <item x="76"/>
        <item x="184"/>
        <item x="199"/>
        <item x="293"/>
        <item x="295"/>
        <item x="116"/>
        <item x="166"/>
        <item x="197"/>
        <item x="137"/>
        <item x="100"/>
        <item x="365"/>
        <item x="324"/>
        <item x="386"/>
        <item x="178"/>
        <item x="169"/>
        <item x="382"/>
        <item x="302"/>
        <item x="177"/>
        <item x="342"/>
        <item x="113"/>
        <item x="425"/>
        <item x="22"/>
        <item x="198"/>
        <item x="117"/>
        <item x="421"/>
        <item x="171"/>
        <item x="9"/>
        <item x="98"/>
        <item x="393"/>
        <item x="253"/>
        <item x="212"/>
        <item x="121"/>
        <item x="101"/>
        <item x="28"/>
        <item x="144"/>
        <item x="208"/>
        <item x="64"/>
        <item x="331"/>
        <item x="415"/>
        <item x="135"/>
        <item x="266"/>
        <item x="356"/>
        <item x="257"/>
        <item x="348"/>
        <item x="398"/>
        <item x="196"/>
        <item x="18"/>
        <item x="192"/>
        <item x="410"/>
        <item x="352"/>
        <item x="396"/>
        <item x="44"/>
        <item x="237"/>
        <item x="391"/>
        <item x="289"/>
        <item x="226"/>
        <item x="127"/>
        <item x="122"/>
        <item x="428"/>
        <item x="338"/>
        <item x="287"/>
        <item x="261"/>
        <item x="183"/>
        <item x="91"/>
        <item x="310"/>
        <item x="80"/>
        <item x="48"/>
        <item x="136"/>
        <item x="94"/>
        <item x="1"/>
        <item x="158"/>
        <item x="371"/>
        <item x="240"/>
        <item x="345"/>
        <item x="249"/>
        <item x="172"/>
        <item x="411"/>
        <item x="307"/>
        <item x="97"/>
        <item x="426"/>
        <item x="264"/>
        <item x="26"/>
        <item x="388"/>
        <item x="422"/>
        <item x="244"/>
        <item x="128"/>
        <item x="40"/>
        <item x="173"/>
        <item x="134"/>
        <item x="227"/>
        <item x="175"/>
        <item x="71"/>
        <item x="123"/>
        <item x="417"/>
        <item x="347"/>
        <item x="366"/>
        <item x="59"/>
        <item x="17"/>
        <item x="39"/>
        <item x="288"/>
        <item x="328"/>
        <item x="381"/>
        <item x="21"/>
        <item x="276"/>
        <item x="30"/>
        <item x="217"/>
        <item x="406"/>
        <item x="37"/>
        <item x="313"/>
        <item x="263"/>
        <item x="13"/>
        <item x="390"/>
        <item x="414"/>
        <item x="10"/>
        <item x="343"/>
        <item x="430"/>
        <item x="182"/>
        <item x="375"/>
        <item x="211"/>
        <item x="376"/>
        <item x="389"/>
        <item x="277"/>
        <item x="340"/>
        <item x="189"/>
        <item x="358"/>
        <item x="364"/>
        <item x="4"/>
        <item x="133"/>
        <item x="412"/>
        <item x="316"/>
        <item x="301"/>
        <item x="209"/>
        <item x="19"/>
        <item x="409"/>
        <item x="262"/>
        <item x="245"/>
        <item x="400"/>
        <item x="73"/>
        <item x="151"/>
        <item x="216"/>
        <item x="126"/>
        <item x="231"/>
        <item x="95"/>
        <item x="75"/>
        <item x="25"/>
        <item x="147"/>
        <item x="103"/>
        <item x="326"/>
        <item x="167"/>
        <item x="344"/>
        <item x="246"/>
        <item x="85"/>
        <item x="236"/>
        <item x="132"/>
        <item x="337"/>
        <item x="0"/>
        <item x="305"/>
        <item x="79"/>
        <item x="351"/>
        <item x="229"/>
        <item x="162"/>
        <item x="374"/>
        <item x="181"/>
        <item x="321"/>
        <item x="89"/>
        <item x="285"/>
        <item x="215"/>
        <item x="141"/>
        <item x="333"/>
        <item x="280"/>
        <item x="290"/>
        <item x="265"/>
        <item x="45"/>
        <item x="93"/>
        <item x="235"/>
        <item x="153"/>
        <item x="300"/>
        <item x="53"/>
        <item x="16"/>
        <item x="254"/>
        <item x="86"/>
        <item x="296"/>
        <item x="234"/>
        <item x="360"/>
        <item x="180"/>
        <item x="82"/>
        <item x="247"/>
        <item x="377"/>
        <item x="402"/>
        <item x="275"/>
        <item x="248"/>
        <item x="279"/>
        <item x="41"/>
        <item x="88"/>
        <item x="401"/>
        <item x="395"/>
        <item x="427"/>
        <item x="47"/>
        <item x="416"/>
        <item x="106"/>
        <item x="242"/>
        <item x="20"/>
        <item x="56"/>
        <item x="50"/>
        <item x="317"/>
        <item x="435"/>
        <item x="432"/>
        <item x="213"/>
        <item x="168"/>
        <item x="429"/>
        <item x="154"/>
        <item x="269"/>
        <item x="164"/>
        <item x="292"/>
        <item x="238"/>
        <item x="96"/>
        <item x="115"/>
        <item x="205"/>
        <item x="3"/>
        <item x="339"/>
        <item x="129"/>
        <item x="174"/>
        <item x="12"/>
        <item x="33"/>
        <item x="320"/>
        <item x="303"/>
        <item x="77"/>
        <item x="434"/>
        <item x="258"/>
        <item x="403"/>
        <item x="160"/>
        <item x="102"/>
        <item x="349"/>
        <item x="239"/>
        <item x="58"/>
        <item x="5"/>
        <item x="179"/>
        <item x="139"/>
        <item x="327"/>
        <item x="99"/>
        <item x="368"/>
        <item x="62"/>
        <item x="369"/>
        <item x="146"/>
        <item x="87"/>
        <item x="140"/>
        <item x="255"/>
        <item x="373"/>
        <item x="404"/>
        <item x="367"/>
        <item x="384"/>
        <item x="233"/>
        <item x="397"/>
        <item x="225"/>
        <item x="200"/>
        <item x="314"/>
        <item x="72"/>
        <item x="392"/>
        <item x="308"/>
        <item x="66"/>
        <item x="49"/>
        <item x="157"/>
        <item x="130"/>
        <item x="325"/>
        <item x="297"/>
        <item x="111"/>
        <item x="119"/>
        <item x="380"/>
        <item x="70"/>
        <item x="319"/>
        <item x="355"/>
        <item x="407"/>
        <item x="413"/>
        <item x="195"/>
        <item x="224"/>
        <item x="370"/>
        <item x="152"/>
        <item x="24"/>
        <item x="7"/>
        <item x="206"/>
        <item x="332"/>
        <item x="92"/>
        <item x="272"/>
        <item x="399"/>
        <item x="163"/>
        <item x="125"/>
        <item x="207"/>
        <item x="107"/>
        <item x="424"/>
        <item x="268"/>
        <item x="145"/>
        <item x="270"/>
        <item x="108"/>
        <item x="312"/>
        <item x="251"/>
        <item x="278"/>
        <item x="6"/>
        <item x="250"/>
        <item x="185"/>
        <item x="31"/>
        <item x="149"/>
        <item x="334"/>
        <item x="51"/>
        <item x="281"/>
        <item x="361"/>
        <item x="315"/>
        <item x="68"/>
        <item x="112"/>
        <item x="220"/>
        <item x="2"/>
        <item x="322"/>
        <item x="194"/>
        <item x="243"/>
        <item x="27"/>
        <item x="148"/>
        <item x="241"/>
        <item x="176"/>
        <item x="124"/>
        <item x="271"/>
        <item x="260"/>
        <item x="273"/>
        <item x="8"/>
        <item x="286"/>
        <item x="335"/>
        <item x="114"/>
        <item x="161"/>
        <item x="34"/>
        <item x="318"/>
        <item x="118"/>
        <item x="256"/>
        <item x="336"/>
        <item x="42"/>
        <item x="83"/>
        <item x="309"/>
        <item x="394"/>
        <item x="218"/>
        <item x="219"/>
        <item x="354"/>
        <item x="11"/>
        <item x="408"/>
        <item x="191"/>
        <item x="329"/>
        <item x="46"/>
        <item x="52"/>
        <item x="419"/>
        <item x="350"/>
        <item x="357"/>
        <item x="202"/>
        <item x="38"/>
        <item x="311"/>
        <item x="304"/>
        <item x="188"/>
        <item x="298"/>
        <item x="156"/>
        <item x="143"/>
        <item x="150"/>
        <item x="29"/>
        <item x="372"/>
        <item x="214"/>
        <item x="405"/>
        <item x="299"/>
        <item x="155"/>
        <item x="387"/>
        <item x="54"/>
        <item x="84"/>
        <item x="291"/>
        <item x="187"/>
        <item x="359"/>
        <item x="186"/>
        <item x="379"/>
        <item x="110"/>
        <item x="120"/>
        <item t="default"/>
      </items>
    </pivotField>
    <pivotField axis="axisRow" showAll="0" sortType="descending">
      <items count="21">
        <item x="19"/>
        <item x="15"/>
        <item x="17"/>
        <item x="12"/>
        <item x="0"/>
        <item x="3"/>
        <item x="9"/>
        <item x="2"/>
        <item x="1"/>
        <item x="5"/>
        <item x="10"/>
        <item x="18"/>
        <item x="11"/>
        <item x="6"/>
        <item x="7"/>
        <item x="14"/>
        <item x="8"/>
        <item x="13"/>
        <item x="1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numFmtId="9" showAll="0"/>
    <pivotField showAll="0"/>
    <pivotField numFmtId="168" showAll="0"/>
    <pivotField showAll="0"/>
    <pivotField numFmtId="1"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21">
    <i>
      <x v="15"/>
    </i>
    <i>
      <x v="6"/>
    </i>
    <i>
      <x v="14"/>
    </i>
    <i>
      <x v="19"/>
    </i>
    <i>
      <x v="5"/>
    </i>
    <i>
      <x v="7"/>
    </i>
    <i>
      <x v="1"/>
    </i>
    <i>
      <x v="18"/>
    </i>
    <i>
      <x v="4"/>
    </i>
    <i>
      <x v="13"/>
    </i>
    <i>
      <x v="12"/>
    </i>
    <i>
      <x v="10"/>
    </i>
    <i>
      <x v="11"/>
    </i>
    <i>
      <x/>
    </i>
    <i>
      <x v="16"/>
    </i>
    <i>
      <x v="9"/>
    </i>
    <i>
      <x v="8"/>
    </i>
    <i>
      <x v="2"/>
    </i>
    <i>
      <x v="17"/>
    </i>
    <i>
      <x v="3"/>
    </i>
    <i t="grand">
      <x/>
    </i>
  </rowItems>
  <colItems count="1">
    <i/>
  </colItems>
  <dataFields count="1">
    <dataField name="GMV" fld="4" baseField="6" baseItem="0"/>
  </dataFields>
  <formats count="2">
    <format dxfId="84">
      <pivotArea collapsedLevelsAreSubtotals="1" fieldPosition="0">
        <references count="1">
          <reference field="6" count="0"/>
        </references>
      </pivotArea>
    </format>
    <format dxfId="83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F12CF-E87C-43CB-B2CF-E93B35FBE5D7}" name="Сводная таблица25" cacheId="1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3:V83" firstHeaderRow="1" firstDataRow="2" firstDataCol="1"/>
  <pivotFields count="20">
    <pivotField showAll="0"/>
    <pivotField showAll="0"/>
    <pivotField dataField="1" showAll="0"/>
    <pivotField showAll="0"/>
    <pivotField showAll="0"/>
    <pivotField numFmtId="164" showAll="0">
      <items count="437">
        <item x="81"/>
        <item x="274"/>
        <item x="362"/>
        <item x="69"/>
        <item x="284"/>
        <item x="259"/>
        <item x="204"/>
        <item x="57"/>
        <item x="294"/>
        <item x="230"/>
        <item x="420"/>
        <item x="252"/>
        <item x="78"/>
        <item x="431"/>
        <item x="90"/>
        <item x="222"/>
        <item x="378"/>
        <item x="210"/>
        <item x="74"/>
        <item x="36"/>
        <item x="104"/>
        <item x="142"/>
        <item x="341"/>
        <item x="201"/>
        <item x="282"/>
        <item x="232"/>
        <item x="346"/>
        <item x="105"/>
        <item x="109"/>
        <item x="203"/>
        <item x="423"/>
        <item x="385"/>
        <item x="323"/>
        <item x="23"/>
        <item x="165"/>
        <item x="159"/>
        <item x="418"/>
        <item x="35"/>
        <item x="14"/>
        <item x="60"/>
        <item x="63"/>
        <item x="43"/>
        <item x="363"/>
        <item x="15"/>
        <item x="55"/>
        <item x="267"/>
        <item x="170"/>
        <item x="228"/>
        <item x="223"/>
        <item x="283"/>
        <item x="193"/>
        <item x="61"/>
        <item x="131"/>
        <item x="138"/>
        <item x="383"/>
        <item x="67"/>
        <item x="433"/>
        <item x="190"/>
        <item x="32"/>
        <item x="353"/>
        <item x="65"/>
        <item x="221"/>
        <item x="330"/>
        <item x="306"/>
        <item x="76"/>
        <item x="184"/>
        <item x="199"/>
        <item x="293"/>
        <item x="295"/>
        <item x="116"/>
        <item x="166"/>
        <item x="197"/>
        <item x="137"/>
        <item x="100"/>
        <item x="365"/>
        <item x="324"/>
        <item x="386"/>
        <item x="178"/>
        <item x="169"/>
        <item x="382"/>
        <item x="302"/>
        <item x="177"/>
        <item x="342"/>
        <item x="113"/>
        <item x="425"/>
        <item x="22"/>
        <item x="198"/>
        <item x="117"/>
        <item x="421"/>
        <item x="171"/>
        <item x="9"/>
        <item x="98"/>
        <item x="393"/>
        <item x="253"/>
        <item x="212"/>
        <item x="121"/>
        <item x="101"/>
        <item x="28"/>
        <item x="144"/>
        <item x="208"/>
        <item x="64"/>
        <item x="331"/>
        <item x="415"/>
        <item x="135"/>
        <item x="266"/>
        <item x="356"/>
        <item x="257"/>
        <item x="348"/>
        <item x="398"/>
        <item x="196"/>
        <item x="18"/>
        <item x="192"/>
        <item x="410"/>
        <item x="352"/>
        <item x="396"/>
        <item x="44"/>
        <item x="237"/>
        <item x="391"/>
        <item x="289"/>
        <item x="226"/>
        <item x="127"/>
        <item x="122"/>
        <item x="428"/>
        <item x="338"/>
        <item x="287"/>
        <item x="261"/>
        <item x="183"/>
        <item x="91"/>
        <item x="310"/>
        <item x="80"/>
        <item x="48"/>
        <item x="136"/>
        <item x="94"/>
        <item x="1"/>
        <item x="158"/>
        <item x="371"/>
        <item x="240"/>
        <item x="345"/>
        <item x="249"/>
        <item x="172"/>
        <item x="411"/>
        <item x="307"/>
        <item x="97"/>
        <item x="426"/>
        <item x="264"/>
        <item x="26"/>
        <item x="388"/>
        <item x="422"/>
        <item x="244"/>
        <item x="128"/>
        <item x="40"/>
        <item x="173"/>
        <item x="134"/>
        <item x="227"/>
        <item x="175"/>
        <item x="71"/>
        <item x="123"/>
        <item x="417"/>
        <item x="347"/>
        <item x="366"/>
        <item x="59"/>
        <item x="17"/>
        <item x="39"/>
        <item x="288"/>
        <item x="328"/>
        <item x="381"/>
        <item x="21"/>
        <item x="276"/>
        <item x="30"/>
        <item x="217"/>
        <item x="406"/>
        <item x="37"/>
        <item x="313"/>
        <item x="263"/>
        <item x="13"/>
        <item x="390"/>
        <item x="414"/>
        <item x="10"/>
        <item x="343"/>
        <item x="430"/>
        <item x="182"/>
        <item x="375"/>
        <item x="211"/>
        <item x="376"/>
        <item x="389"/>
        <item x="277"/>
        <item x="340"/>
        <item x="189"/>
        <item x="358"/>
        <item x="364"/>
        <item x="4"/>
        <item x="133"/>
        <item x="412"/>
        <item x="316"/>
        <item x="301"/>
        <item x="209"/>
        <item x="19"/>
        <item x="409"/>
        <item x="262"/>
        <item x="245"/>
        <item x="400"/>
        <item x="73"/>
        <item x="151"/>
        <item x="216"/>
        <item x="126"/>
        <item x="231"/>
        <item x="95"/>
        <item x="75"/>
        <item x="25"/>
        <item x="147"/>
        <item x="103"/>
        <item x="326"/>
        <item x="167"/>
        <item x="344"/>
        <item x="246"/>
        <item x="85"/>
        <item x="236"/>
        <item x="132"/>
        <item x="337"/>
        <item x="0"/>
        <item x="305"/>
        <item x="79"/>
        <item x="351"/>
        <item x="229"/>
        <item x="162"/>
        <item x="374"/>
        <item x="181"/>
        <item x="321"/>
        <item x="89"/>
        <item x="285"/>
        <item x="215"/>
        <item x="141"/>
        <item x="333"/>
        <item x="280"/>
        <item x="290"/>
        <item x="265"/>
        <item x="45"/>
        <item x="93"/>
        <item x="235"/>
        <item x="153"/>
        <item x="300"/>
        <item x="53"/>
        <item x="16"/>
        <item x="254"/>
        <item x="86"/>
        <item x="296"/>
        <item x="234"/>
        <item x="360"/>
        <item x="180"/>
        <item x="82"/>
        <item x="247"/>
        <item x="377"/>
        <item x="402"/>
        <item x="275"/>
        <item x="248"/>
        <item x="279"/>
        <item x="41"/>
        <item x="88"/>
        <item x="401"/>
        <item x="395"/>
        <item x="427"/>
        <item x="47"/>
        <item x="416"/>
        <item x="106"/>
        <item x="242"/>
        <item x="20"/>
        <item x="56"/>
        <item x="50"/>
        <item x="317"/>
        <item x="435"/>
        <item x="432"/>
        <item x="213"/>
        <item x="168"/>
        <item x="429"/>
        <item x="154"/>
        <item x="269"/>
        <item x="164"/>
        <item x="292"/>
        <item x="238"/>
        <item x="96"/>
        <item x="115"/>
        <item x="205"/>
        <item x="3"/>
        <item x="339"/>
        <item x="129"/>
        <item x="174"/>
        <item x="12"/>
        <item x="33"/>
        <item x="320"/>
        <item x="303"/>
        <item x="77"/>
        <item x="434"/>
        <item x="258"/>
        <item x="403"/>
        <item x="160"/>
        <item x="102"/>
        <item x="349"/>
        <item x="239"/>
        <item x="58"/>
        <item x="5"/>
        <item x="179"/>
        <item x="139"/>
        <item x="327"/>
        <item x="99"/>
        <item x="368"/>
        <item x="62"/>
        <item x="369"/>
        <item x="146"/>
        <item x="87"/>
        <item x="140"/>
        <item x="255"/>
        <item x="373"/>
        <item x="404"/>
        <item x="367"/>
        <item x="384"/>
        <item x="233"/>
        <item x="397"/>
        <item x="225"/>
        <item x="200"/>
        <item x="314"/>
        <item x="72"/>
        <item x="392"/>
        <item x="308"/>
        <item x="66"/>
        <item x="49"/>
        <item x="157"/>
        <item x="130"/>
        <item x="325"/>
        <item x="297"/>
        <item x="111"/>
        <item x="119"/>
        <item x="380"/>
        <item x="70"/>
        <item x="319"/>
        <item x="355"/>
        <item x="407"/>
        <item x="413"/>
        <item x="195"/>
        <item x="224"/>
        <item x="370"/>
        <item x="152"/>
        <item x="24"/>
        <item x="7"/>
        <item x="206"/>
        <item x="332"/>
        <item x="92"/>
        <item x="272"/>
        <item x="399"/>
        <item x="163"/>
        <item x="125"/>
        <item x="207"/>
        <item x="107"/>
        <item x="424"/>
        <item x="268"/>
        <item x="145"/>
        <item x="270"/>
        <item x="108"/>
        <item x="312"/>
        <item x="251"/>
        <item x="278"/>
        <item x="6"/>
        <item x="250"/>
        <item x="185"/>
        <item x="31"/>
        <item x="149"/>
        <item x="334"/>
        <item x="51"/>
        <item x="281"/>
        <item x="361"/>
        <item x="315"/>
        <item x="68"/>
        <item x="112"/>
        <item x="220"/>
        <item x="2"/>
        <item x="322"/>
        <item x="194"/>
        <item x="243"/>
        <item x="27"/>
        <item x="148"/>
        <item x="241"/>
        <item x="176"/>
        <item x="124"/>
        <item x="271"/>
        <item x="260"/>
        <item x="273"/>
        <item x="8"/>
        <item x="286"/>
        <item x="335"/>
        <item x="114"/>
        <item x="161"/>
        <item x="34"/>
        <item x="318"/>
        <item x="118"/>
        <item x="256"/>
        <item x="336"/>
        <item x="42"/>
        <item x="83"/>
        <item x="309"/>
        <item x="394"/>
        <item x="218"/>
        <item x="219"/>
        <item x="354"/>
        <item x="11"/>
        <item x="408"/>
        <item x="191"/>
        <item x="329"/>
        <item x="46"/>
        <item x="52"/>
        <item x="419"/>
        <item x="350"/>
        <item x="357"/>
        <item x="202"/>
        <item x="38"/>
        <item x="311"/>
        <item x="304"/>
        <item x="188"/>
        <item x="298"/>
        <item x="156"/>
        <item x="143"/>
        <item x="150"/>
        <item x="29"/>
        <item x="372"/>
        <item x="214"/>
        <item x="405"/>
        <item x="299"/>
        <item x="155"/>
        <item x="387"/>
        <item x="54"/>
        <item x="84"/>
        <item x="291"/>
        <item x="187"/>
        <item x="359"/>
        <item x="186"/>
        <item x="379"/>
        <item x="110"/>
        <item x="120"/>
        <item t="default"/>
      </items>
    </pivotField>
    <pivotField showAll="0"/>
    <pivotField showAll="0"/>
    <pivotField axis="axisCol"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axis="axisRow"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numFmtId="168" showAll="0"/>
    <pivotField showAll="0"/>
    <pivotField numFmtId="1"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8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Среднее по полю цена за шт в рублях" fld="2" subtotal="average" baseField="8" baseItem="0"/>
  </dataFields>
  <formats count="31">
    <format dxfId="81">
      <pivotArea collapsedLevelsAreSubtotals="1" fieldPosition="0">
        <references count="1">
          <reference field="8" count="0"/>
        </references>
      </pivotArea>
    </format>
    <format dxfId="80">
      <pivotArea field="11" grandCol="1" outline="0" collapsedLevelsAreSubtotals="1" axis="axisRow" fieldPosition="0">
        <references count="1">
          <reference field="11" count="1" selected="0">
            <x v="0"/>
          </reference>
        </references>
      </pivotArea>
    </format>
    <format dxfId="79">
      <pivotArea field="11" grandCol="1" outline="0" collapsedLevelsAreSubtotals="1" axis="axisRow" fieldPosition="0">
        <references count="1">
          <reference field="11" count="1" selected="0">
            <x v="64"/>
          </reference>
        </references>
      </pivotArea>
    </format>
    <format dxfId="78">
      <pivotArea field="11" grandCol="1" outline="0" collapsedLevelsAreSubtotals="1" axis="axisRow" fieldPosition="0">
        <references count="1">
          <reference field="11" count="1" selected="0">
            <x v="65"/>
          </reference>
        </references>
      </pivotArea>
    </format>
    <format dxfId="77">
      <pivotArea field="11" grandCol="1" outline="0" collapsedLevelsAreSubtotals="1" axis="axisRow" fieldPosition="0">
        <references count="1">
          <reference field="11" count="1" selected="0">
            <x v="66"/>
          </reference>
        </references>
      </pivotArea>
    </format>
    <format dxfId="76">
      <pivotArea field="11" grandCol="1" outline="0" collapsedLevelsAreSubtotals="1" axis="axisRow" fieldPosition="0">
        <references count="1">
          <reference field="11" count="1" selected="0">
            <x v="67"/>
          </reference>
        </references>
      </pivotArea>
    </format>
    <format dxfId="75">
      <pivotArea field="11" grandCol="1" outline="0" collapsedLevelsAreSubtotals="1" axis="axisRow" fieldPosition="0">
        <references count="1">
          <reference field="11" count="1" selected="0">
            <x v="68"/>
          </reference>
        </references>
      </pivotArea>
    </format>
    <format dxfId="74">
      <pivotArea field="11" grandCol="1" outline="0" collapsedLevelsAreSubtotals="1" axis="axisRow" fieldPosition="0">
        <references count="1">
          <reference field="11" count="1" selected="0">
            <x v="69"/>
          </reference>
        </references>
      </pivotArea>
    </format>
    <format dxfId="73">
      <pivotArea field="11" grandCol="1" outline="0" collapsedLevelsAreSubtotals="1" axis="axisRow" fieldPosition="0">
        <references count="1">
          <reference field="11" count="1" selected="0">
            <x v="70"/>
          </reference>
        </references>
      </pivotArea>
    </format>
    <format dxfId="72">
      <pivotArea field="11" grandCol="1" outline="0" collapsedLevelsAreSubtotals="1" axis="axisRow" fieldPosition="0">
        <references count="1">
          <reference field="11" count="1" selected="0">
            <x v="71"/>
          </reference>
        </references>
      </pivotArea>
    </format>
    <format dxfId="71">
      <pivotArea field="11" grandCol="1" outline="0" collapsedLevelsAreSubtotals="1" axis="axisRow" fieldPosition="0">
        <references count="1">
          <reference field="11" count="1" selected="0">
            <x v="72"/>
          </reference>
        </references>
      </pivotArea>
    </format>
    <format dxfId="70">
      <pivotArea field="11" grandCol="1" outline="0" collapsedLevelsAreSubtotals="1" axis="axisRow" fieldPosition="0">
        <references count="1">
          <reference field="11" count="1" selected="0">
            <x v="73"/>
          </reference>
        </references>
      </pivotArea>
    </format>
    <format dxfId="69">
      <pivotArea field="11" grandCol="1" outline="0" collapsedLevelsAreSubtotals="1" axis="axisRow" fieldPosition="0">
        <references count="1">
          <reference field="11" count="1" selected="0">
            <x v="74"/>
          </reference>
        </references>
      </pivotArea>
    </format>
    <format dxfId="68">
      <pivotArea field="11" grandCol="1" outline="0" collapsedLevelsAreSubtotals="1" axis="axisRow" fieldPosition="0">
        <references count="1">
          <reference field="11" count="1" selected="0">
            <x v="75"/>
          </reference>
        </references>
      </pivotArea>
    </format>
    <format dxfId="67">
      <pivotArea field="11" grandCol="1" outline="0" collapsedLevelsAreSubtotals="1" axis="axisRow" fieldPosition="0">
        <references count="1">
          <reference field="11" count="1" selected="0">
            <x v="76"/>
          </reference>
        </references>
      </pivotArea>
    </format>
    <format dxfId="66">
      <pivotArea field="11" grandCol="1" outline="0" collapsedLevelsAreSubtotals="1" axis="axisRow" fieldPosition="0">
        <references count="1">
          <reference field="11" count="1" selected="0">
            <x v="77"/>
          </reference>
        </references>
      </pivotArea>
    </format>
    <format dxfId="65">
      <pivotArea grandRow="1" grandCol="1" outline="0" collapsedLevelsAreSubtotals="1" fieldPosition="0"/>
    </format>
    <format dxfId="64">
      <pivotArea field="11" grandCol="1" outline="0" collapsedLevelsAreSubtotals="1" axis="axisRow" fieldPosition="0">
        <references count="1">
          <reference field="11" count="1" selected="0">
            <x v="55"/>
          </reference>
        </references>
      </pivotArea>
    </format>
    <format dxfId="63">
      <pivotArea field="11" grandCol="1" outline="0" collapsedLevelsAreSubtotals="1" axis="axisRow" fieldPosition="0">
        <references count="1">
          <reference field="11" count="1" selected="0">
            <x v="56"/>
          </reference>
        </references>
      </pivotArea>
    </format>
    <format dxfId="62">
      <pivotArea field="11" grandCol="1" outline="0" collapsedLevelsAreSubtotals="1" axis="axisRow" fieldPosition="0">
        <references count="1">
          <reference field="11" count="1" selected="0">
            <x v="57"/>
          </reference>
        </references>
      </pivotArea>
    </format>
    <format dxfId="61">
      <pivotArea field="11" grandCol="1" outline="0" collapsedLevelsAreSubtotals="1" axis="axisRow" fieldPosition="0">
        <references count="1">
          <reference field="11" count="1" selected="0">
            <x v="60"/>
          </reference>
        </references>
      </pivotArea>
    </format>
    <format dxfId="60">
      <pivotArea field="11" grandCol="1" outline="0" collapsedLevelsAreSubtotals="1" axis="axisRow" fieldPosition="0">
        <references count="1">
          <reference field="11" count="1" selected="0">
            <x v="61"/>
          </reference>
        </references>
      </pivotArea>
    </format>
    <format dxfId="59">
      <pivotArea field="11" grandCol="1" outline="0" collapsedLevelsAreSubtotals="1" axis="axisRow" fieldPosition="0">
        <references count="1">
          <reference field="11" count="1" selected="0">
            <x v="62"/>
          </reference>
        </references>
      </pivotArea>
    </format>
    <format dxfId="58">
      <pivotArea field="11" grandCol="1" outline="0" collapsedLevelsAreSubtotals="1" axis="axisRow" fieldPosition="0">
        <references count="1">
          <reference field="11" count="1" selected="0">
            <x v="54"/>
          </reference>
        </references>
      </pivotArea>
    </format>
    <format dxfId="57">
      <pivotArea field="11" grandCol="1" outline="0" collapsedLevelsAreSubtotals="1" axis="axisRow" fieldPosition="0">
        <references count="1">
          <reference field="11" count="1" selected="0">
            <x v="53"/>
          </reference>
        </references>
      </pivotArea>
    </format>
    <format dxfId="56">
      <pivotArea field="11" grandCol="1" outline="0" collapsedLevelsAreSubtotals="1" axis="axisRow" fieldPosition="0">
        <references count="1">
          <reference field="11" count="1" selected="0">
            <x v="52"/>
          </reference>
        </references>
      </pivotArea>
    </format>
    <format dxfId="55">
      <pivotArea field="11" grandCol="1" outline="0" collapsedLevelsAreSubtotals="1" axis="axisRow" fieldPosition="0">
        <references count="1">
          <reference field="11" count="1" selected="0">
            <x v="51"/>
          </reference>
        </references>
      </pivotArea>
    </format>
    <format dxfId="54">
      <pivotArea field="11" grandCol="1" outline="0" collapsedLevelsAreSubtotals="1" axis="axisRow" fieldPosition="0">
        <references count="1">
          <reference field="11" count="1" selected="0">
            <x v="50"/>
          </reference>
        </references>
      </pivotArea>
    </format>
    <format dxfId="53">
      <pivotArea field="11" grandCol="1" outline="0" collapsedLevelsAreSubtotals="1" axis="axisRow" fieldPosition="0">
        <references count="1">
          <reference field="11" count="1" selected="0">
            <x v="49"/>
          </reference>
        </references>
      </pivotArea>
    </format>
    <format dxfId="52">
      <pivotArea field="11" grandCol="1" outline="0" collapsedLevelsAreSubtotals="1" axis="axisRow" fieldPosition="0">
        <references count="1">
          <reference field="11" count="1" selected="0">
            <x v="48"/>
          </reference>
        </references>
      </pivotArea>
    </format>
    <format dxfId="51">
      <pivotArea field="11" grandCol="1" outline="0" collapsedLevelsAreSubtotals="1" axis="axisRow" fieldPosition="0">
        <references count="1">
          <reference field="11" count="47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</formats>
  <chartFormats count="1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7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1" count="1" selected="0">
            <x v="76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1" count="1" selected="0">
            <x v="77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7" format="1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1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1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1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7" format="1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7" format="1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7" format="1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7" format="1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7" format="1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7" format="1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7" format="1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7" format="1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7" format="1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7" format="1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7" format="1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7" format="1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7" format="1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7" format="1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7" format="1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8A7AA-7853-4C9D-9DAE-6A2C30822944}" name="Сводная таблица27" cacheId="160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chartFormat="16">
  <location ref="A3:B81" firstHeaderRow="1" firstDataRow="1" firstDataCol="1"/>
  <pivotFields count="20">
    <pivotField showAll="0"/>
    <pivotField showAll="0"/>
    <pivotField showAll="0"/>
    <pivotField showAll="0"/>
    <pivotField showAll="0"/>
    <pivotField dataField="1" numFmtId="164" showAll="0">
      <items count="437">
        <item x="81"/>
        <item x="274"/>
        <item x="362"/>
        <item x="69"/>
        <item x="284"/>
        <item x="259"/>
        <item x="204"/>
        <item x="57"/>
        <item x="294"/>
        <item x="230"/>
        <item x="420"/>
        <item x="252"/>
        <item x="78"/>
        <item x="431"/>
        <item x="90"/>
        <item x="222"/>
        <item x="378"/>
        <item x="210"/>
        <item x="74"/>
        <item x="36"/>
        <item x="104"/>
        <item x="142"/>
        <item x="341"/>
        <item x="201"/>
        <item x="282"/>
        <item x="232"/>
        <item x="346"/>
        <item x="105"/>
        <item x="109"/>
        <item x="203"/>
        <item x="423"/>
        <item x="385"/>
        <item x="323"/>
        <item x="23"/>
        <item x="165"/>
        <item x="159"/>
        <item x="418"/>
        <item x="35"/>
        <item x="14"/>
        <item x="60"/>
        <item x="63"/>
        <item x="43"/>
        <item x="363"/>
        <item x="15"/>
        <item x="55"/>
        <item x="267"/>
        <item x="170"/>
        <item x="228"/>
        <item x="223"/>
        <item x="283"/>
        <item x="193"/>
        <item x="61"/>
        <item x="131"/>
        <item x="138"/>
        <item x="383"/>
        <item x="67"/>
        <item x="433"/>
        <item x="190"/>
        <item x="32"/>
        <item x="353"/>
        <item x="65"/>
        <item x="221"/>
        <item x="330"/>
        <item x="306"/>
        <item x="76"/>
        <item x="184"/>
        <item x="199"/>
        <item x="293"/>
        <item x="295"/>
        <item x="116"/>
        <item x="166"/>
        <item x="197"/>
        <item x="137"/>
        <item x="100"/>
        <item x="365"/>
        <item x="324"/>
        <item x="386"/>
        <item x="178"/>
        <item x="169"/>
        <item x="382"/>
        <item x="302"/>
        <item x="177"/>
        <item x="342"/>
        <item x="113"/>
        <item x="425"/>
        <item x="22"/>
        <item x="198"/>
        <item x="117"/>
        <item x="421"/>
        <item x="171"/>
        <item x="9"/>
        <item x="98"/>
        <item x="393"/>
        <item x="253"/>
        <item x="212"/>
        <item x="121"/>
        <item x="101"/>
        <item x="28"/>
        <item x="144"/>
        <item x="208"/>
        <item x="64"/>
        <item x="331"/>
        <item x="415"/>
        <item x="135"/>
        <item x="266"/>
        <item x="356"/>
        <item x="257"/>
        <item x="348"/>
        <item x="398"/>
        <item x="196"/>
        <item x="18"/>
        <item x="192"/>
        <item x="410"/>
        <item x="352"/>
        <item x="396"/>
        <item x="44"/>
        <item x="237"/>
        <item x="391"/>
        <item x="289"/>
        <item x="226"/>
        <item x="127"/>
        <item x="122"/>
        <item x="428"/>
        <item x="338"/>
        <item x="287"/>
        <item x="261"/>
        <item x="183"/>
        <item x="91"/>
        <item x="310"/>
        <item x="80"/>
        <item x="48"/>
        <item x="136"/>
        <item x="94"/>
        <item x="1"/>
        <item x="158"/>
        <item x="371"/>
        <item x="240"/>
        <item x="345"/>
        <item x="249"/>
        <item x="172"/>
        <item x="411"/>
        <item x="307"/>
        <item x="97"/>
        <item x="426"/>
        <item x="264"/>
        <item x="26"/>
        <item x="388"/>
        <item x="422"/>
        <item x="244"/>
        <item x="128"/>
        <item x="40"/>
        <item x="173"/>
        <item x="134"/>
        <item x="227"/>
        <item x="175"/>
        <item x="71"/>
        <item x="123"/>
        <item x="417"/>
        <item x="347"/>
        <item x="366"/>
        <item x="59"/>
        <item x="17"/>
        <item x="39"/>
        <item x="288"/>
        <item x="328"/>
        <item x="381"/>
        <item x="21"/>
        <item x="276"/>
        <item x="30"/>
        <item x="217"/>
        <item x="406"/>
        <item x="37"/>
        <item x="313"/>
        <item x="263"/>
        <item x="13"/>
        <item x="390"/>
        <item x="414"/>
        <item x="10"/>
        <item x="343"/>
        <item x="430"/>
        <item x="182"/>
        <item x="375"/>
        <item x="211"/>
        <item x="376"/>
        <item x="389"/>
        <item x="277"/>
        <item x="340"/>
        <item x="189"/>
        <item x="358"/>
        <item x="364"/>
        <item x="4"/>
        <item x="133"/>
        <item x="412"/>
        <item x="316"/>
        <item x="301"/>
        <item x="209"/>
        <item x="19"/>
        <item x="409"/>
        <item x="262"/>
        <item x="245"/>
        <item x="400"/>
        <item x="73"/>
        <item x="151"/>
        <item x="216"/>
        <item x="126"/>
        <item x="231"/>
        <item x="95"/>
        <item x="75"/>
        <item x="25"/>
        <item x="147"/>
        <item x="103"/>
        <item x="326"/>
        <item x="167"/>
        <item x="344"/>
        <item x="246"/>
        <item x="85"/>
        <item x="236"/>
        <item x="132"/>
        <item x="337"/>
        <item x="0"/>
        <item x="305"/>
        <item x="79"/>
        <item x="351"/>
        <item x="229"/>
        <item x="162"/>
        <item x="374"/>
        <item x="181"/>
        <item x="321"/>
        <item x="89"/>
        <item x="285"/>
        <item x="215"/>
        <item x="141"/>
        <item x="333"/>
        <item x="280"/>
        <item x="290"/>
        <item x="265"/>
        <item x="45"/>
        <item x="93"/>
        <item x="235"/>
        <item x="153"/>
        <item x="300"/>
        <item x="53"/>
        <item x="16"/>
        <item x="254"/>
        <item x="86"/>
        <item x="296"/>
        <item x="234"/>
        <item x="360"/>
        <item x="180"/>
        <item x="82"/>
        <item x="247"/>
        <item x="377"/>
        <item x="402"/>
        <item x="275"/>
        <item x="248"/>
        <item x="279"/>
        <item x="41"/>
        <item x="88"/>
        <item x="401"/>
        <item x="395"/>
        <item x="427"/>
        <item x="47"/>
        <item x="416"/>
        <item x="106"/>
        <item x="242"/>
        <item x="20"/>
        <item x="56"/>
        <item x="50"/>
        <item x="317"/>
        <item x="435"/>
        <item x="432"/>
        <item x="213"/>
        <item x="168"/>
        <item x="429"/>
        <item x="154"/>
        <item x="269"/>
        <item x="164"/>
        <item x="292"/>
        <item x="238"/>
        <item x="96"/>
        <item x="115"/>
        <item x="205"/>
        <item x="3"/>
        <item x="339"/>
        <item x="129"/>
        <item x="174"/>
        <item x="12"/>
        <item x="33"/>
        <item x="320"/>
        <item x="303"/>
        <item x="77"/>
        <item x="434"/>
        <item x="258"/>
        <item x="403"/>
        <item x="160"/>
        <item x="102"/>
        <item x="349"/>
        <item x="239"/>
        <item x="58"/>
        <item x="5"/>
        <item x="179"/>
        <item x="139"/>
        <item x="327"/>
        <item x="99"/>
        <item x="368"/>
        <item x="62"/>
        <item x="369"/>
        <item x="146"/>
        <item x="87"/>
        <item x="140"/>
        <item x="255"/>
        <item x="373"/>
        <item x="404"/>
        <item x="367"/>
        <item x="384"/>
        <item x="233"/>
        <item x="397"/>
        <item x="225"/>
        <item x="200"/>
        <item x="314"/>
        <item x="72"/>
        <item x="392"/>
        <item x="308"/>
        <item x="66"/>
        <item x="49"/>
        <item x="157"/>
        <item x="130"/>
        <item x="325"/>
        <item x="297"/>
        <item x="111"/>
        <item x="119"/>
        <item x="380"/>
        <item x="70"/>
        <item x="319"/>
        <item x="355"/>
        <item x="407"/>
        <item x="413"/>
        <item x="195"/>
        <item x="224"/>
        <item x="370"/>
        <item x="152"/>
        <item x="24"/>
        <item x="7"/>
        <item x="206"/>
        <item x="332"/>
        <item x="92"/>
        <item x="272"/>
        <item x="399"/>
        <item x="163"/>
        <item x="125"/>
        <item x="207"/>
        <item x="107"/>
        <item x="424"/>
        <item x="268"/>
        <item x="145"/>
        <item x="270"/>
        <item x="108"/>
        <item x="312"/>
        <item x="251"/>
        <item x="278"/>
        <item x="6"/>
        <item x="250"/>
        <item x="185"/>
        <item x="31"/>
        <item x="149"/>
        <item x="334"/>
        <item x="51"/>
        <item x="281"/>
        <item x="361"/>
        <item x="315"/>
        <item x="68"/>
        <item x="112"/>
        <item x="220"/>
        <item x="2"/>
        <item x="322"/>
        <item x="194"/>
        <item x="243"/>
        <item x="27"/>
        <item x="148"/>
        <item x="241"/>
        <item x="176"/>
        <item x="124"/>
        <item x="271"/>
        <item x="260"/>
        <item x="273"/>
        <item x="8"/>
        <item x="286"/>
        <item x="335"/>
        <item x="114"/>
        <item x="161"/>
        <item x="34"/>
        <item x="318"/>
        <item x="118"/>
        <item x="256"/>
        <item x="336"/>
        <item x="42"/>
        <item x="83"/>
        <item x="309"/>
        <item x="394"/>
        <item x="218"/>
        <item x="219"/>
        <item x="354"/>
        <item x="11"/>
        <item x="408"/>
        <item x="191"/>
        <item x="329"/>
        <item x="46"/>
        <item x="52"/>
        <item x="419"/>
        <item x="350"/>
        <item x="357"/>
        <item x="202"/>
        <item x="38"/>
        <item x="311"/>
        <item x="304"/>
        <item x="188"/>
        <item x="298"/>
        <item x="156"/>
        <item x="143"/>
        <item x="150"/>
        <item x="29"/>
        <item x="372"/>
        <item x="214"/>
        <item x="405"/>
        <item x="299"/>
        <item x="155"/>
        <item x="387"/>
        <item x="54"/>
        <item x="84"/>
        <item x="291"/>
        <item x="187"/>
        <item x="359"/>
        <item x="186"/>
        <item x="379"/>
        <item x="110"/>
        <item x="120"/>
        <item t="default"/>
      </items>
    </pivotField>
    <pivotField showAll="0"/>
    <pivotField showAll="0"/>
    <pivotField showAll="0"/>
    <pivotField numFmtId="165" showAll="0"/>
    <pivotField numFmtId="9" showAll="0"/>
    <pivotField axis="axisRow" showAll="0" sortType="descending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8" showAll="0"/>
    <pivotField showAll="0"/>
    <pivotField numFmtId="1"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78">
    <i>
      <x v="43"/>
    </i>
    <i>
      <x v="63"/>
    </i>
    <i>
      <x v="67"/>
    </i>
    <i>
      <x v="22"/>
    </i>
    <i>
      <x v="17"/>
    </i>
    <i>
      <x v="48"/>
    </i>
    <i>
      <x v="2"/>
    </i>
    <i>
      <x v="9"/>
    </i>
    <i>
      <x v="49"/>
    </i>
    <i>
      <x v="39"/>
    </i>
    <i>
      <x v="75"/>
    </i>
    <i>
      <x v="45"/>
    </i>
    <i>
      <x v="6"/>
    </i>
    <i>
      <x v="8"/>
    </i>
    <i>
      <x v="27"/>
    </i>
    <i>
      <x v="30"/>
    </i>
    <i>
      <x v="4"/>
    </i>
    <i>
      <x v="36"/>
    </i>
    <i>
      <x v="62"/>
    </i>
    <i>
      <x v="41"/>
    </i>
    <i>
      <x v="21"/>
    </i>
    <i>
      <x v="51"/>
    </i>
    <i>
      <x v="73"/>
    </i>
    <i>
      <x v="54"/>
    </i>
    <i>
      <x v="69"/>
    </i>
    <i>
      <x v="61"/>
    </i>
    <i>
      <x v="20"/>
    </i>
    <i>
      <x v="33"/>
    </i>
    <i>
      <x v="66"/>
    </i>
    <i>
      <x v="74"/>
    </i>
    <i>
      <x v="65"/>
    </i>
    <i>
      <x v="50"/>
    </i>
    <i>
      <x v="38"/>
    </i>
    <i>
      <x v="60"/>
    </i>
    <i>
      <x v="42"/>
    </i>
    <i>
      <x v="31"/>
    </i>
    <i>
      <x v="46"/>
    </i>
    <i>
      <x v="26"/>
    </i>
    <i>
      <x v="55"/>
    </i>
    <i>
      <x v="35"/>
    </i>
    <i>
      <x v="44"/>
    </i>
    <i>
      <x/>
    </i>
    <i>
      <x v="77"/>
    </i>
    <i>
      <x v="19"/>
    </i>
    <i>
      <x v="16"/>
    </i>
    <i>
      <x v="52"/>
    </i>
    <i>
      <x v="56"/>
    </i>
    <i>
      <x v="7"/>
    </i>
    <i>
      <x v="57"/>
    </i>
    <i>
      <x v="13"/>
    </i>
    <i>
      <x v="71"/>
    </i>
    <i>
      <x v="58"/>
    </i>
    <i>
      <x v="72"/>
    </i>
    <i>
      <x v="47"/>
    </i>
    <i>
      <x v="28"/>
    </i>
    <i>
      <x v="24"/>
    </i>
    <i>
      <x v="68"/>
    </i>
    <i>
      <x v="76"/>
    </i>
    <i>
      <x v="18"/>
    </i>
    <i>
      <x v="32"/>
    </i>
    <i>
      <x v="40"/>
    </i>
    <i>
      <x v="34"/>
    </i>
    <i>
      <x v="5"/>
    </i>
    <i>
      <x v="14"/>
    </i>
    <i>
      <x v="25"/>
    </i>
    <i>
      <x v="12"/>
    </i>
    <i>
      <x v="59"/>
    </i>
    <i>
      <x v="15"/>
    </i>
    <i>
      <x v="29"/>
    </i>
    <i>
      <x v="1"/>
    </i>
    <i>
      <x v="64"/>
    </i>
    <i>
      <x v="70"/>
    </i>
    <i>
      <x v="10"/>
    </i>
    <i>
      <x v="53"/>
    </i>
    <i>
      <x v="3"/>
    </i>
    <i>
      <x v="11"/>
    </i>
    <i>
      <x v="23"/>
    </i>
    <i>
      <x v="37"/>
    </i>
  </rowItems>
  <colItems count="1">
    <i/>
  </colItems>
  <dataFields count="1">
    <dataField name="Сумма по полю дата создания чека" fld="5" baseField="11" baseItem="0" numFmtId="164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2ECB1-5DE9-4EB8-97EB-339DBD2D858B}" name="Сводная таблица28" cacheId="1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3:B24" firstHeaderRow="1" firstDataRow="1" firstDataCol="1"/>
  <pivotFields count="20">
    <pivotField showAll="0"/>
    <pivotField showAll="0"/>
    <pivotField showAll="0"/>
    <pivotField showAll="0"/>
    <pivotField dataField="1" showAll="0"/>
    <pivotField numFmtId="164" showAll="0">
      <items count="437">
        <item x="81"/>
        <item x="274"/>
        <item x="362"/>
        <item x="69"/>
        <item x="284"/>
        <item x="259"/>
        <item x="204"/>
        <item x="57"/>
        <item x="294"/>
        <item x="230"/>
        <item x="420"/>
        <item x="252"/>
        <item x="78"/>
        <item x="431"/>
        <item x="90"/>
        <item x="222"/>
        <item x="378"/>
        <item x="210"/>
        <item x="74"/>
        <item x="36"/>
        <item x="104"/>
        <item x="142"/>
        <item x="341"/>
        <item x="201"/>
        <item x="282"/>
        <item x="232"/>
        <item x="346"/>
        <item x="105"/>
        <item x="109"/>
        <item x="203"/>
        <item x="423"/>
        <item x="385"/>
        <item x="323"/>
        <item x="23"/>
        <item x="165"/>
        <item x="159"/>
        <item x="418"/>
        <item x="35"/>
        <item x="14"/>
        <item x="60"/>
        <item x="63"/>
        <item x="43"/>
        <item x="363"/>
        <item x="15"/>
        <item x="55"/>
        <item x="267"/>
        <item x="170"/>
        <item x="228"/>
        <item x="223"/>
        <item x="283"/>
        <item x="193"/>
        <item x="61"/>
        <item x="131"/>
        <item x="138"/>
        <item x="383"/>
        <item x="67"/>
        <item x="433"/>
        <item x="190"/>
        <item x="32"/>
        <item x="353"/>
        <item x="65"/>
        <item x="221"/>
        <item x="330"/>
        <item x="306"/>
        <item x="76"/>
        <item x="184"/>
        <item x="199"/>
        <item x="293"/>
        <item x="295"/>
        <item x="116"/>
        <item x="166"/>
        <item x="197"/>
        <item x="137"/>
        <item x="100"/>
        <item x="365"/>
        <item x="324"/>
        <item x="386"/>
        <item x="178"/>
        <item x="169"/>
        <item x="382"/>
        <item x="302"/>
        <item x="177"/>
        <item x="342"/>
        <item x="113"/>
        <item x="425"/>
        <item x="22"/>
        <item x="198"/>
        <item x="117"/>
        <item x="421"/>
        <item x="171"/>
        <item x="9"/>
        <item x="98"/>
        <item x="393"/>
        <item x="253"/>
        <item x="212"/>
        <item x="121"/>
        <item x="101"/>
        <item x="28"/>
        <item x="144"/>
        <item x="208"/>
        <item x="64"/>
        <item x="331"/>
        <item x="415"/>
        <item x="135"/>
        <item x="266"/>
        <item x="356"/>
        <item x="257"/>
        <item x="348"/>
        <item x="398"/>
        <item x="196"/>
        <item x="18"/>
        <item x="192"/>
        <item x="410"/>
        <item x="352"/>
        <item x="396"/>
        <item x="44"/>
        <item x="237"/>
        <item x="391"/>
        <item x="289"/>
        <item x="226"/>
        <item x="127"/>
        <item x="122"/>
        <item x="428"/>
        <item x="338"/>
        <item x="287"/>
        <item x="261"/>
        <item x="183"/>
        <item x="91"/>
        <item x="310"/>
        <item x="80"/>
        <item x="48"/>
        <item x="136"/>
        <item x="94"/>
        <item x="1"/>
        <item x="158"/>
        <item x="371"/>
        <item x="240"/>
        <item x="345"/>
        <item x="249"/>
        <item x="172"/>
        <item x="411"/>
        <item x="307"/>
        <item x="97"/>
        <item x="426"/>
        <item x="264"/>
        <item x="26"/>
        <item x="388"/>
        <item x="422"/>
        <item x="244"/>
        <item x="128"/>
        <item x="40"/>
        <item x="173"/>
        <item x="134"/>
        <item x="227"/>
        <item x="175"/>
        <item x="71"/>
        <item x="123"/>
        <item x="417"/>
        <item x="347"/>
        <item x="366"/>
        <item x="59"/>
        <item x="17"/>
        <item x="39"/>
        <item x="288"/>
        <item x="328"/>
        <item x="381"/>
        <item x="21"/>
        <item x="276"/>
        <item x="30"/>
        <item x="217"/>
        <item x="406"/>
        <item x="37"/>
        <item x="313"/>
        <item x="263"/>
        <item x="13"/>
        <item x="390"/>
        <item x="414"/>
        <item x="10"/>
        <item x="343"/>
        <item x="430"/>
        <item x="182"/>
        <item x="375"/>
        <item x="211"/>
        <item x="376"/>
        <item x="389"/>
        <item x="277"/>
        <item x="340"/>
        <item x="189"/>
        <item x="358"/>
        <item x="364"/>
        <item x="4"/>
        <item x="133"/>
        <item x="412"/>
        <item x="316"/>
        <item x="301"/>
        <item x="209"/>
        <item x="19"/>
        <item x="409"/>
        <item x="262"/>
        <item x="245"/>
        <item x="400"/>
        <item x="73"/>
        <item x="151"/>
        <item x="216"/>
        <item x="126"/>
        <item x="231"/>
        <item x="95"/>
        <item x="75"/>
        <item x="25"/>
        <item x="147"/>
        <item x="103"/>
        <item x="326"/>
        <item x="167"/>
        <item x="344"/>
        <item x="246"/>
        <item x="85"/>
        <item x="236"/>
        <item x="132"/>
        <item x="337"/>
        <item x="0"/>
        <item x="305"/>
        <item x="79"/>
        <item x="351"/>
        <item x="229"/>
        <item x="162"/>
        <item x="374"/>
        <item x="181"/>
        <item x="321"/>
        <item x="89"/>
        <item x="285"/>
        <item x="215"/>
        <item x="141"/>
        <item x="333"/>
        <item x="280"/>
        <item x="290"/>
        <item x="265"/>
        <item x="45"/>
        <item x="93"/>
        <item x="235"/>
        <item x="153"/>
        <item x="300"/>
        <item x="53"/>
        <item x="16"/>
        <item x="254"/>
        <item x="86"/>
        <item x="296"/>
        <item x="234"/>
        <item x="360"/>
        <item x="180"/>
        <item x="82"/>
        <item x="247"/>
        <item x="377"/>
        <item x="402"/>
        <item x="275"/>
        <item x="248"/>
        <item x="279"/>
        <item x="41"/>
        <item x="88"/>
        <item x="401"/>
        <item x="395"/>
        <item x="427"/>
        <item x="47"/>
        <item x="416"/>
        <item x="106"/>
        <item x="242"/>
        <item x="20"/>
        <item x="56"/>
        <item x="50"/>
        <item x="317"/>
        <item x="435"/>
        <item x="432"/>
        <item x="213"/>
        <item x="168"/>
        <item x="429"/>
        <item x="154"/>
        <item x="269"/>
        <item x="164"/>
        <item x="292"/>
        <item x="238"/>
        <item x="96"/>
        <item x="115"/>
        <item x="205"/>
        <item x="3"/>
        <item x="339"/>
        <item x="129"/>
        <item x="174"/>
        <item x="12"/>
        <item x="33"/>
        <item x="320"/>
        <item x="303"/>
        <item x="77"/>
        <item x="434"/>
        <item x="258"/>
        <item x="403"/>
        <item x="160"/>
        <item x="102"/>
        <item x="349"/>
        <item x="239"/>
        <item x="58"/>
        <item x="5"/>
        <item x="179"/>
        <item x="139"/>
        <item x="327"/>
        <item x="99"/>
        <item x="368"/>
        <item x="62"/>
        <item x="369"/>
        <item x="146"/>
        <item x="87"/>
        <item x="140"/>
        <item x="255"/>
        <item x="373"/>
        <item x="404"/>
        <item x="367"/>
        <item x="384"/>
        <item x="233"/>
        <item x="397"/>
        <item x="225"/>
        <item x="200"/>
        <item x="314"/>
        <item x="72"/>
        <item x="392"/>
        <item x="308"/>
        <item x="66"/>
        <item x="49"/>
        <item x="157"/>
        <item x="130"/>
        <item x="325"/>
        <item x="297"/>
        <item x="111"/>
        <item x="119"/>
        <item x="380"/>
        <item x="70"/>
        <item x="319"/>
        <item x="355"/>
        <item x="407"/>
        <item x="413"/>
        <item x="195"/>
        <item x="224"/>
        <item x="370"/>
        <item x="152"/>
        <item x="24"/>
        <item x="7"/>
        <item x="206"/>
        <item x="332"/>
        <item x="92"/>
        <item x="272"/>
        <item x="399"/>
        <item x="163"/>
        <item x="125"/>
        <item x="207"/>
        <item x="107"/>
        <item x="424"/>
        <item x="268"/>
        <item x="145"/>
        <item x="270"/>
        <item x="108"/>
        <item x="312"/>
        <item x="251"/>
        <item x="278"/>
        <item x="6"/>
        <item x="250"/>
        <item x="185"/>
        <item x="31"/>
        <item x="149"/>
        <item x="334"/>
        <item x="51"/>
        <item x="281"/>
        <item x="361"/>
        <item x="315"/>
        <item x="68"/>
        <item x="112"/>
        <item x="220"/>
        <item x="2"/>
        <item x="322"/>
        <item x="194"/>
        <item x="243"/>
        <item x="27"/>
        <item x="148"/>
        <item x="241"/>
        <item x="176"/>
        <item x="124"/>
        <item x="271"/>
        <item x="260"/>
        <item x="273"/>
        <item x="8"/>
        <item x="286"/>
        <item x="335"/>
        <item x="114"/>
        <item x="161"/>
        <item x="34"/>
        <item x="318"/>
        <item x="118"/>
        <item x="256"/>
        <item x="336"/>
        <item x="42"/>
        <item x="83"/>
        <item x="309"/>
        <item x="394"/>
        <item x="218"/>
        <item x="219"/>
        <item x="354"/>
        <item x="11"/>
        <item x="408"/>
        <item x="191"/>
        <item x="329"/>
        <item x="46"/>
        <item x="52"/>
        <item x="419"/>
        <item x="350"/>
        <item x="357"/>
        <item x="202"/>
        <item x="38"/>
        <item x="311"/>
        <item x="304"/>
        <item x="188"/>
        <item x="298"/>
        <item x="156"/>
        <item x="143"/>
        <item x="150"/>
        <item x="29"/>
        <item x="372"/>
        <item x="214"/>
        <item x="405"/>
        <item x="299"/>
        <item x="155"/>
        <item x="387"/>
        <item x="54"/>
        <item x="84"/>
        <item x="291"/>
        <item x="187"/>
        <item x="359"/>
        <item x="186"/>
        <item x="379"/>
        <item x="110"/>
        <item x="120"/>
        <item t="default"/>
      </items>
    </pivotField>
    <pivotField showAll="0"/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9" showAll="0"/>
    <pivotField showAll="0"/>
    <pivotField numFmtId="168" showAll="0"/>
    <pivotField showAll="0"/>
    <pivotField numFmtId="1"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1">
    <i>
      <x v="5"/>
    </i>
    <i>
      <x v="2"/>
    </i>
    <i>
      <x v="7"/>
    </i>
    <i>
      <x v="13"/>
    </i>
    <i>
      <x v="19"/>
    </i>
    <i>
      <x v="14"/>
    </i>
    <i>
      <x v="15"/>
    </i>
    <i>
      <x v="12"/>
    </i>
    <i>
      <x v="18"/>
    </i>
    <i>
      <x v="17"/>
    </i>
    <i>
      <x v="6"/>
    </i>
    <i>
      <x/>
    </i>
    <i>
      <x v="9"/>
    </i>
    <i>
      <x v="16"/>
    </i>
    <i>
      <x v="11"/>
    </i>
    <i>
      <x v="8"/>
    </i>
    <i>
      <x v="3"/>
    </i>
    <i>
      <x v="4"/>
    </i>
    <i>
      <x v="10"/>
    </i>
    <i>
      <x v="1"/>
    </i>
    <i t="grand">
      <x/>
    </i>
  </rowItems>
  <colItems count="1">
    <i/>
  </colItems>
  <dataFields count="1">
    <dataField name="Сумма по полю сумма чека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3F9BA-1477-43CD-B6DB-10D46A783C92}" name="Сводная таблица29" cacheId="160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chartFormat="14">
  <location ref="A3:B23" firstHeaderRow="1" firstDataRow="1" firstDataCol="1"/>
  <pivotFields count="20">
    <pivotField showAll="0"/>
    <pivotField showAll="0"/>
    <pivotField showAll="0"/>
    <pivotField dataField="1" showAll="0"/>
    <pivotField showAll="0"/>
    <pivotField numFmtId="164" showAll="0">
      <items count="437">
        <item x="81"/>
        <item x="274"/>
        <item x="362"/>
        <item x="69"/>
        <item x="284"/>
        <item x="259"/>
        <item x="204"/>
        <item x="57"/>
        <item x="294"/>
        <item x="230"/>
        <item x="420"/>
        <item x="252"/>
        <item x="78"/>
        <item x="431"/>
        <item x="90"/>
        <item x="222"/>
        <item x="378"/>
        <item x="210"/>
        <item x="74"/>
        <item x="36"/>
        <item x="104"/>
        <item x="142"/>
        <item x="341"/>
        <item x="201"/>
        <item x="282"/>
        <item x="232"/>
        <item x="346"/>
        <item x="105"/>
        <item x="109"/>
        <item x="203"/>
        <item x="423"/>
        <item x="385"/>
        <item x="323"/>
        <item x="23"/>
        <item x="165"/>
        <item x="159"/>
        <item x="418"/>
        <item x="35"/>
        <item x="14"/>
        <item x="60"/>
        <item x="63"/>
        <item x="43"/>
        <item x="363"/>
        <item x="15"/>
        <item x="55"/>
        <item x="267"/>
        <item x="170"/>
        <item x="228"/>
        <item x="223"/>
        <item x="283"/>
        <item x="193"/>
        <item x="61"/>
        <item x="131"/>
        <item x="138"/>
        <item x="383"/>
        <item x="67"/>
        <item x="433"/>
        <item x="190"/>
        <item x="32"/>
        <item x="353"/>
        <item x="65"/>
        <item x="221"/>
        <item x="330"/>
        <item x="306"/>
        <item x="76"/>
        <item x="184"/>
        <item x="199"/>
        <item x="293"/>
        <item x="295"/>
        <item x="116"/>
        <item x="166"/>
        <item x="197"/>
        <item x="137"/>
        <item x="100"/>
        <item x="365"/>
        <item x="324"/>
        <item x="386"/>
        <item x="178"/>
        <item x="169"/>
        <item x="382"/>
        <item x="302"/>
        <item x="177"/>
        <item x="342"/>
        <item x="113"/>
        <item x="425"/>
        <item x="22"/>
        <item x="198"/>
        <item x="117"/>
        <item x="421"/>
        <item x="171"/>
        <item x="9"/>
        <item x="98"/>
        <item x="393"/>
        <item x="253"/>
        <item x="212"/>
        <item x="121"/>
        <item x="101"/>
        <item x="28"/>
        <item x="144"/>
        <item x="208"/>
        <item x="64"/>
        <item x="331"/>
        <item x="415"/>
        <item x="135"/>
        <item x="266"/>
        <item x="356"/>
        <item x="257"/>
        <item x="348"/>
        <item x="398"/>
        <item x="196"/>
        <item x="18"/>
        <item x="192"/>
        <item x="410"/>
        <item x="352"/>
        <item x="396"/>
        <item x="44"/>
        <item x="237"/>
        <item x="391"/>
        <item x="289"/>
        <item x="226"/>
        <item x="127"/>
        <item x="122"/>
        <item x="428"/>
        <item x="338"/>
        <item x="287"/>
        <item x="261"/>
        <item x="183"/>
        <item x="91"/>
        <item x="310"/>
        <item x="80"/>
        <item x="48"/>
        <item x="136"/>
        <item x="94"/>
        <item x="1"/>
        <item x="158"/>
        <item x="371"/>
        <item x="240"/>
        <item x="345"/>
        <item x="249"/>
        <item x="172"/>
        <item x="411"/>
        <item x="307"/>
        <item x="97"/>
        <item x="426"/>
        <item x="264"/>
        <item x="26"/>
        <item x="388"/>
        <item x="422"/>
        <item x="244"/>
        <item x="128"/>
        <item x="40"/>
        <item x="173"/>
        <item x="134"/>
        <item x="227"/>
        <item x="175"/>
        <item x="71"/>
        <item x="123"/>
        <item x="417"/>
        <item x="347"/>
        <item x="366"/>
        <item x="59"/>
        <item x="17"/>
        <item x="39"/>
        <item x="288"/>
        <item x="328"/>
        <item x="381"/>
        <item x="21"/>
        <item x="276"/>
        <item x="30"/>
        <item x="217"/>
        <item x="406"/>
        <item x="37"/>
        <item x="313"/>
        <item x="263"/>
        <item x="13"/>
        <item x="390"/>
        <item x="414"/>
        <item x="10"/>
        <item x="343"/>
        <item x="430"/>
        <item x="182"/>
        <item x="375"/>
        <item x="211"/>
        <item x="376"/>
        <item x="389"/>
        <item x="277"/>
        <item x="340"/>
        <item x="189"/>
        <item x="358"/>
        <item x="364"/>
        <item x="4"/>
        <item x="133"/>
        <item x="412"/>
        <item x="316"/>
        <item x="301"/>
        <item x="209"/>
        <item x="19"/>
        <item x="409"/>
        <item x="262"/>
        <item x="245"/>
        <item x="400"/>
        <item x="73"/>
        <item x="151"/>
        <item x="216"/>
        <item x="126"/>
        <item x="231"/>
        <item x="95"/>
        <item x="75"/>
        <item x="25"/>
        <item x="147"/>
        <item x="103"/>
        <item x="326"/>
        <item x="167"/>
        <item x="344"/>
        <item x="246"/>
        <item x="85"/>
        <item x="236"/>
        <item x="132"/>
        <item x="337"/>
        <item x="0"/>
        <item x="305"/>
        <item x="79"/>
        <item x="351"/>
        <item x="229"/>
        <item x="162"/>
        <item x="374"/>
        <item x="181"/>
        <item x="321"/>
        <item x="89"/>
        <item x="285"/>
        <item x="215"/>
        <item x="141"/>
        <item x="333"/>
        <item x="280"/>
        <item x="290"/>
        <item x="265"/>
        <item x="45"/>
        <item x="93"/>
        <item x="235"/>
        <item x="153"/>
        <item x="300"/>
        <item x="53"/>
        <item x="16"/>
        <item x="254"/>
        <item x="86"/>
        <item x="296"/>
        <item x="234"/>
        <item x="360"/>
        <item x="180"/>
        <item x="82"/>
        <item x="247"/>
        <item x="377"/>
        <item x="402"/>
        <item x="275"/>
        <item x="248"/>
        <item x="279"/>
        <item x="41"/>
        <item x="88"/>
        <item x="401"/>
        <item x="395"/>
        <item x="427"/>
        <item x="47"/>
        <item x="416"/>
        <item x="106"/>
        <item x="242"/>
        <item x="20"/>
        <item x="56"/>
        <item x="50"/>
        <item x="317"/>
        <item x="435"/>
        <item x="432"/>
        <item x="213"/>
        <item x="168"/>
        <item x="429"/>
        <item x="154"/>
        <item x="269"/>
        <item x="164"/>
        <item x="292"/>
        <item x="238"/>
        <item x="96"/>
        <item x="115"/>
        <item x="205"/>
        <item x="3"/>
        <item x="339"/>
        <item x="129"/>
        <item x="174"/>
        <item x="12"/>
        <item x="33"/>
        <item x="320"/>
        <item x="303"/>
        <item x="77"/>
        <item x="434"/>
        <item x="258"/>
        <item x="403"/>
        <item x="160"/>
        <item x="102"/>
        <item x="349"/>
        <item x="239"/>
        <item x="58"/>
        <item x="5"/>
        <item x="179"/>
        <item x="139"/>
        <item x="327"/>
        <item x="99"/>
        <item x="368"/>
        <item x="62"/>
        <item x="369"/>
        <item x="146"/>
        <item x="87"/>
        <item x="140"/>
        <item x="255"/>
        <item x="373"/>
        <item x="404"/>
        <item x="367"/>
        <item x="384"/>
        <item x="233"/>
        <item x="397"/>
        <item x="225"/>
        <item x="200"/>
        <item x="314"/>
        <item x="72"/>
        <item x="392"/>
        <item x="308"/>
        <item x="66"/>
        <item x="49"/>
        <item x="157"/>
        <item x="130"/>
        <item x="325"/>
        <item x="297"/>
        <item x="111"/>
        <item x="119"/>
        <item x="380"/>
        <item x="70"/>
        <item x="319"/>
        <item x="355"/>
        <item x="407"/>
        <item x="413"/>
        <item x="195"/>
        <item x="224"/>
        <item x="370"/>
        <item x="152"/>
        <item x="24"/>
        <item x="7"/>
        <item x="206"/>
        <item x="332"/>
        <item x="92"/>
        <item x="272"/>
        <item x="399"/>
        <item x="163"/>
        <item x="125"/>
        <item x="207"/>
        <item x="107"/>
        <item x="424"/>
        <item x="268"/>
        <item x="145"/>
        <item x="270"/>
        <item x="108"/>
        <item x="312"/>
        <item x="251"/>
        <item x="278"/>
        <item x="6"/>
        <item x="250"/>
        <item x="185"/>
        <item x="31"/>
        <item x="149"/>
        <item x="334"/>
        <item x="51"/>
        <item x="281"/>
        <item x="361"/>
        <item x="315"/>
        <item x="68"/>
        <item x="112"/>
        <item x="220"/>
        <item x="2"/>
        <item x="322"/>
        <item x="194"/>
        <item x="243"/>
        <item x="27"/>
        <item x="148"/>
        <item x="241"/>
        <item x="176"/>
        <item x="124"/>
        <item x="271"/>
        <item x="260"/>
        <item x="273"/>
        <item x="8"/>
        <item x="286"/>
        <item x="335"/>
        <item x="114"/>
        <item x="161"/>
        <item x="34"/>
        <item x="318"/>
        <item x="118"/>
        <item x="256"/>
        <item x="336"/>
        <item x="42"/>
        <item x="83"/>
        <item x="309"/>
        <item x="394"/>
        <item x="218"/>
        <item x="219"/>
        <item x="354"/>
        <item x="11"/>
        <item x="408"/>
        <item x="191"/>
        <item x="329"/>
        <item x="46"/>
        <item x="52"/>
        <item x="419"/>
        <item x="350"/>
        <item x="357"/>
        <item x="202"/>
        <item x="38"/>
        <item x="311"/>
        <item x="304"/>
        <item x="188"/>
        <item x="298"/>
        <item x="156"/>
        <item x="143"/>
        <item x="150"/>
        <item x="29"/>
        <item x="372"/>
        <item x="214"/>
        <item x="405"/>
        <item x="299"/>
        <item x="155"/>
        <item x="387"/>
        <item x="54"/>
        <item x="84"/>
        <item x="291"/>
        <item x="187"/>
        <item x="359"/>
        <item x="186"/>
        <item x="379"/>
        <item x="110"/>
        <item x="120"/>
        <item t="default"/>
      </items>
    </pivotField>
    <pivotField showAll="0"/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9" showAll="0"/>
    <pivotField showAll="0"/>
    <pivotField numFmtId="168" showAll="0"/>
    <pivotField showAll="0"/>
    <pivotField numFmtId="1"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0">
    <i>
      <x v="6"/>
    </i>
    <i>
      <x v="10"/>
    </i>
    <i>
      <x v="12"/>
    </i>
    <i>
      <x v="8"/>
    </i>
    <i>
      <x v="11"/>
    </i>
    <i>
      <x v="7"/>
    </i>
    <i>
      <x v="17"/>
    </i>
    <i>
      <x v="14"/>
    </i>
    <i>
      <x v="9"/>
    </i>
    <i>
      <x v="19"/>
    </i>
    <i>
      <x v="3"/>
    </i>
    <i>
      <x v="2"/>
    </i>
    <i>
      <x v="13"/>
    </i>
    <i>
      <x v="16"/>
    </i>
    <i>
      <x v="5"/>
    </i>
    <i>
      <x v="18"/>
    </i>
    <i>
      <x v="1"/>
    </i>
    <i>
      <x/>
    </i>
    <i>
      <x v="4"/>
    </i>
    <i>
      <x v="15"/>
    </i>
  </rowItems>
  <colItems count="1">
    <i/>
  </colItems>
  <dataFields count="1">
    <dataField name="Среднее по полю кол-во штук в чеке" fld="3" subtotal="average" baseField="8" baseItem="0"/>
  </dataFields>
  <formats count="2">
    <format dxfId="50">
      <pivotArea collapsedLevelsAreSubtotals="1" fieldPosition="0">
        <references count="1">
          <reference field="8" count="0"/>
        </references>
      </pivotArea>
    </format>
    <format dxfId="49">
      <pivotArea grandRow="1" outline="0" collapsedLevelsAreSubtotals="1" fieldPosition="0"/>
    </format>
  </format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BDAB7-7E01-4738-AB4A-3D04A70029D7}" name="Сводная таблица37" cacheId="1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20">
    <pivotField showAll="0"/>
    <pivotField showAll="0"/>
    <pivotField showAll="0"/>
    <pivotField showAll="0"/>
    <pivotField showAll="0"/>
    <pivotField numFmtId="14" showAll="0">
      <items count="437">
        <item x="81"/>
        <item x="274"/>
        <item x="362"/>
        <item x="69"/>
        <item x="284"/>
        <item x="259"/>
        <item x="204"/>
        <item x="57"/>
        <item x="294"/>
        <item x="230"/>
        <item x="420"/>
        <item x="252"/>
        <item x="78"/>
        <item x="431"/>
        <item x="90"/>
        <item x="222"/>
        <item x="378"/>
        <item x="210"/>
        <item x="74"/>
        <item x="36"/>
        <item x="104"/>
        <item x="142"/>
        <item x="341"/>
        <item x="201"/>
        <item x="282"/>
        <item x="232"/>
        <item x="346"/>
        <item x="105"/>
        <item x="109"/>
        <item x="203"/>
        <item x="423"/>
        <item x="385"/>
        <item x="323"/>
        <item x="23"/>
        <item x="165"/>
        <item x="159"/>
        <item x="418"/>
        <item x="35"/>
        <item x="14"/>
        <item x="60"/>
        <item x="63"/>
        <item x="43"/>
        <item x="363"/>
        <item x="15"/>
        <item x="55"/>
        <item x="267"/>
        <item x="170"/>
        <item x="228"/>
        <item x="223"/>
        <item x="283"/>
        <item x="193"/>
        <item x="61"/>
        <item x="131"/>
        <item x="138"/>
        <item x="383"/>
        <item x="67"/>
        <item x="433"/>
        <item x="190"/>
        <item x="32"/>
        <item x="353"/>
        <item x="65"/>
        <item x="221"/>
        <item x="330"/>
        <item x="306"/>
        <item x="76"/>
        <item x="184"/>
        <item x="199"/>
        <item x="293"/>
        <item x="295"/>
        <item x="116"/>
        <item x="166"/>
        <item x="197"/>
        <item x="137"/>
        <item x="100"/>
        <item x="365"/>
        <item x="324"/>
        <item x="386"/>
        <item x="178"/>
        <item x="169"/>
        <item x="382"/>
        <item x="302"/>
        <item x="177"/>
        <item x="342"/>
        <item x="113"/>
        <item x="425"/>
        <item x="22"/>
        <item x="198"/>
        <item x="117"/>
        <item x="421"/>
        <item x="171"/>
        <item x="9"/>
        <item x="98"/>
        <item x="393"/>
        <item x="253"/>
        <item x="212"/>
        <item x="121"/>
        <item x="101"/>
        <item x="28"/>
        <item x="144"/>
        <item x="208"/>
        <item x="64"/>
        <item x="331"/>
        <item x="415"/>
        <item x="135"/>
        <item x="266"/>
        <item x="356"/>
        <item x="257"/>
        <item x="348"/>
        <item x="398"/>
        <item x="196"/>
        <item x="18"/>
        <item x="192"/>
        <item x="410"/>
        <item x="352"/>
        <item x="396"/>
        <item x="44"/>
        <item x="237"/>
        <item x="391"/>
        <item x="289"/>
        <item x="226"/>
        <item x="127"/>
        <item x="122"/>
        <item x="428"/>
        <item x="338"/>
        <item x="287"/>
        <item x="261"/>
        <item x="183"/>
        <item x="91"/>
        <item x="310"/>
        <item x="80"/>
        <item x="48"/>
        <item x="136"/>
        <item x="94"/>
        <item x="1"/>
        <item x="158"/>
        <item x="371"/>
        <item x="240"/>
        <item x="345"/>
        <item x="249"/>
        <item x="172"/>
        <item x="411"/>
        <item x="307"/>
        <item x="97"/>
        <item x="426"/>
        <item x="264"/>
        <item x="26"/>
        <item x="388"/>
        <item x="422"/>
        <item x="244"/>
        <item x="128"/>
        <item x="40"/>
        <item x="173"/>
        <item x="134"/>
        <item x="227"/>
        <item x="175"/>
        <item x="71"/>
        <item x="123"/>
        <item x="417"/>
        <item x="347"/>
        <item x="366"/>
        <item x="59"/>
        <item x="17"/>
        <item x="39"/>
        <item x="288"/>
        <item x="328"/>
        <item x="381"/>
        <item x="21"/>
        <item x="276"/>
        <item x="30"/>
        <item x="217"/>
        <item x="406"/>
        <item x="37"/>
        <item x="313"/>
        <item x="263"/>
        <item x="13"/>
        <item x="390"/>
        <item x="414"/>
        <item x="10"/>
        <item x="343"/>
        <item x="430"/>
        <item x="182"/>
        <item x="375"/>
        <item x="211"/>
        <item x="376"/>
        <item x="389"/>
        <item x="277"/>
        <item x="340"/>
        <item x="189"/>
        <item x="358"/>
        <item x="364"/>
        <item x="4"/>
        <item x="133"/>
        <item x="412"/>
        <item x="316"/>
        <item x="301"/>
        <item x="209"/>
        <item x="19"/>
        <item x="409"/>
        <item x="262"/>
        <item x="245"/>
        <item x="400"/>
        <item x="73"/>
        <item x="151"/>
        <item x="216"/>
        <item x="126"/>
        <item x="231"/>
        <item x="95"/>
        <item x="75"/>
        <item x="25"/>
        <item x="147"/>
        <item x="103"/>
        <item x="326"/>
        <item x="167"/>
        <item x="344"/>
        <item x="246"/>
        <item x="85"/>
        <item x="236"/>
        <item x="132"/>
        <item x="337"/>
        <item x="0"/>
        <item x="305"/>
        <item x="79"/>
        <item x="351"/>
        <item x="229"/>
        <item x="162"/>
        <item x="374"/>
        <item x="181"/>
        <item x="321"/>
        <item x="89"/>
        <item x="285"/>
        <item x="215"/>
        <item x="141"/>
        <item x="333"/>
        <item x="280"/>
        <item x="290"/>
        <item x="265"/>
        <item x="45"/>
        <item x="93"/>
        <item x="235"/>
        <item x="153"/>
        <item x="300"/>
        <item x="53"/>
        <item x="16"/>
        <item x="254"/>
        <item x="86"/>
        <item x="296"/>
        <item x="234"/>
        <item x="360"/>
        <item x="180"/>
        <item x="82"/>
        <item x="247"/>
        <item x="377"/>
        <item x="402"/>
        <item x="275"/>
        <item x="248"/>
        <item x="279"/>
        <item x="41"/>
        <item x="88"/>
        <item x="401"/>
        <item x="395"/>
        <item x="427"/>
        <item x="47"/>
        <item x="416"/>
        <item x="106"/>
        <item x="242"/>
        <item x="20"/>
        <item x="56"/>
        <item x="50"/>
        <item x="317"/>
        <item x="435"/>
        <item x="432"/>
        <item x="213"/>
        <item x="168"/>
        <item x="429"/>
        <item x="154"/>
        <item x="269"/>
        <item x="164"/>
        <item x="292"/>
        <item x="238"/>
        <item x="96"/>
        <item x="115"/>
        <item x="205"/>
        <item x="3"/>
        <item x="339"/>
        <item x="129"/>
        <item x="174"/>
        <item x="12"/>
        <item x="33"/>
        <item x="320"/>
        <item x="303"/>
        <item x="77"/>
        <item x="434"/>
        <item x="258"/>
        <item x="403"/>
        <item x="160"/>
        <item x="102"/>
        <item x="349"/>
        <item x="239"/>
        <item x="58"/>
        <item x="5"/>
        <item x="179"/>
        <item x="139"/>
        <item x="327"/>
        <item x="99"/>
        <item x="368"/>
        <item x="62"/>
        <item x="369"/>
        <item x="146"/>
        <item x="87"/>
        <item x="140"/>
        <item x="255"/>
        <item x="373"/>
        <item x="404"/>
        <item x="367"/>
        <item x="384"/>
        <item x="233"/>
        <item x="397"/>
        <item x="225"/>
        <item x="200"/>
        <item x="314"/>
        <item x="72"/>
        <item x="392"/>
        <item x="308"/>
        <item x="66"/>
        <item x="49"/>
        <item x="157"/>
        <item x="130"/>
        <item x="325"/>
        <item x="297"/>
        <item x="111"/>
        <item x="119"/>
        <item x="380"/>
        <item x="70"/>
        <item x="319"/>
        <item x="355"/>
        <item x="407"/>
        <item x="413"/>
        <item x="195"/>
        <item x="224"/>
        <item x="370"/>
        <item x="152"/>
        <item x="24"/>
        <item x="7"/>
        <item x="206"/>
        <item x="332"/>
        <item x="92"/>
        <item x="272"/>
        <item x="399"/>
        <item x="163"/>
        <item x="125"/>
        <item x="207"/>
        <item x="107"/>
        <item x="424"/>
        <item x="268"/>
        <item x="145"/>
        <item x="270"/>
        <item x="108"/>
        <item x="312"/>
        <item x="251"/>
        <item x="278"/>
        <item x="6"/>
        <item x="250"/>
        <item x="185"/>
        <item x="31"/>
        <item x="149"/>
        <item x="334"/>
        <item x="51"/>
        <item x="281"/>
        <item x="361"/>
        <item x="315"/>
        <item x="68"/>
        <item x="112"/>
        <item x="220"/>
        <item x="2"/>
        <item x="322"/>
        <item x="194"/>
        <item x="243"/>
        <item x="27"/>
        <item x="148"/>
        <item x="241"/>
        <item x="176"/>
        <item x="124"/>
        <item x="271"/>
        <item x="260"/>
        <item x="273"/>
        <item x="8"/>
        <item x="286"/>
        <item x="335"/>
        <item x="114"/>
        <item x="161"/>
        <item x="34"/>
        <item x="318"/>
        <item x="118"/>
        <item x="256"/>
        <item x="336"/>
        <item x="42"/>
        <item x="83"/>
        <item x="309"/>
        <item x="394"/>
        <item x="218"/>
        <item x="219"/>
        <item x="354"/>
        <item x="11"/>
        <item x="408"/>
        <item x="191"/>
        <item x="329"/>
        <item x="46"/>
        <item x="52"/>
        <item x="419"/>
        <item x="350"/>
        <item x="357"/>
        <item x="202"/>
        <item x="38"/>
        <item x="311"/>
        <item x="304"/>
        <item x="188"/>
        <item x="298"/>
        <item x="156"/>
        <item x="143"/>
        <item x="150"/>
        <item x="29"/>
        <item x="372"/>
        <item x="214"/>
        <item x="405"/>
        <item x="299"/>
        <item x="155"/>
        <item x="387"/>
        <item x="54"/>
        <item x="84"/>
        <item x="291"/>
        <item x="187"/>
        <item x="359"/>
        <item x="186"/>
        <item x="379"/>
        <item x="110"/>
        <item x="120"/>
        <item t="default"/>
      </items>
    </pivotField>
    <pivotField showAll="0"/>
    <pivotField showAll="0"/>
    <pivotField showAll="0"/>
    <pivotField numFmtId="165" showAll="0"/>
    <pivotField numFmtId="9" showAll="0"/>
    <pivotField showAll="0"/>
    <pivotField numFmtId="168" showAll="0"/>
    <pivotField showAll="0"/>
    <pivotField numFmtId="1" showAll="0"/>
    <pivotField dataField="1" numFmtId="1" showAll="0"/>
    <pivotField axis="axisRow" showAll="0">
      <items count="7">
        <item x="1"/>
        <item x="2"/>
        <item x="4"/>
        <item x="0"/>
        <item x="3"/>
        <item h="1" x="5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реднее по полю Сумма покупок " fld="15" subtotal="average" baseField="16" baseItem="0" numFmtId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59F38-31AD-485F-BD66-98353FCB914E}" name="Сводная таблица30" cacheId="1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" showAll="0"/>
  </pivotFields>
  <rowFields count="1">
    <field x="9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Количество по полю id клиента" fld="0" subtotal="count" baseField="6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76A6BF-253A-40B5-84ED-F52E1B6FD48A}" name="Таблица3" displayName="Таблица3" ref="A1:L13" totalsRowShown="0">
  <autoFilter ref="A1:L13" xr:uid="{9B76A6BF-253A-40B5-84ED-F52E1B6FD48A}"/>
  <tableColumns count="12">
    <tableColumn id="1" xr3:uid="{02125AA5-9DF9-484C-B68A-4DADAFC1F472}" name="id чека"/>
    <tableColumn id="2" xr3:uid="{6C90132F-1C30-4859-B0E7-EB77A9B65DC8}" name="id товара"/>
    <tableColumn id="3" xr3:uid="{5A9D54E9-ABF7-4675-8430-FC07F126CA20}" name="цена за шт в рублях"/>
    <tableColumn id="4" xr3:uid="{96B49989-0AF6-4E7F-813F-0036C37867C4}" name="кол-во штук в чеке"/>
    <tableColumn id="5" xr3:uid="{3EED5DE4-5859-4936-9691-1A12472C0484}" name="сумма чека"/>
    <tableColumn id="6" xr3:uid="{993FBFA4-5608-461B-882E-116234B50F28}" name="дата создания чека" dataDxfId="82"/>
    <tableColumn id="7" xr3:uid="{7DA024A6-D474-48FD-9D75-14908D8850BD}" name="магазин покупки"/>
    <tableColumn id="8" xr3:uid="{3B619672-9AA3-422E-9929-0DC9CA96C65D}" name="id клиента"/>
    <tableColumn id="9" xr3:uid="{BC9D0BAF-2EA7-42ED-B3DA-D19919E46009}" name="категория товара"/>
    <tableColumn id="10" xr3:uid="{B3967D33-5BB4-4CC3-8662-03E884205129}" name="средняя цена в категории за шт"/>
    <tableColumn id="11" xr3:uid="{447EF197-F0F8-461E-B38E-774BB6C43A96}" name="выгода для клиента"/>
    <tableColumn id="12" xr3:uid="{83613762-B74D-486E-B2BB-C0D705AD50DC}" name="поставщик товара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89D63-820B-4D1F-B9F1-91136B91F922}" name="Продажи" displayName="Продажи" ref="A1:Q999" totalsRowShown="0" headerRowDxfId="19" headerRowBorderDxfId="17" tableBorderDxfId="18" totalsRowBorderDxfId="16">
  <autoFilter ref="A1:Q999" xr:uid="{13389D63-820B-4D1F-B9F1-91136B91F922}"/>
  <tableColumns count="17">
    <tableColumn id="1" xr3:uid="{DC079B04-6E19-4A8E-BDA9-5B171BA5A8D7}" name="id чека" dataDxfId="15"/>
    <tableColumn id="2" xr3:uid="{E98C1EAE-43E6-4C9E-B8F1-064382C7BAF9}" name="id товара" dataDxfId="14"/>
    <tableColumn id="3" xr3:uid="{60C4B3AD-4DDD-496F-B076-0B4A58FBB830}" name="цена за шт в рублях" dataDxfId="13"/>
    <tableColumn id="4" xr3:uid="{6D0EE533-2672-49D6-ACFD-05F40EC07061}" name="кол-во штук в чеке" dataDxfId="12"/>
    <tableColumn id="5" xr3:uid="{82C19095-8230-4FD7-94EE-6B4D4B0A9D7F}" name="сумма чека" dataDxfId="11"/>
    <tableColumn id="6" xr3:uid="{0910EF53-5D2E-438D-8329-F22A2AA21351}" name="дата создания чека" dataDxfId="10"/>
    <tableColumn id="7" xr3:uid="{59ABD62B-A901-46C6-865C-87532511EC7B}" name="магазин покупки" dataDxfId="9"/>
    <tableColumn id="8" xr3:uid="{D94062F0-59A2-444A-9ACE-1F755E761CA9}" name="id клиента" dataDxfId="8"/>
    <tableColumn id="9" xr3:uid="{A693854C-970F-4C21-9580-5DED27DD26FE}" name="категория товара" dataDxfId="7">
      <calculatedColumnFormula>VLOOKUP(B2,товар!$A$1:$C$433,2,FALSE)</calculatedColumnFormula>
    </tableColumn>
    <tableColumn id="12" xr3:uid="{A357550E-0BF2-4566-BDF8-14FF13E0A8AD}" name="средняя цена в категории за шт" dataDxfId="6">
      <calculatedColumnFormula>AVERAGEIF($I$2:$I$999,I2,$C$2:$C$999)</calculatedColumnFormula>
    </tableColumn>
    <tableColumn id="11" xr3:uid="{1C8A72A1-A0EE-44AD-A0D5-22D28F8A1822}" name="выгода для клиента" dataDxfId="5" dataCellStyle="Процентный">
      <calculatedColumnFormula>C2/J2-1</calculatedColumnFormula>
    </tableColumn>
    <tableColumn id="10" xr3:uid="{FCA6D49B-A151-42B5-B385-FAD2033E9ACB}" name="поставщик товара" dataDxfId="4">
      <calculatedColumnFormula>VLOOKUP(B2,товар!$A$1:$C$433,3,FALSE)</calculatedColumnFormula>
    </tableColumn>
    <tableColumn id="13" xr3:uid="{11C07EA2-ED94-4E7F-BE40-3DB889347013}" name="Средняя стоимость в категории по поставщику" dataDxfId="3" dataCellStyle="Финансовый">
      <calculatedColumnFormula>AVERAGEIFS($C$2:$C$999,$I$2:$I$999,I2,$L$2:$L$999,L2)</calculatedColumnFormula>
    </tableColumn>
    <tableColumn id="14" xr3:uid="{E87A2DAA-C9AE-450B-BCF7-D44B01A0AB6D}" name="Дата регистрации клиента" dataDxfId="2"/>
    <tableColumn id="15" xr3:uid="{87CEF64C-D134-46A8-B599-7FEAB7A6BFEE}" name="Кол-во дней с момента регистрации" dataDxfId="1">
      <calculatedColumnFormula>F2-N2</calculatedColumnFormula>
    </tableColumn>
    <tableColumn id="16" xr3:uid="{0F43D236-6F64-4521-A970-7688BBACE9BD}" name="Сумма покупок " dataDxfId="0">
      <calculatedColumnFormula>SUM($E$2:$E$999,клиенты!D1:L435,10,FALSE)</calculatedColumnFormula>
    </tableColumn>
    <tableColumn id="17" xr3:uid="{1994ED7B-3241-4792-867A-EEAA08FFDDC1}" name="Страна клиент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95560D-A0EA-4C91-9A39-016892062CA9}" name="Таблица2" displayName="Таблица2" ref="A1:C433" totalsRowShown="0" headerRowDxfId="48" headerRowBorderDxfId="47" tableBorderDxfId="46" totalsRowBorderDxfId="45">
  <autoFilter ref="A1:C433" xr:uid="{5E95560D-A0EA-4C91-9A39-016892062CA9}"/>
  <tableColumns count="3">
    <tableColumn id="1" xr3:uid="{C707FEFD-2F5A-4EAB-AC42-2B82F7E4CA34}" name="id товара" dataDxfId="44"/>
    <tableColumn id="2" xr3:uid="{F0445ACF-8799-4581-AD8B-FB11EFAACD22}" name="категория товара" dataDxfId="43"/>
    <tableColumn id="3" xr3:uid="{11D09D7A-72B7-4AAB-9E62-14AF956DA01E}" name="поставщик" dataDxfId="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97E555-3D8A-475E-9A7B-F098BDA9BDBE}" name="Таблица6" displayName="Таблица6" ref="A1:L435" totalsRowShown="0" headerRowDxfId="41" headerRowBorderDxfId="40" tableBorderDxfId="39" totalsRowBorderDxfId="38">
  <autoFilter ref="A1:L435" xr:uid="{0397E555-3D8A-475E-9A7B-F098BDA9BDBE}"/>
  <tableColumns count="12">
    <tableColumn id="1" xr3:uid="{F81BFF4B-B2A8-4A48-B0BA-C8D35F68DCAF}" name="id клиента" dataDxfId="37"/>
    <tableColumn id="2" xr3:uid="{4F9430B6-83FC-467D-BCC7-1BFE3D11AB17}" name="номер телефона клиента" dataDxfId="36"/>
    <tableColumn id="3" xr3:uid="{0C057A13-B2F9-47EA-A18A-DB57FD466FCE}" name="Ф.И.0" dataDxfId="23"/>
    <tableColumn id="12" xr3:uid="{913A5DFF-8D81-4689-8953-403B03CE26D1}" name="Имя" dataDxfId="22">
      <calculatedColumnFormula>LEFT(C2, FIND(" ", C2) - 1)</calculatedColumnFormula>
    </tableColumn>
    <tableColumn id="11" xr3:uid="{15142D87-D01A-47F5-B8E0-72D6B7942998}" name="Фамилия" dataDxfId="20">
      <calculatedColumnFormula>TRIM(MID(C2, FIND(" ", C2) + 1, FIND("#", SUBSTITUTE(C2, " ", "#", 2)) - FIND(" ", C2) - 1))</calculatedColumnFormula>
    </tableColumn>
    <tableColumn id="7" xr3:uid="{DDA833B5-050E-4D7C-9FAA-2F7ED0EF43E9}" name="Отчество" dataDxfId="21">
      <calculatedColumnFormula>RIGHT(C2, LEN(C2) - FIND("#", SUBSTITUTE(C2, " ", "#", LEN(C2) - LEN(SUBSTITUTE(C2, " ", "")))))</calculatedColumnFormula>
    </tableColumn>
    <tableColumn id="4" xr3:uid="{843E9ED1-85EA-4621-96DE-70FF3A3706FB}" name="Программа лояльности клиента" dataDxfId="35"/>
    <tableColumn id="5" xr3:uid="{EB26E073-43A5-4252-8071-D411C4D43F2C}" name="Дата регистрации клиента" dataDxfId="34"/>
    <tableColumn id="6" xr3:uid="{2BADDE6E-15B8-47A1-80E4-AB8D9C39E42B}" name="Коды телефона" dataDxfId="33">
      <calculatedColumnFormula>LEFT(B2,LEN(B2)-13)</calculatedColumnFormula>
    </tableColumn>
    <tableColumn id="8" xr3:uid="{EB43E404-671A-46CF-AF0A-D291E246F2FC}" name="Страна клиента" dataDxfId="32">
      <calculatedColumnFormula>_xlfn.XLOOKUP(I2,'коды стран'!$B$2:$B$7,'коды стран'!$A$2:$A$7,"Не найдено",0)</calculatedColumnFormula>
    </tableColumn>
    <tableColumn id="9" xr3:uid="{5FEA7D28-A81F-4EB7-9306-FA001F925B3E}" name="Текущая дата " dataDxfId="25">
      <calculatedColumnFormula>TODAY()</calculatedColumnFormula>
    </tableColumn>
    <tableColumn id="10" xr3:uid="{75C6BF3B-62EB-4E49-AC47-B2A768DA01A4}" name="Лайфтайм  (мес)" dataDxfId="24">
      <calculatedColumnFormula>(K2-H2)/30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B1137E-4231-4CA4-A352-1F2D99DF13DF}" name="Таблица7" displayName="Таблица7" ref="A1:B7" totalsRowShown="0" headerRowDxfId="31" headerRowBorderDxfId="30" tableBorderDxfId="29" totalsRowBorderDxfId="28">
  <autoFilter ref="A1:B7" xr:uid="{C7B1137E-4231-4CA4-A352-1F2D99DF13DF}"/>
  <tableColumns count="2">
    <tableColumn id="1" xr3:uid="{1984F906-6549-4098-8A19-582229A5150B}" name="Страна" dataDxfId="27"/>
    <tableColumn id="2" xr3:uid="{F3C42A8D-F8BC-40D5-A931-07B1E79DA704}" name="Код" dataDxfId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2F9B-FBD5-4648-932F-65C6D3263094}">
  <dimension ref="C2:N31"/>
  <sheetViews>
    <sheetView showGridLines="0" tabSelected="1" zoomScale="55" zoomScaleNormal="55" workbookViewId="0">
      <selection activeCell="F24" sqref="F24"/>
    </sheetView>
  </sheetViews>
  <sheetFormatPr defaultColWidth="10.85546875" defaultRowHeight="15.75" x14ac:dyDescent="0.25"/>
  <cols>
    <col min="1" max="1" width="10.85546875" style="2"/>
    <col min="2" max="2" width="5.28515625" style="2" customWidth="1"/>
    <col min="3" max="3" width="74.5703125" style="2" bestFit="1" customWidth="1"/>
    <col min="4" max="4" width="4.28515625" style="2" customWidth="1"/>
    <col min="5" max="5" width="57.5703125" style="2" customWidth="1"/>
    <col min="6" max="6" width="87.42578125" style="2" bestFit="1" customWidth="1"/>
    <col min="7" max="7" width="13.42578125" style="2" bestFit="1" customWidth="1"/>
    <col min="8" max="8" width="57.28515625" style="2" bestFit="1" customWidth="1"/>
    <col min="9" max="9" width="54.7109375" style="2" customWidth="1"/>
    <col min="10" max="10" width="46.140625" style="2" bestFit="1" customWidth="1"/>
    <col min="11" max="12" width="10.85546875" style="2"/>
    <col min="13" max="13" width="56.7109375" style="2" bestFit="1" customWidth="1"/>
    <col min="14" max="14" width="35.42578125" style="2" bestFit="1" customWidth="1"/>
    <col min="15" max="17" width="10.85546875" style="2"/>
    <col min="18" max="18" width="25.7109375" style="2" bestFit="1" customWidth="1"/>
    <col min="19" max="16384" width="10.85546875" style="2"/>
  </cols>
  <sheetData>
    <row r="2" spans="3:13" ht="16.5" thickBot="1" x14ac:dyDescent="0.3"/>
    <row r="3" spans="3:13" ht="21.75" thickBot="1" x14ac:dyDescent="0.4">
      <c r="C3" s="15" t="s">
        <v>866</v>
      </c>
    </row>
    <row r="4" spans="3:13" ht="18.75" x14ac:dyDescent="0.3">
      <c r="C4" s="16" t="s">
        <v>608</v>
      </c>
    </row>
    <row r="5" spans="3:13" ht="16.5" thickBot="1" x14ac:dyDescent="0.3"/>
    <row r="6" spans="3:13" x14ac:dyDescent="0.25">
      <c r="C6" s="10" t="s">
        <v>598</v>
      </c>
      <c r="D6" s="10" t="s">
        <v>607</v>
      </c>
      <c r="E6" s="10" t="s">
        <v>599</v>
      </c>
      <c r="F6" s="12" t="s">
        <v>604</v>
      </c>
      <c r="G6" s="4"/>
      <c r="I6" s="4"/>
      <c r="J6" s="4"/>
    </row>
    <row r="7" spans="3:13" x14ac:dyDescent="0.25">
      <c r="C7" s="11" t="s">
        <v>579</v>
      </c>
      <c r="D7" s="11">
        <v>1</v>
      </c>
      <c r="E7" s="11" t="s">
        <v>580</v>
      </c>
      <c r="F7" s="13" t="s">
        <v>634</v>
      </c>
      <c r="G7" s="7"/>
    </row>
    <row r="8" spans="3:13" x14ac:dyDescent="0.25">
      <c r="C8" s="8"/>
      <c r="D8" s="8">
        <v>2</v>
      </c>
      <c r="E8" s="8" t="s">
        <v>600</v>
      </c>
      <c r="F8" s="13" t="s">
        <v>643</v>
      </c>
      <c r="G8" s="7"/>
    </row>
    <row r="9" spans="3:13" x14ac:dyDescent="0.25">
      <c r="C9" s="9"/>
      <c r="D9" s="9">
        <v>3</v>
      </c>
      <c r="E9" s="9" t="s">
        <v>605</v>
      </c>
      <c r="F9" s="13" t="s">
        <v>645</v>
      </c>
      <c r="G9" s="7"/>
    </row>
    <row r="10" spans="3:13" x14ac:dyDescent="0.25">
      <c r="C10" s="11" t="s">
        <v>583</v>
      </c>
      <c r="D10" s="11">
        <v>4</v>
      </c>
      <c r="E10" s="58" t="s">
        <v>601</v>
      </c>
      <c r="F10" s="13" t="s">
        <v>641</v>
      </c>
      <c r="G10" s="7"/>
    </row>
    <row r="11" spans="3:13" x14ac:dyDescent="0.25">
      <c r="C11" s="9"/>
      <c r="D11" s="9">
        <v>5</v>
      </c>
      <c r="E11" s="59" t="s">
        <v>597</v>
      </c>
      <c r="F11" s="13" t="s">
        <v>649</v>
      </c>
      <c r="G11" s="7"/>
      <c r="J11" s="4"/>
    </row>
    <row r="12" spans="3:13" x14ac:dyDescent="0.25">
      <c r="C12" s="11" t="s">
        <v>581</v>
      </c>
      <c r="D12" s="11">
        <v>6</v>
      </c>
      <c r="E12" s="58" t="s">
        <v>606</v>
      </c>
      <c r="F12" s="13" t="s">
        <v>652</v>
      </c>
      <c r="G12" s="7"/>
      <c r="J12" s="4"/>
    </row>
    <row r="13" spans="3:13" x14ac:dyDescent="0.25">
      <c r="C13" s="9"/>
      <c r="D13" s="9">
        <v>7</v>
      </c>
      <c r="E13" s="59" t="s">
        <v>587</v>
      </c>
      <c r="F13" s="13" t="s">
        <v>656</v>
      </c>
      <c r="G13" s="7"/>
      <c r="J13" s="4"/>
    </row>
    <row r="14" spans="3:13" x14ac:dyDescent="0.25">
      <c r="C14" s="8" t="s">
        <v>582</v>
      </c>
      <c r="D14" s="8">
        <v>8</v>
      </c>
      <c r="E14" s="8" t="s">
        <v>589</v>
      </c>
      <c r="F14" s="13" t="s">
        <v>662</v>
      </c>
      <c r="G14" s="7"/>
      <c r="J14" s="4"/>
      <c r="M14" s="4"/>
    </row>
    <row r="15" spans="3:13" x14ac:dyDescent="0.25">
      <c r="C15" s="8"/>
      <c r="D15" s="8">
        <v>9</v>
      </c>
      <c r="E15" s="8" t="s">
        <v>602</v>
      </c>
      <c r="F15" s="13" t="s">
        <v>867</v>
      </c>
      <c r="G15" s="7"/>
      <c r="H15" s="4"/>
      <c r="J15" s="4"/>
      <c r="M15" s="4"/>
    </row>
    <row r="16" spans="3:13" x14ac:dyDescent="0.25">
      <c r="C16" s="8"/>
      <c r="D16" s="8">
        <v>10</v>
      </c>
      <c r="E16" s="60" t="s">
        <v>603</v>
      </c>
      <c r="F16" s="13" t="s">
        <v>673</v>
      </c>
      <c r="G16" s="7"/>
      <c r="H16" s="4"/>
      <c r="J16" s="4"/>
      <c r="M16" s="4"/>
    </row>
    <row r="17" spans="3:14" x14ac:dyDescent="0.25">
      <c r="C17" s="8"/>
      <c r="D17" s="8">
        <v>11</v>
      </c>
      <c r="E17" s="60" t="s">
        <v>595</v>
      </c>
      <c r="F17" s="13" t="s">
        <v>861</v>
      </c>
      <c r="G17" s="7"/>
      <c r="H17" s="4"/>
      <c r="J17" s="4"/>
      <c r="M17" s="4"/>
    </row>
    <row r="18" spans="3:14" ht="16.5" thickBot="1" x14ac:dyDescent="0.3">
      <c r="C18" s="9"/>
      <c r="D18" s="9">
        <v>12</v>
      </c>
      <c r="E18" s="59" t="s">
        <v>596</v>
      </c>
      <c r="F18" s="14" t="s">
        <v>868</v>
      </c>
      <c r="G18" s="7"/>
      <c r="H18" s="4"/>
      <c r="J18" s="4"/>
      <c r="M18" s="4"/>
    </row>
    <row r="19" spans="3:14" ht="16.5" thickBot="1" x14ac:dyDescent="0.3">
      <c r="G19" s="7"/>
      <c r="H19" s="4"/>
    </row>
    <row r="20" spans="3:14" x14ac:dyDescent="0.25">
      <c r="C20" s="3" t="s">
        <v>584</v>
      </c>
      <c r="D20" s="4"/>
      <c r="J20" s="4"/>
    </row>
    <row r="21" spans="3:14" x14ac:dyDescent="0.25">
      <c r="C21" s="5" t="s">
        <v>585</v>
      </c>
      <c r="J21" s="4"/>
    </row>
    <row r="22" spans="3:14" x14ac:dyDescent="0.25">
      <c r="C22" s="5" t="s">
        <v>586</v>
      </c>
      <c r="J22" s="4"/>
      <c r="M22" s="4"/>
      <c r="N22" s="4"/>
    </row>
    <row r="23" spans="3:14" x14ac:dyDescent="0.25">
      <c r="C23" s="5" t="s">
        <v>588</v>
      </c>
    </row>
    <row r="24" spans="3:14" x14ac:dyDescent="0.25">
      <c r="C24" s="5" t="s">
        <v>590</v>
      </c>
      <c r="M24" s="4"/>
      <c r="N24" s="4"/>
    </row>
    <row r="25" spans="3:14" x14ac:dyDescent="0.25">
      <c r="C25" s="5" t="s">
        <v>591</v>
      </c>
    </row>
    <row r="26" spans="3:14" x14ac:dyDescent="0.25">
      <c r="C26" s="5" t="s">
        <v>592</v>
      </c>
      <c r="M26" s="54"/>
      <c r="N26" s="54"/>
    </row>
    <row r="27" spans="3:14" x14ac:dyDescent="0.25">
      <c r="C27" s="5" t="s">
        <v>593</v>
      </c>
      <c r="N27" s="4"/>
    </row>
    <row r="28" spans="3:14" ht="16.5" thickBot="1" x14ac:dyDescent="0.3">
      <c r="C28" s="6" t="s">
        <v>594</v>
      </c>
      <c r="N28" s="4"/>
    </row>
    <row r="29" spans="3:14" x14ac:dyDescent="0.25">
      <c r="N29" s="4"/>
    </row>
    <row r="31" spans="3:14" x14ac:dyDescent="0.25">
      <c r="N31" s="4"/>
    </row>
  </sheetData>
  <mergeCells count="1">
    <mergeCell ref="M26:N26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BFCF-3FA3-4D94-B716-9FE04C80C132}">
  <dimension ref="A3:D34"/>
  <sheetViews>
    <sheetView topLeftCell="B13" zoomScale="65" zoomScaleNormal="65" workbookViewId="0">
      <selection activeCell="D33" sqref="D33"/>
    </sheetView>
  </sheetViews>
  <sheetFormatPr defaultRowHeight="15" x14ac:dyDescent="0.25"/>
  <cols>
    <col min="1" max="1" width="17.28515625" bestFit="1" customWidth="1"/>
    <col min="2" max="2" width="33.140625" bestFit="1" customWidth="1"/>
  </cols>
  <sheetData>
    <row r="3" spans="1:2" x14ac:dyDescent="0.25">
      <c r="A3" s="26" t="s">
        <v>609</v>
      </c>
      <c r="B3" t="s">
        <v>865</v>
      </c>
    </row>
    <row r="4" spans="1:2" x14ac:dyDescent="0.25">
      <c r="A4" s="27" t="s">
        <v>134</v>
      </c>
      <c r="B4" s="44">
        <v>20367091.21764705</v>
      </c>
    </row>
    <row r="5" spans="1:2" x14ac:dyDescent="0.25">
      <c r="A5" s="27" t="s">
        <v>137</v>
      </c>
      <c r="B5" s="44">
        <v>21076589.012785386</v>
      </c>
    </row>
    <row r="6" spans="1:2" x14ac:dyDescent="0.25">
      <c r="A6" s="27" t="s">
        <v>130</v>
      </c>
      <c r="B6" s="44">
        <v>19959766.409909908</v>
      </c>
    </row>
    <row r="7" spans="1:2" x14ac:dyDescent="0.25">
      <c r="A7" s="27" t="s">
        <v>132</v>
      </c>
      <c r="B7" s="44">
        <v>20914430.304705869</v>
      </c>
    </row>
    <row r="8" spans="1:2" x14ac:dyDescent="0.25">
      <c r="A8" s="27" t="s">
        <v>128</v>
      </c>
      <c r="B8" s="44">
        <v>19998402.552136738</v>
      </c>
    </row>
    <row r="9" spans="1:2" x14ac:dyDescent="0.25">
      <c r="A9" s="27" t="s">
        <v>610</v>
      </c>
      <c r="B9" s="44">
        <v>20577254.233333342</v>
      </c>
    </row>
    <row r="33" spans="4:4" x14ac:dyDescent="0.25">
      <c r="D33" s="42" t="s">
        <v>868</v>
      </c>
    </row>
    <row r="34" spans="4:4" x14ac:dyDescent="0.25">
      <c r="D34" s="42" t="s">
        <v>869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opLeftCell="S16" zoomScale="65" zoomScaleNormal="65" workbookViewId="0">
      <selection activeCell="AD45" sqref="AD45"/>
    </sheetView>
  </sheetViews>
  <sheetFormatPr defaultColWidth="8.85546875" defaultRowHeight="15" x14ac:dyDescent="0.25"/>
  <cols>
    <col min="1" max="1" width="14.85546875" bestFit="1" customWidth="1"/>
    <col min="2" max="2" width="16.85546875" bestFit="1" customWidth="1"/>
    <col min="3" max="3" width="27.5703125" bestFit="1" customWidth="1"/>
    <col min="4" max="4" width="26.7109375" bestFit="1" customWidth="1"/>
    <col min="5" max="5" width="19.42578125" bestFit="1" customWidth="1"/>
    <col min="6" max="6" width="27.42578125" bestFit="1" customWidth="1"/>
    <col min="7" max="7" width="25" bestFit="1" customWidth="1"/>
    <col min="8" max="8" width="18.140625" bestFit="1" customWidth="1"/>
    <col min="9" max="9" width="25.140625" bestFit="1" customWidth="1"/>
    <col min="10" max="10" width="43" bestFit="1" customWidth="1"/>
    <col min="11" max="11" width="28" bestFit="1" customWidth="1"/>
    <col min="12" max="12" width="25.85546875" bestFit="1" customWidth="1"/>
    <col min="13" max="13" width="54.7109375" bestFit="1" customWidth="1"/>
    <col min="14" max="14" width="34.7109375" bestFit="1" customWidth="1"/>
    <col min="15" max="15" width="44.140625" bestFit="1" customWidth="1"/>
    <col min="16" max="16" width="23.7109375" bestFit="1" customWidth="1"/>
    <col min="17" max="17" width="22.140625" bestFit="1" customWidth="1"/>
  </cols>
  <sheetData>
    <row r="1" spans="1:17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7</v>
      </c>
      <c r="I1" s="21" t="s">
        <v>126</v>
      </c>
      <c r="J1" s="21" t="s">
        <v>629</v>
      </c>
      <c r="K1" s="21" t="s">
        <v>628</v>
      </c>
      <c r="L1" s="1" t="s">
        <v>627</v>
      </c>
      <c r="M1" s="1" t="s">
        <v>646</v>
      </c>
      <c r="N1" s="1" t="s">
        <v>576</v>
      </c>
      <c r="O1" s="1" t="s">
        <v>667</v>
      </c>
      <c r="P1" s="21" t="s">
        <v>863</v>
      </c>
      <c r="Q1" s="21" t="s">
        <v>864</v>
      </c>
    </row>
    <row r="2" spans="1:17" x14ac:dyDescent="0.25">
      <c r="A2" s="18">
        <v>1</v>
      </c>
      <c r="B2" s="17">
        <v>300</v>
      </c>
      <c r="C2" s="17">
        <v>103</v>
      </c>
      <c r="D2" s="17">
        <v>4</v>
      </c>
      <c r="E2" s="17">
        <v>412</v>
      </c>
      <c r="F2" s="51">
        <v>45187</v>
      </c>
      <c r="G2" s="17" t="s">
        <v>8</v>
      </c>
      <c r="H2" s="19">
        <v>315</v>
      </c>
      <c r="I2" s="32" t="str">
        <f>VLOOKUP(B2,товар!$A$1:$C$433,2,FALSE)</f>
        <v>Сахар</v>
      </c>
      <c r="J2" s="33">
        <f>AVERAGEIF($I$2:$I$999,I2,$C$2:$C$999)</f>
        <v>250.9655172413793</v>
      </c>
      <c r="K2" s="37">
        <f>C2/J2-1</f>
        <v>-0.58958505083814239</v>
      </c>
      <c r="L2" s="17" t="str">
        <f>VLOOKUP(B2,товар!$A$1:$C$433,3,FALSE)</f>
        <v>Продимекс</v>
      </c>
      <c r="M2" s="53">
        <f>AVERAGEIFS($C$2:$C$999,$I$2:$I$999,I2,$L$2:$L$999,L2)</f>
        <v>240.5</v>
      </c>
      <c r="N2" s="49">
        <v>44747</v>
      </c>
      <c r="O2" s="55">
        <f t="shared" ref="O2:O63" si="0">F2-N2</f>
        <v>440</v>
      </c>
      <c r="P2" s="55">
        <f ca="1">SUM($E$2:$E$999,клиенты!D1:L435,10,FALSE)</f>
        <v>40082466.266666658</v>
      </c>
      <c r="Q2" s="17" t="s">
        <v>132</v>
      </c>
    </row>
    <row r="3" spans="1:17" x14ac:dyDescent="0.25">
      <c r="A3" s="18">
        <v>2</v>
      </c>
      <c r="B3" s="17">
        <v>486</v>
      </c>
      <c r="C3" s="17">
        <v>296</v>
      </c>
      <c r="D3" s="17">
        <v>3</v>
      </c>
      <c r="E3" s="17">
        <v>888</v>
      </c>
      <c r="F3" s="51">
        <v>45083</v>
      </c>
      <c r="G3" s="17" t="s">
        <v>9</v>
      </c>
      <c r="H3" s="19">
        <v>253</v>
      </c>
      <c r="I3" s="17" t="str">
        <f>VLOOKUP(B3,товар!$A$1:$C$433,2,FALSE)</f>
        <v>Соль</v>
      </c>
      <c r="J3" s="34">
        <f>AVERAGEIF($I$2:$I$999,I3,$C$2:$C$999)</f>
        <v>264.8679245283019</v>
      </c>
      <c r="K3" s="36">
        <f t="shared" ref="K3:K63" si="1">C3/J3-1</f>
        <v>0.11753811084200017</v>
      </c>
      <c r="L3" s="17" t="str">
        <f>VLOOKUP(B3,товар!$A$1:$C$433,3,FALSE)</f>
        <v>Илецкая</v>
      </c>
      <c r="M3" s="53">
        <f>AVERAGEIFS($C$2:$C$999,$I$2:$I$999,I3,$L$2:$L$999,L3)</f>
        <v>238.16666666666666</v>
      </c>
      <c r="N3" s="49">
        <v>44750</v>
      </c>
      <c r="O3" s="55">
        <f t="shared" si="0"/>
        <v>333</v>
      </c>
      <c r="P3" s="55">
        <f ca="1">SUM($E$2:$E$999,клиенты!D2:L436,10,FALSE)</f>
        <v>40082466.266666658</v>
      </c>
      <c r="Q3" s="17" t="s">
        <v>134</v>
      </c>
    </row>
    <row r="4" spans="1:17" x14ac:dyDescent="0.25">
      <c r="A4" s="18">
        <v>3</v>
      </c>
      <c r="B4" s="17">
        <v>76</v>
      </c>
      <c r="C4" s="17">
        <v>139</v>
      </c>
      <c r="D4" s="17">
        <v>5</v>
      </c>
      <c r="E4" s="17">
        <v>695</v>
      </c>
      <c r="F4" s="51">
        <v>45363</v>
      </c>
      <c r="G4" s="17" t="s">
        <v>10</v>
      </c>
      <c r="H4" s="19">
        <v>12</v>
      </c>
      <c r="I4" s="17" t="str">
        <f>VLOOKUP(B4,товар!$A$1:$C$433,2,FALSE)</f>
        <v>Печенье</v>
      </c>
      <c r="J4" s="34">
        <f>AVERAGEIF($I$2:$I$999,I4,$C$2:$C$999)</f>
        <v>283.468085106383</v>
      </c>
      <c r="K4" s="36">
        <f t="shared" si="1"/>
        <v>-0.50964497485551308</v>
      </c>
      <c r="L4" s="17" t="str">
        <f>VLOOKUP(B4,товар!$A$1:$C$433,3,FALSE)</f>
        <v>Юбилейное</v>
      </c>
      <c r="M4" s="53">
        <f>AVERAGEIFS($C$2:$C$999,$I$2:$I$999,I4,$L$2:$L$999,L4)</f>
        <v>232.44444444444446</v>
      </c>
      <c r="N4" s="49">
        <v>44842</v>
      </c>
      <c r="O4" s="55">
        <f t="shared" si="0"/>
        <v>521</v>
      </c>
      <c r="P4" s="55">
        <f ca="1">SUM($E$2:$E$999,клиенты!D3:L437,10,FALSE)</f>
        <v>39991946.166666664</v>
      </c>
      <c r="Q4" s="17" t="s">
        <v>134</v>
      </c>
    </row>
    <row r="5" spans="1:17" x14ac:dyDescent="0.25">
      <c r="A5" s="18">
        <v>4</v>
      </c>
      <c r="B5" s="17">
        <v>240</v>
      </c>
      <c r="C5" s="17">
        <v>141</v>
      </c>
      <c r="D5" s="17">
        <v>5</v>
      </c>
      <c r="E5" s="17">
        <v>705</v>
      </c>
      <c r="F5" s="51">
        <v>45262</v>
      </c>
      <c r="G5" s="17" t="s">
        <v>11</v>
      </c>
      <c r="H5" s="19">
        <v>116</v>
      </c>
      <c r="I5" s="17" t="str">
        <f>VLOOKUP(B5,товар!$A$1:$C$433,2,FALSE)</f>
        <v>Макароны</v>
      </c>
      <c r="J5" s="34">
        <f>AVERAGEIF($I$2:$I$999,I5,$C$2:$C$999)</f>
        <v>265.47674418604652</v>
      </c>
      <c r="K5" s="36">
        <f t="shared" si="1"/>
        <v>-0.46888003153606939</v>
      </c>
      <c r="L5" s="17" t="str">
        <f>VLOOKUP(B5,товар!$A$1:$C$433,3,FALSE)</f>
        <v>Борилла</v>
      </c>
      <c r="M5" s="53">
        <f>AVERAGEIFS($C$2:$C$999,$I$2:$I$999,I5,$L$2:$L$999,L5)</f>
        <v>236.27586206896552</v>
      </c>
      <c r="N5" s="49">
        <v>44643</v>
      </c>
      <c r="O5" s="55">
        <f t="shared" si="0"/>
        <v>619</v>
      </c>
      <c r="P5" s="55">
        <f ca="1">SUM($E$2:$E$999,клиенты!D4:L438,10,FALSE)</f>
        <v>39901423.166666657</v>
      </c>
      <c r="Q5" s="17" t="s">
        <v>137</v>
      </c>
    </row>
    <row r="6" spans="1:17" x14ac:dyDescent="0.25">
      <c r="A6" s="18">
        <v>5</v>
      </c>
      <c r="B6" s="17">
        <v>32</v>
      </c>
      <c r="C6" s="17">
        <v>123</v>
      </c>
      <c r="D6" s="17">
        <v>2</v>
      </c>
      <c r="E6" s="17">
        <v>246</v>
      </c>
      <c r="F6" s="51">
        <v>45151</v>
      </c>
      <c r="G6" s="17" t="s">
        <v>12</v>
      </c>
      <c r="H6" s="19">
        <v>471</v>
      </c>
      <c r="I6" s="17" t="str">
        <f>VLOOKUP(B6,товар!$A$1:$C$433,2,FALSE)</f>
        <v>Овощи</v>
      </c>
      <c r="J6" s="34">
        <f>AVERAGEIF($I$2:$I$999,I6,$C$2:$C$999)</f>
        <v>250.48780487804879</v>
      </c>
      <c r="K6" s="36">
        <f t="shared" si="1"/>
        <v>-0.5089581304771178</v>
      </c>
      <c r="L6" s="17" t="str">
        <f>VLOOKUP(B6,товар!$A$1:$C$433,3,FALSE)</f>
        <v>Зеленая грядка</v>
      </c>
      <c r="M6" s="53">
        <f>AVERAGEIFS($C$2:$C$999,$I$2:$I$999,I6,$L$2:$L$999,L6)</f>
        <v>159.19999999999999</v>
      </c>
      <c r="N6" s="49">
        <v>44577</v>
      </c>
      <c r="O6" s="55">
        <f t="shared" si="0"/>
        <v>574</v>
      </c>
      <c r="P6" s="55">
        <f ca="1">SUM($E$2:$E$999,клиенты!D5:L439,10,FALSE)</f>
        <v>39810811.233333334</v>
      </c>
      <c r="Q6" s="17" t="s">
        <v>128</v>
      </c>
    </row>
    <row r="7" spans="1:17" x14ac:dyDescent="0.25">
      <c r="A7" s="18">
        <v>6</v>
      </c>
      <c r="B7" s="17">
        <v>162</v>
      </c>
      <c r="C7" s="17">
        <v>452</v>
      </c>
      <c r="D7" s="17">
        <v>2</v>
      </c>
      <c r="E7" s="17">
        <v>904</v>
      </c>
      <c r="F7" s="51">
        <v>45281</v>
      </c>
      <c r="G7" s="17" t="s">
        <v>8</v>
      </c>
      <c r="H7" s="19">
        <v>374</v>
      </c>
      <c r="I7" s="17" t="str">
        <f>VLOOKUP(B7,товар!$A$1:$C$433,2,FALSE)</f>
        <v>Сок</v>
      </c>
      <c r="J7" s="34">
        <f>AVERAGEIF($I$2:$I$999,I7,$C$2:$C$999)</f>
        <v>268.60344827586209</v>
      </c>
      <c r="K7" s="36">
        <f t="shared" si="1"/>
        <v>0.68277809872263928</v>
      </c>
      <c r="L7" s="17" t="str">
        <f>VLOOKUP(B7,товар!$A$1:$C$433,3,FALSE)</f>
        <v>Фруктовый сад</v>
      </c>
      <c r="M7" s="53">
        <f>AVERAGEIFS($C$2:$C$999,$I$2:$I$999,I7,$L$2:$L$999,L7)</f>
        <v>281.96875</v>
      </c>
      <c r="N7" s="49">
        <v>44582</v>
      </c>
      <c r="O7" s="55">
        <f t="shared" si="0"/>
        <v>699</v>
      </c>
      <c r="P7" s="55">
        <f ca="1">SUM($E$2:$E$999,клиенты!D6:L440,10,FALSE)</f>
        <v>39720391.666666664</v>
      </c>
      <c r="Q7" s="17" t="s">
        <v>128</v>
      </c>
    </row>
    <row r="8" spans="1:17" x14ac:dyDescent="0.25">
      <c r="A8" s="18">
        <v>7</v>
      </c>
      <c r="B8" s="17">
        <v>323</v>
      </c>
      <c r="C8" s="17">
        <v>149</v>
      </c>
      <c r="D8" s="17">
        <v>5</v>
      </c>
      <c r="E8" s="17">
        <v>745</v>
      </c>
      <c r="F8" s="51">
        <v>45349</v>
      </c>
      <c r="G8" s="17" t="s">
        <v>13</v>
      </c>
      <c r="H8" s="19">
        <v>477</v>
      </c>
      <c r="I8" s="17" t="str">
        <f>VLOOKUP(B8,товар!$A$1:$C$433,2,FALSE)</f>
        <v>Рыба</v>
      </c>
      <c r="J8" s="34">
        <f>AVERAGEIF($I$2:$I$999,I8,$C$2:$C$999)</f>
        <v>258.5128205128205</v>
      </c>
      <c r="K8" s="36">
        <f t="shared" si="1"/>
        <v>-0.42362626463003372</v>
      </c>
      <c r="L8" s="17" t="str">
        <f>VLOOKUP(B8,товар!$A$1:$C$433,3,FALSE)</f>
        <v>Меридиан</v>
      </c>
      <c r="M8" s="53">
        <f>AVERAGEIFS($C$2:$C$999,$I$2:$I$999,I8,$L$2:$L$999,L8)</f>
        <v>260.64705882352939</v>
      </c>
      <c r="N8" s="49">
        <v>44738</v>
      </c>
      <c r="O8" s="55">
        <f t="shared" si="0"/>
        <v>611</v>
      </c>
      <c r="P8" s="55">
        <f ca="1">SUM($E$2:$E$999,клиенты!D7:L441,10,FALSE)</f>
        <v>39630035.899999999</v>
      </c>
      <c r="Q8" s="17" t="s">
        <v>132</v>
      </c>
    </row>
    <row r="9" spans="1:17" x14ac:dyDescent="0.25">
      <c r="A9" s="18">
        <v>8</v>
      </c>
      <c r="B9" s="17">
        <v>60</v>
      </c>
      <c r="C9" s="17">
        <v>489</v>
      </c>
      <c r="D9" s="17">
        <v>4</v>
      </c>
      <c r="E9" s="17">
        <v>1956</v>
      </c>
      <c r="F9" s="51">
        <v>45327</v>
      </c>
      <c r="G9" s="17" t="s">
        <v>14</v>
      </c>
      <c r="H9" s="19">
        <v>335</v>
      </c>
      <c r="I9" s="17" t="str">
        <f>VLOOKUP(B9,товар!$A$1:$C$433,2,FALSE)</f>
        <v>Кофе</v>
      </c>
      <c r="J9" s="34">
        <f>AVERAGEIF($I$2:$I$999,I9,$C$2:$C$999)</f>
        <v>253.58536585365854</v>
      </c>
      <c r="K9" s="36">
        <f t="shared" si="1"/>
        <v>0.92834471482158309</v>
      </c>
      <c r="L9" s="17" t="str">
        <f>VLOOKUP(B9,товар!$A$1:$C$433,3,FALSE)</f>
        <v>Jacobs</v>
      </c>
      <c r="M9" s="53">
        <f>AVERAGEIFS($C$2:$C$999,$I$2:$I$999,I9,$L$2:$L$999,L9)</f>
        <v>288.11111111111109</v>
      </c>
      <c r="N9" s="49">
        <v>44619</v>
      </c>
      <c r="O9" s="55">
        <f t="shared" si="0"/>
        <v>708</v>
      </c>
      <c r="P9" s="55">
        <f ca="1">SUM($E$2:$E$999,клиенты!D8:L442,10,FALSE)</f>
        <v>39539675.299999997</v>
      </c>
      <c r="Q9" s="17" t="s">
        <v>132</v>
      </c>
    </row>
    <row r="10" spans="1:17" x14ac:dyDescent="0.25">
      <c r="A10" s="18">
        <v>9</v>
      </c>
      <c r="B10" s="17">
        <v>401</v>
      </c>
      <c r="C10" s="17">
        <v>416</v>
      </c>
      <c r="D10" s="17">
        <v>5</v>
      </c>
      <c r="E10" s="17">
        <v>2080</v>
      </c>
      <c r="F10" s="51">
        <v>45376</v>
      </c>
      <c r="G10" s="17" t="s">
        <v>15</v>
      </c>
      <c r="H10" s="19">
        <v>350</v>
      </c>
      <c r="I10" s="17" t="str">
        <f>VLOOKUP(B10,товар!$A$1:$C$433,2,FALSE)</f>
        <v>Чай</v>
      </c>
      <c r="J10" s="34">
        <f>AVERAGEIF($I$2:$I$999,I10,$C$2:$C$999)</f>
        <v>271.18181818181819</v>
      </c>
      <c r="K10" s="36">
        <f t="shared" si="1"/>
        <v>0.53402614817298022</v>
      </c>
      <c r="L10" s="17" t="str">
        <f>VLOOKUP(B10,товар!$A$1:$C$433,3,FALSE)</f>
        <v>Greenfield</v>
      </c>
      <c r="M10" s="53">
        <f>AVERAGEIFS($C$2:$C$999,$I$2:$I$999,I10,$L$2:$L$999,L10)</f>
        <v>291.45454545454544</v>
      </c>
      <c r="N10" s="49">
        <v>44684</v>
      </c>
      <c r="O10" s="55">
        <f t="shared" si="0"/>
        <v>692</v>
      </c>
      <c r="P10" s="55">
        <f ca="1">SUM($E$2:$E$999,клиенты!D9:L443,10,FALSE)</f>
        <v>39449163.900000006</v>
      </c>
      <c r="Q10" s="17" t="s">
        <v>128</v>
      </c>
    </row>
    <row r="11" spans="1:17" x14ac:dyDescent="0.25">
      <c r="A11" s="18">
        <v>10</v>
      </c>
      <c r="B11" s="17">
        <v>100</v>
      </c>
      <c r="C11" s="17">
        <v>449</v>
      </c>
      <c r="D11" s="17">
        <v>2</v>
      </c>
      <c r="E11" s="17">
        <v>898</v>
      </c>
      <c r="F11" s="51">
        <v>45032</v>
      </c>
      <c r="G11" s="17" t="s">
        <v>13</v>
      </c>
      <c r="H11" s="19">
        <v>413</v>
      </c>
      <c r="I11" s="17" t="str">
        <f>VLOOKUP(B11,товар!$A$1:$C$433,2,FALSE)</f>
        <v>Йогурт</v>
      </c>
      <c r="J11" s="34">
        <f>AVERAGEIF($I$2:$I$999,I11,$C$2:$C$999)</f>
        <v>263.25423728813558</v>
      </c>
      <c r="K11" s="36">
        <f t="shared" si="1"/>
        <v>0.7055755858872006</v>
      </c>
      <c r="L11" s="17" t="str">
        <f>VLOOKUP(B11,товар!$A$1:$C$433,3,FALSE)</f>
        <v>Ростагроэкспорт</v>
      </c>
      <c r="M11" s="53">
        <f>AVERAGEIFS($C$2:$C$999,$I$2:$I$999,I11,$L$2:$L$999,L11)</f>
        <v>257.78260869565219</v>
      </c>
      <c r="N11" s="49">
        <v>44699</v>
      </c>
      <c r="O11" s="55">
        <f t="shared" si="0"/>
        <v>333</v>
      </c>
      <c r="P11" s="55">
        <f ca="1">SUM($E$2:$E$999,клиенты!D10:L444,10,FALSE)</f>
        <v>39358767.533333339</v>
      </c>
      <c r="Q11" s="17" t="s">
        <v>137</v>
      </c>
    </row>
    <row r="12" spans="1:17" x14ac:dyDescent="0.25">
      <c r="A12" s="18">
        <v>11</v>
      </c>
      <c r="B12" s="17">
        <v>217</v>
      </c>
      <c r="C12" s="17">
        <v>296</v>
      </c>
      <c r="D12" s="17">
        <v>2</v>
      </c>
      <c r="E12" s="17">
        <v>592</v>
      </c>
      <c r="F12" s="51">
        <v>45136</v>
      </c>
      <c r="G12" s="17" t="s">
        <v>13</v>
      </c>
      <c r="H12" s="19">
        <v>495</v>
      </c>
      <c r="I12" s="17" t="str">
        <f>VLOOKUP(B12,товар!$A$1:$C$433,2,FALSE)</f>
        <v>Мясо</v>
      </c>
      <c r="J12" s="34">
        <f>AVERAGEIF($I$2:$I$999,I12,$C$2:$C$999)</f>
        <v>271.74545454545455</v>
      </c>
      <c r="K12" s="36">
        <f t="shared" si="1"/>
        <v>8.925465007359823E-2</v>
      </c>
      <c r="L12" s="17" t="str">
        <f>VLOOKUP(B12,товар!$A$1:$C$433,3,FALSE)</f>
        <v>Агрокомплекс</v>
      </c>
      <c r="M12" s="53">
        <f>AVERAGEIFS($C$2:$C$999,$I$2:$I$999,I12,$L$2:$L$999,L12)</f>
        <v>311.2</v>
      </c>
      <c r="N12" s="49">
        <v>44654</v>
      </c>
      <c r="O12" s="55">
        <f t="shared" si="0"/>
        <v>482</v>
      </c>
      <c r="P12" s="55">
        <f ca="1">SUM($E$2:$E$999,клиенты!D11:L445,10,FALSE)</f>
        <v>39268308.333333343</v>
      </c>
      <c r="Q12" s="17" t="s">
        <v>132</v>
      </c>
    </row>
    <row r="13" spans="1:17" x14ac:dyDescent="0.25">
      <c r="A13" s="18">
        <v>12</v>
      </c>
      <c r="B13" s="17">
        <v>445</v>
      </c>
      <c r="C13" s="17">
        <v>109</v>
      </c>
      <c r="D13" s="17">
        <v>5</v>
      </c>
      <c r="E13" s="17">
        <v>545</v>
      </c>
      <c r="F13" s="51">
        <v>45394</v>
      </c>
      <c r="G13" s="17" t="s">
        <v>14</v>
      </c>
      <c r="H13" s="19">
        <v>353</v>
      </c>
      <c r="I13" s="17" t="str">
        <f>VLOOKUP(B13,товар!$A$1:$C$433,2,FALSE)</f>
        <v>Сахар</v>
      </c>
      <c r="J13" s="34">
        <f>AVERAGEIF($I$2:$I$999,I13,$C$2:$C$999)</f>
        <v>250.9655172413793</v>
      </c>
      <c r="K13" s="36">
        <f t="shared" si="1"/>
        <v>-0.56567738389667488</v>
      </c>
      <c r="L13" s="17" t="str">
        <f>VLOOKUP(B13,товар!$A$1:$C$433,3,FALSE)</f>
        <v>Сладов</v>
      </c>
      <c r="M13" s="53">
        <f>AVERAGEIFS($C$2:$C$999,$I$2:$I$999,I13,$L$2:$L$999,L13)</f>
        <v>231.92857142857142</v>
      </c>
      <c r="N13" s="49">
        <v>44656</v>
      </c>
      <c r="O13" s="55">
        <f t="shared" si="0"/>
        <v>738</v>
      </c>
      <c r="P13" s="55">
        <f ca="1">SUM($E$2:$E$999,клиенты!D12:L446,10,FALSE)</f>
        <v>39177834.63333334</v>
      </c>
      <c r="Q13" s="17" t="s">
        <v>130</v>
      </c>
    </row>
    <row r="14" spans="1:17" x14ac:dyDescent="0.25">
      <c r="A14" s="18">
        <v>13</v>
      </c>
      <c r="B14" s="17">
        <v>284</v>
      </c>
      <c r="C14" s="17">
        <v>213</v>
      </c>
      <c r="D14" s="17">
        <v>3</v>
      </c>
      <c r="E14" s="17">
        <v>639</v>
      </c>
      <c r="F14" s="51">
        <v>45266</v>
      </c>
      <c r="G14" s="17" t="s">
        <v>10</v>
      </c>
      <c r="H14" s="19">
        <v>332</v>
      </c>
      <c r="I14" s="17" t="str">
        <f>VLOOKUP(B14,товар!$A$1:$C$433,2,FALSE)</f>
        <v>Мясо</v>
      </c>
      <c r="J14" s="34">
        <f>AVERAGEIF($I$2:$I$999,I14,$C$2:$C$999)</f>
        <v>271.74545454545455</v>
      </c>
      <c r="K14" s="36">
        <f t="shared" si="1"/>
        <v>-0.21617824167001209</v>
      </c>
      <c r="L14" s="17" t="str">
        <f>VLOOKUP(B14,товар!$A$1:$C$433,3,FALSE)</f>
        <v>Сава</v>
      </c>
      <c r="M14" s="53">
        <f>AVERAGEIFS($C$2:$C$999,$I$2:$I$999,I14,$L$2:$L$999,L14)</f>
        <v>212.8125</v>
      </c>
      <c r="N14" s="49">
        <v>44858</v>
      </c>
      <c r="O14" s="55">
        <f t="shared" si="0"/>
        <v>408</v>
      </c>
      <c r="P14" s="55">
        <f ca="1">SUM($E$2:$E$999,клиенты!D13:L447,10,FALSE)</f>
        <v>39087404.433333337</v>
      </c>
      <c r="Q14" s="17" t="s">
        <v>132</v>
      </c>
    </row>
    <row r="15" spans="1:17" x14ac:dyDescent="0.25">
      <c r="A15" s="18">
        <v>14</v>
      </c>
      <c r="B15" s="17">
        <v>116</v>
      </c>
      <c r="C15" s="17">
        <v>190</v>
      </c>
      <c r="D15" s="17">
        <v>4</v>
      </c>
      <c r="E15" s="17">
        <v>760</v>
      </c>
      <c r="F15" s="51">
        <v>45133</v>
      </c>
      <c r="G15" s="17" t="s">
        <v>11</v>
      </c>
      <c r="H15" s="19">
        <v>414</v>
      </c>
      <c r="I15" s="17" t="str">
        <f>VLOOKUP(B15,товар!$A$1:$C$433,2,FALSE)</f>
        <v>Соль</v>
      </c>
      <c r="J15" s="34">
        <f>AVERAGEIF($I$2:$I$999,I15,$C$2:$C$999)</f>
        <v>264.8679245283019</v>
      </c>
      <c r="K15" s="36">
        <f t="shared" si="1"/>
        <v>-0.28266134777033769</v>
      </c>
      <c r="L15" s="17" t="str">
        <f>VLOOKUP(B15,товар!$A$1:$C$433,3,FALSE)</f>
        <v>Экстра</v>
      </c>
      <c r="M15" s="53">
        <f>AVERAGEIFS($C$2:$C$999,$I$2:$I$999,I15,$L$2:$L$999,L15)</f>
        <v>320.84615384615387</v>
      </c>
      <c r="N15" s="49">
        <v>44794</v>
      </c>
      <c r="O15" s="55">
        <f t="shared" si="0"/>
        <v>339</v>
      </c>
      <c r="P15" s="55">
        <f ca="1">SUM($E$2:$E$999,клиенты!D14:L448,10,FALSE)</f>
        <v>38996972.300000004</v>
      </c>
      <c r="Q15" s="17" t="s">
        <v>134</v>
      </c>
    </row>
    <row r="16" spans="1:17" x14ac:dyDescent="0.25">
      <c r="A16" s="18">
        <v>15</v>
      </c>
      <c r="B16" s="17">
        <v>378</v>
      </c>
      <c r="C16" s="17">
        <v>237</v>
      </c>
      <c r="D16" s="17">
        <v>1</v>
      </c>
      <c r="E16" s="17">
        <v>237</v>
      </c>
      <c r="F16" s="51">
        <v>44972</v>
      </c>
      <c r="G16" s="17" t="s">
        <v>13</v>
      </c>
      <c r="H16" s="19">
        <v>236</v>
      </c>
      <c r="I16" s="17" t="str">
        <f>VLOOKUP(B16,товар!$A$1:$C$433,2,FALSE)</f>
        <v>Сок</v>
      </c>
      <c r="J16" s="34">
        <f>AVERAGEIF($I$2:$I$999,I16,$C$2:$C$999)</f>
        <v>268.60344827586209</v>
      </c>
      <c r="K16" s="36">
        <f t="shared" si="1"/>
        <v>-0.11765838628923564</v>
      </c>
      <c r="L16" s="17" t="str">
        <f>VLOOKUP(B16,товар!$A$1:$C$433,3,FALSE)</f>
        <v>Фруктовый сад</v>
      </c>
      <c r="M16" s="53">
        <f>AVERAGEIFS($C$2:$C$999,$I$2:$I$999,I16,$L$2:$L$999,L16)</f>
        <v>281.96875</v>
      </c>
      <c r="N16" s="49">
        <v>44820</v>
      </c>
      <c r="O16" s="55">
        <f t="shared" si="0"/>
        <v>152</v>
      </c>
      <c r="P16" s="55">
        <f ca="1">SUM($E$2:$E$999,клиенты!D15:L449,10,FALSE)</f>
        <v>38906344.900000006</v>
      </c>
      <c r="Q16" s="17" t="s">
        <v>132</v>
      </c>
    </row>
    <row r="17" spans="1:17" x14ac:dyDescent="0.25">
      <c r="A17" s="18">
        <v>16</v>
      </c>
      <c r="B17" s="17">
        <v>299</v>
      </c>
      <c r="C17" s="17">
        <v>178</v>
      </c>
      <c r="D17" s="17">
        <v>3</v>
      </c>
      <c r="E17" s="17">
        <v>534</v>
      </c>
      <c r="F17" s="51">
        <v>44980</v>
      </c>
      <c r="G17" s="17" t="s">
        <v>14</v>
      </c>
      <c r="H17" s="19">
        <v>164</v>
      </c>
      <c r="I17" s="17" t="str">
        <f>VLOOKUP(B17,товар!$A$1:$C$433,2,FALSE)</f>
        <v>Чай</v>
      </c>
      <c r="J17" s="34">
        <f>AVERAGEIF($I$2:$I$999,I17,$C$2:$C$999)</f>
        <v>271.18181818181819</v>
      </c>
      <c r="K17" s="36">
        <f t="shared" si="1"/>
        <v>-0.34361381159906135</v>
      </c>
      <c r="L17" s="17" t="str">
        <f>VLOOKUP(B17,товар!$A$1:$C$433,3,FALSE)</f>
        <v>Lipton</v>
      </c>
      <c r="M17" s="53">
        <f>AVERAGEIFS($C$2:$C$999,$I$2:$I$999,I17,$L$2:$L$999,L17)</f>
        <v>260.15789473684208</v>
      </c>
      <c r="N17" s="49">
        <v>44678</v>
      </c>
      <c r="O17" s="55">
        <f t="shared" si="0"/>
        <v>302</v>
      </c>
      <c r="P17" s="55">
        <f ca="1">SUM($E$2:$E$999,клиенты!D16:L450,10,FALSE)</f>
        <v>38815779.366666667</v>
      </c>
      <c r="Q17" s="17" t="s">
        <v>137</v>
      </c>
    </row>
    <row r="18" spans="1:17" x14ac:dyDescent="0.25">
      <c r="A18" s="18">
        <v>17</v>
      </c>
      <c r="B18" s="17">
        <v>359</v>
      </c>
      <c r="C18" s="17">
        <v>320</v>
      </c>
      <c r="D18" s="17">
        <v>5</v>
      </c>
      <c r="E18" s="17">
        <v>1600</v>
      </c>
      <c r="F18" s="51">
        <v>45216</v>
      </c>
      <c r="G18" s="17" t="s">
        <v>16</v>
      </c>
      <c r="H18" s="19">
        <v>490</v>
      </c>
      <c r="I18" s="17" t="str">
        <f>VLOOKUP(B18,товар!$A$1:$C$433,2,FALSE)</f>
        <v>Мясо</v>
      </c>
      <c r="J18" s="34">
        <f>AVERAGEIF($I$2:$I$999,I18,$C$2:$C$999)</f>
        <v>271.74545454545455</v>
      </c>
      <c r="K18" s="36">
        <f t="shared" si="1"/>
        <v>0.1775725946741602</v>
      </c>
      <c r="L18" s="17" t="str">
        <f>VLOOKUP(B18,товар!$A$1:$C$433,3,FALSE)</f>
        <v>Мираторг</v>
      </c>
      <c r="M18" s="53">
        <f>AVERAGEIFS($C$2:$C$999,$I$2:$I$999,I18,$L$2:$L$999,L18)</f>
        <v>316.58333333333331</v>
      </c>
      <c r="N18" s="49">
        <v>44603</v>
      </c>
      <c r="O18" s="55">
        <f t="shared" si="0"/>
        <v>613</v>
      </c>
      <c r="P18" s="55">
        <f ca="1">SUM($E$2:$E$999,клиенты!D17:L451,10,FALSE)</f>
        <v>38725188.700000003</v>
      </c>
      <c r="Q18" s="17" t="s">
        <v>137</v>
      </c>
    </row>
    <row r="19" spans="1:17" x14ac:dyDescent="0.25">
      <c r="A19" s="18">
        <v>18</v>
      </c>
      <c r="B19" s="17">
        <v>337</v>
      </c>
      <c r="C19" s="17">
        <v>419</v>
      </c>
      <c r="D19" s="17">
        <v>2</v>
      </c>
      <c r="E19" s="17">
        <v>838</v>
      </c>
      <c r="F19" s="51">
        <v>45116</v>
      </c>
      <c r="G19" s="17" t="s">
        <v>10</v>
      </c>
      <c r="H19" s="19">
        <v>223</v>
      </c>
      <c r="I19" s="17" t="str">
        <f>VLOOKUP(B19,товар!$A$1:$C$433,2,FALSE)</f>
        <v>Макароны</v>
      </c>
      <c r="J19" s="34">
        <f>AVERAGEIF($I$2:$I$999,I19,$C$2:$C$999)</f>
        <v>265.47674418604652</v>
      </c>
      <c r="K19" s="36">
        <f t="shared" si="1"/>
        <v>0.57829267224387881</v>
      </c>
      <c r="L19" s="17" t="str">
        <f>VLOOKUP(B19,товар!$A$1:$C$433,3,FALSE)</f>
        <v>Паста Зара</v>
      </c>
      <c r="M19" s="53">
        <f>AVERAGEIFS($C$2:$C$999,$I$2:$I$999,I19,$L$2:$L$999,L19)</f>
        <v>276.67567567567568</v>
      </c>
      <c r="N19" s="49">
        <v>44893</v>
      </c>
      <c r="O19" s="55">
        <f t="shared" si="0"/>
        <v>223</v>
      </c>
      <c r="P19" s="55">
        <f ca="1">SUM($E$2:$E$999,клиенты!D18:L452,10,FALSE)</f>
        <v>38634735.300000004</v>
      </c>
      <c r="Q19" s="17" t="s">
        <v>128</v>
      </c>
    </row>
    <row r="20" spans="1:17" x14ac:dyDescent="0.25">
      <c r="A20" s="18">
        <v>19</v>
      </c>
      <c r="B20" s="17">
        <v>226</v>
      </c>
      <c r="C20" s="17">
        <v>190</v>
      </c>
      <c r="D20" s="17">
        <v>5</v>
      </c>
      <c r="E20" s="17">
        <v>950</v>
      </c>
      <c r="F20" s="51">
        <v>45058</v>
      </c>
      <c r="G20" s="17" t="s">
        <v>17</v>
      </c>
      <c r="H20" s="19">
        <v>204</v>
      </c>
      <c r="I20" s="17" t="str">
        <f>VLOOKUP(B20,товар!$A$1:$C$433,2,FALSE)</f>
        <v>Сыр</v>
      </c>
      <c r="J20" s="34">
        <f>AVERAGEIF($I$2:$I$999,I20,$C$2:$C$999)</f>
        <v>262.63492063492066</v>
      </c>
      <c r="K20" s="36">
        <f t="shared" si="1"/>
        <v>-0.2765623111326001</v>
      </c>
      <c r="L20" s="17" t="str">
        <f>VLOOKUP(B20,товар!$A$1:$C$433,3,FALSE)</f>
        <v>Карат</v>
      </c>
      <c r="M20" s="53">
        <f>AVERAGEIFS($C$2:$C$999,$I$2:$I$999,I20,$L$2:$L$999,L20)</f>
        <v>311.33333333333331</v>
      </c>
      <c r="N20" s="49">
        <v>44867</v>
      </c>
      <c r="O20" s="55">
        <f t="shared" si="0"/>
        <v>191</v>
      </c>
      <c r="P20" s="55">
        <f ca="1">SUM($E$2:$E$999,клиенты!D19:L453,10,FALSE)</f>
        <v>38544354.400000006</v>
      </c>
      <c r="Q20" s="17" t="s">
        <v>137</v>
      </c>
    </row>
    <row r="21" spans="1:17" x14ac:dyDescent="0.25">
      <c r="A21" s="18">
        <v>20</v>
      </c>
      <c r="B21" s="17">
        <v>310</v>
      </c>
      <c r="C21" s="17">
        <v>458</v>
      </c>
      <c r="D21" s="17">
        <v>2</v>
      </c>
      <c r="E21" s="17">
        <v>916</v>
      </c>
      <c r="F21" s="51">
        <v>45158</v>
      </c>
      <c r="G21" s="17" t="s">
        <v>17</v>
      </c>
      <c r="H21" s="19">
        <v>481</v>
      </c>
      <c r="I21" s="17" t="str">
        <f>VLOOKUP(B21,товар!$A$1:$C$433,2,FALSE)</f>
        <v>Макароны</v>
      </c>
      <c r="J21" s="34">
        <f>AVERAGEIF($I$2:$I$999,I21,$C$2:$C$999)</f>
        <v>265.47674418604652</v>
      </c>
      <c r="K21" s="36">
        <f t="shared" si="1"/>
        <v>0.72519819543603004</v>
      </c>
      <c r="L21" s="17" t="str">
        <f>VLOOKUP(B21,товар!$A$1:$C$433,3,FALSE)</f>
        <v>Паста Зара</v>
      </c>
      <c r="M21" s="53">
        <f>AVERAGEIFS($C$2:$C$999,$I$2:$I$999,I21,$L$2:$L$999,L21)</f>
        <v>276.67567567567568</v>
      </c>
      <c r="N21" s="49">
        <v>44756</v>
      </c>
      <c r="O21" s="55">
        <f t="shared" si="0"/>
        <v>402</v>
      </c>
      <c r="P21" s="55">
        <f ca="1">SUM($E$2:$E$999,клиенты!D20:L454,10,FALSE)</f>
        <v>38453693.166666672</v>
      </c>
      <c r="Q21" s="17" t="s">
        <v>134</v>
      </c>
    </row>
    <row r="22" spans="1:17" x14ac:dyDescent="0.25">
      <c r="A22" s="18">
        <v>21</v>
      </c>
      <c r="B22" s="17">
        <v>137</v>
      </c>
      <c r="C22" s="17">
        <v>152</v>
      </c>
      <c r="D22" s="17">
        <v>2</v>
      </c>
      <c r="E22" s="17">
        <v>304</v>
      </c>
      <c r="F22" s="51">
        <v>45244</v>
      </c>
      <c r="G22" s="17" t="s">
        <v>8</v>
      </c>
      <c r="H22" s="19">
        <v>363</v>
      </c>
      <c r="I22" s="17" t="str">
        <f>VLOOKUP(B22,товар!$A$1:$C$433,2,FALSE)</f>
        <v>Фрукты</v>
      </c>
      <c r="J22" s="34">
        <f>AVERAGEIF($I$2:$I$999,I22,$C$2:$C$999)</f>
        <v>274.16279069767444</v>
      </c>
      <c r="K22" s="36">
        <f t="shared" si="1"/>
        <v>-0.4455848672491306</v>
      </c>
      <c r="L22" s="17" t="str">
        <f>VLOOKUP(B22,товар!$A$1:$C$433,3,FALSE)</f>
        <v>Экзотик</v>
      </c>
      <c r="M22" s="53">
        <f>AVERAGEIFS($C$2:$C$999,$I$2:$I$999,I22,$L$2:$L$999,L22)</f>
        <v>253.6875</v>
      </c>
      <c r="N22" s="49">
        <v>44675</v>
      </c>
      <c r="O22" s="55">
        <f t="shared" si="0"/>
        <v>569</v>
      </c>
      <c r="P22" s="55">
        <f ca="1">SUM($E$2:$E$999,клиенты!D21:L455,10,FALSE)</f>
        <v>38363057.06666667</v>
      </c>
      <c r="Q22" s="17" t="s">
        <v>132</v>
      </c>
    </row>
    <row r="23" spans="1:17" x14ac:dyDescent="0.25">
      <c r="A23" s="18">
        <v>22</v>
      </c>
      <c r="B23" s="17">
        <v>385</v>
      </c>
      <c r="C23" s="17">
        <v>352</v>
      </c>
      <c r="D23" s="17">
        <v>2</v>
      </c>
      <c r="E23" s="17">
        <v>704</v>
      </c>
      <c r="F23" s="51">
        <v>45123</v>
      </c>
      <c r="G23" s="17" t="s">
        <v>14</v>
      </c>
      <c r="H23" s="19">
        <v>397</v>
      </c>
      <c r="I23" s="17" t="str">
        <f>VLOOKUP(B23,товар!$A$1:$C$433,2,FALSE)</f>
        <v>Макароны</v>
      </c>
      <c r="J23" s="34">
        <f>AVERAGEIF($I$2:$I$999,I23,$C$2:$C$999)</f>
        <v>265.47674418604652</v>
      </c>
      <c r="K23" s="36">
        <f t="shared" si="1"/>
        <v>0.32591651701633739</v>
      </c>
      <c r="L23" s="17" t="str">
        <f>VLOOKUP(B23,товар!$A$1:$C$433,3,FALSE)</f>
        <v>Макфа</v>
      </c>
      <c r="M23" s="53">
        <f>AVERAGEIFS($C$2:$C$999,$I$2:$I$999,I23,$L$2:$L$999,L23)</f>
        <v>329.27272727272725</v>
      </c>
      <c r="N23" s="49">
        <v>44728</v>
      </c>
      <c r="O23" s="55">
        <f t="shared" si="0"/>
        <v>395</v>
      </c>
      <c r="P23" s="55">
        <f ca="1">SUM($E$2:$E$999,клиенты!D22:L456,10,FALSE)</f>
        <v>38272528.266666673</v>
      </c>
      <c r="Q23" s="17" t="s">
        <v>134</v>
      </c>
    </row>
    <row r="24" spans="1:17" x14ac:dyDescent="0.25">
      <c r="A24" s="18">
        <v>23</v>
      </c>
      <c r="B24" s="17">
        <v>226</v>
      </c>
      <c r="C24" s="17">
        <v>228</v>
      </c>
      <c r="D24" s="17">
        <v>2</v>
      </c>
      <c r="E24" s="17">
        <v>456</v>
      </c>
      <c r="F24" s="51">
        <v>45027</v>
      </c>
      <c r="G24" s="17" t="s">
        <v>18</v>
      </c>
      <c r="H24" s="19">
        <v>280</v>
      </c>
      <c r="I24" s="17" t="str">
        <f>VLOOKUP(B24,товар!$A$1:$C$433,2,FALSE)</f>
        <v>Сыр</v>
      </c>
      <c r="J24" s="34">
        <f>AVERAGEIF($I$2:$I$999,I24,$C$2:$C$999)</f>
        <v>262.63492063492066</v>
      </c>
      <c r="K24" s="36">
        <f t="shared" si="1"/>
        <v>-0.13187477335912012</v>
      </c>
      <c r="L24" s="17" t="str">
        <f>VLOOKUP(B24,товар!$A$1:$C$433,3,FALSE)</f>
        <v>Карат</v>
      </c>
      <c r="M24" s="53">
        <f>AVERAGEIFS($C$2:$C$999,$I$2:$I$999,I24,$L$2:$L$999,L24)</f>
        <v>311.33333333333331</v>
      </c>
      <c r="N24" s="49">
        <v>44563</v>
      </c>
      <c r="O24" s="55">
        <f t="shared" si="0"/>
        <v>464</v>
      </c>
      <c r="P24" s="55">
        <f ca="1">SUM($E$2:$E$999,клиенты!D23:L457,10,FALSE)</f>
        <v>38182077.766666666</v>
      </c>
      <c r="Q24" s="17" t="s">
        <v>137</v>
      </c>
    </row>
    <row r="25" spans="1:17" x14ac:dyDescent="0.25">
      <c r="A25" s="18">
        <v>24</v>
      </c>
      <c r="B25" s="17">
        <v>451</v>
      </c>
      <c r="C25" s="17">
        <v>161</v>
      </c>
      <c r="D25" s="17">
        <v>4</v>
      </c>
      <c r="E25" s="17">
        <v>644</v>
      </c>
      <c r="F25" s="51">
        <v>44966</v>
      </c>
      <c r="G25" s="17" t="s">
        <v>15</v>
      </c>
      <c r="H25" s="19">
        <v>39</v>
      </c>
      <c r="I25" s="17" t="str">
        <f>VLOOKUP(B25,товар!$A$1:$C$433,2,FALSE)</f>
        <v>Рис</v>
      </c>
      <c r="J25" s="34">
        <f>AVERAGEIF($I$2:$I$999,I25,$C$2:$C$999)</f>
        <v>258.375</v>
      </c>
      <c r="K25" s="36">
        <f t="shared" si="1"/>
        <v>-0.37687469762941461</v>
      </c>
      <c r="L25" s="17" t="str">
        <f>VLOOKUP(B25,товар!$A$1:$C$433,3,FALSE)</f>
        <v>Белый Злат</v>
      </c>
      <c r="M25" s="53">
        <f>AVERAGEIFS($C$2:$C$999,$I$2:$I$999,I25,$L$2:$L$999,L25)</f>
        <v>269.70588235294116</v>
      </c>
      <c r="N25" s="49">
        <v>44653</v>
      </c>
      <c r="O25" s="55">
        <f t="shared" si="0"/>
        <v>313</v>
      </c>
      <c r="P25" s="55">
        <f ca="1">SUM($E$2:$E$999,клиенты!D24:L458,10,FALSE)</f>
        <v>38091576.033333339</v>
      </c>
      <c r="Q25" s="17" t="s">
        <v>134</v>
      </c>
    </row>
    <row r="26" spans="1:17" x14ac:dyDescent="0.25">
      <c r="A26" s="18">
        <v>25</v>
      </c>
      <c r="B26" s="17">
        <v>7</v>
      </c>
      <c r="C26" s="17">
        <v>362</v>
      </c>
      <c r="D26" s="17">
        <v>1</v>
      </c>
      <c r="E26" s="17">
        <v>362</v>
      </c>
      <c r="F26" s="51">
        <v>45326</v>
      </c>
      <c r="G26" s="17" t="s">
        <v>12</v>
      </c>
      <c r="H26" s="19">
        <v>303</v>
      </c>
      <c r="I26" s="17" t="str">
        <f>VLOOKUP(B26,товар!$A$1:$C$433,2,FALSE)</f>
        <v>Сыр</v>
      </c>
      <c r="J26" s="34">
        <f>AVERAGEIF($I$2:$I$999,I26,$C$2:$C$999)</f>
        <v>262.63492063492066</v>
      </c>
      <c r="K26" s="36">
        <f t="shared" si="1"/>
        <v>0.37833917563157238</v>
      </c>
      <c r="L26" s="17" t="str">
        <f>VLOOKUP(B26,товар!$A$1:$C$433,3,FALSE)</f>
        <v>President</v>
      </c>
      <c r="M26" s="53">
        <f>AVERAGEIFS($C$2:$C$999,$I$2:$I$999,I26,$L$2:$L$999,L26)</f>
        <v>238.72222222222223</v>
      </c>
      <c r="N26" s="49">
        <v>44689</v>
      </c>
      <c r="O26" s="55">
        <f t="shared" si="0"/>
        <v>637</v>
      </c>
      <c r="P26" s="55">
        <f ca="1">SUM($E$2:$E$999,клиенты!D25:L459,10,FALSE)</f>
        <v>38001233.800000012</v>
      </c>
      <c r="Q26" s="17" t="s">
        <v>132</v>
      </c>
    </row>
    <row r="27" spans="1:17" x14ac:dyDescent="0.25">
      <c r="A27" s="18">
        <v>26</v>
      </c>
      <c r="B27" s="17">
        <v>495</v>
      </c>
      <c r="C27" s="17">
        <v>312</v>
      </c>
      <c r="D27" s="17">
        <v>1</v>
      </c>
      <c r="E27" s="17">
        <v>312</v>
      </c>
      <c r="F27" s="51">
        <v>45174</v>
      </c>
      <c r="G27" s="17" t="s">
        <v>16</v>
      </c>
      <c r="H27" s="19">
        <v>422</v>
      </c>
      <c r="I27" s="17" t="str">
        <f>VLOOKUP(B27,товар!$A$1:$C$433,2,FALSE)</f>
        <v>Чай</v>
      </c>
      <c r="J27" s="34">
        <f>AVERAGEIF($I$2:$I$999,I27,$C$2:$C$999)</f>
        <v>271.18181818181819</v>
      </c>
      <c r="K27" s="36">
        <f t="shared" si="1"/>
        <v>0.15051961112973511</v>
      </c>
      <c r="L27" s="17" t="str">
        <f>VLOOKUP(B27,товар!$A$1:$C$433,3,FALSE)</f>
        <v>Greenfield</v>
      </c>
      <c r="M27" s="53">
        <f>AVERAGEIFS($C$2:$C$999,$I$2:$I$999,I27,$L$2:$L$999,L27)</f>
        <v>291.45454545454544</v>
      </c>
      <c r="N27" s="49">
        <v>44784</v>
      </c>
      <c r="O27" s="55">
        <f t="shared" si="0"/>
        <v>390</v>
      </c>
      <c r="P27" s="55">
        <f ca="1">SUM($E$2:$E$999,клиенты!D26:L460,10,FALSE)</f>
        <v>37910804.566666678</v>
      </c>
      <c r="Q27" s="17" t="s">
        <v>128</v>
      </c>
    </row>
    <row r="28" spans="1:17" x14ac:dyDescent="0.25">
      <c r="A28" s="18">
        <v>27</v>
      </c>
      <c r="B28" s="17">
        <v>415</v>
      </c>
      <c r="C28" s="17">
        <v>311</v>
      </c>
      <c r="D28" s="17">
        <v>5</v>
      </c>
      <c r="E28" s="17">
        <v>1555</v>
      </c>
      <c r="F28" s="51">
        <v>45099</v>
      </c>
      <c r="G28" s="17" t="s">
        <v>19</v>
      </c>
      <c r="H28" s="19">
        <v>24</v>
      </c>
      <c r="I28" s="17" t="str">
        <f>VLOOKUP(B28,товар!$A$1:$C$433,2,FALSE)</f>
        <v>Чипсы</v>
      </c>
      <c r="J28" s="34">
        <f>AVERAGEIF($I$2:$I$999,I28,$C$2:$C$999)</f>
        <v>273.72549019607845</v>
      </c>
      <c r="K28" s="36">
        <f t="shared" si="1"/>
        <v>0.13617478510028636</v>
      </c>
      <c r="L28" s="17" t="str">
        <f>VLOOKUP(B28,товар!$A$1:$C$433,3,FALSE)</f>
        <v>Pringles</v>
      </c>
      <c r="M28" s="53">
        <f>AVERAGEIFS($C$2:$C$999,$I$2:$I$999,I28,$L$2:$L$999,L28)</f>
        <v>280.23809523809524</v>
      </c>
      <c r="N28" s="49">
        <v>44609</v>
      </c>
      <c r="O28" s="55">
        <f t="shared" si="0"/>
        <v>490</v>
      </c>
      <c r="P28" s="55">
        <f ca="1">SUM($E$2:$E$999,клиенты!D27:L461,10,FALSE)</f>
        <v>37820340.533333346</v>
      </c>
      <c r="Q28" s="17" t="s">
        <v>132</v>
      </c>
    </row>
    <row r="29" spans="1:17" x14ac:dyDescent="0.25">
      <c r="A29" s="18">
        <v>28</v>
      </c>
      <c r="B29" s="17">
        <v>176</v>
      </c>
      <c r="C29" s="17">
        <v>220</v>
      </c>
      <c r="D29" s="17">
        <v>1</v>
      </c>
      <c r="E29" s="17">
        <v>220</v>
      </c>
      <c r="F29" s="51">
        <v>45368</v>
      </c>
      <c r="G29" s="17" t="s">
        <v>8</v>
      </c>
      <c r="H29" s="19">
        <v>112</v>
      </c>
      <c r="I29" s="17" t="str">
        <f>VLOOKUP(B29,товар!$A$1:$C$433,2,FALSE)</f>
        <v>Сахар</v>
      </c>
      <c r="J29" s="34">
        <f>AVERAGEIF($I$2:$I$999,I29,$C$2:$C$999)</f>
        <v>250.9655172413793</v>
      </c>
      <c r="K29" s="36">
        <f t="shared" si="1"/>
        <v>-0.12338554547952729</v>
      </c>
      <c r="L29" s="17" t="str">
        <f>VLOOKUP(B29,товар!$A$1:$C$433,3,FALSE)</f>
        <v>Продимекс</v>
      </c>
      <c r="M29" s="53">
        <f>AVERAGEIFS($C$2:$C$999,$I$2:$I$999,I29,$L$2:$L$999,L29)</f>
        <v>240.5</v>
      </c>
      <c r="N29" s="49">
        <v>44652</v>
      </c>
      <c r="O29" s="55">
        <f t="shared" si="0"/>
        <v>716</v>
      </c>
      <c r="P29" s="55">
        <f ca="1">SUM($E$2:$E$999,клиенты!D28:L462,10,FALSE)</f>
        <v>37729784.666666687</v>
      </c>
      <c r="Q29" s="17" t="s">
        <v>137</v>
      </c>
    </row>
    <row r="30" spans="1:17" x14ac:dyDescent="0.25">
      <c r="A30" s="18">
        <v>29</v>
      </c>
      <c r="B30" s="17">
        <v>181</v>
      </c>
      <c r="C30" s="17">
        <v>476</v>
      </c>
      <c r="D30" s="17">
        <v>4</v>
      </c>
      <c r="E30" s="17">
        <v>1904</v>
      </c>
      <c r="F30" s="51">
        <v>45040</v>
      </c>
      <c r="G30" s="17" t="s">
        <v>8</v>
      </c>
      <c r="H30" s="19">
        <v>451</v>
      </c>
      <c r="I30" s="17" t="str">
        <f>VLOOKUP(B30,товар!$A$1:$C$433,2,FALSE)</f>
        <v>Молоко</v>
      </c>
      <c r="J30" s="34">
        <f>AVERAGEIF($I$2:$I$999,I30,$C$2:$C$999)</f>
        <v>294.95238095238096</v>
      </c>
      <c r="K30" s="36">
        <f t="shared" si="1"/>
        <v>0.61381982563771387</v>
      </c>
      <c r="L30" s="17" t="str">
        <f>VLOOKUP(B30,товар!$A$1:$C$433,3,FALSE)</f>
        <v>Простоквашино</v>
      </c>
      <c r="M30" s="53">
        <f>AVERAGEIFS($C$2:$C$999,$I$2:$I$999,I30,$L$2:$L$999,L30)</f>
        <v>318.81818181818181</v>
      </c>
      <c r="N30" s="49">
        <v>44584</v>
      </c>
      <c r="O30" s="55">
        <f t="shared" si="0"/>
        <v>456</v>
      </c>
      <c r="P30" s="55">
        <f ca="1">SUM($E$2:$E$999,клиенты!D29:L463,10,FALSE)</f>
        <v>37639397.966666684</v>
      </c>
      <c r="Q30" s="17" t="s">
        <v>137</v>
      </c>
    </row>
    <row r="31" spans="1:17" x14ac:dyDescent="0.25">
      <c r="A31" s="18">
        <v>30</v>
      </c>
      <c r="B31" s="17">
        <v>399</v>
      </c>
      <c r="C31" s="17">
        <v>190</v>
      </c>
      <c r="D31" s="17">
        <v>1</v>
      </c>
      <c r="E31" s="17">
        <v>190</v>
      </c>
      <c r="F31" s="51">
        <v>45414</v>
      </c>
      <c r="G31" s="17" t="s">
        <v>10</v>
      </c>
      <c r="H31" s="19">
        <v>131</v>
      </c>
      <c r="I31" s="17" t="str">
        <f>VLOOKUP(B31,товар!$A$1:$C$433,2,FALSE)</f>
        <v>Хлеб</v>
      </c>
      <c r="J31" s="34">
        <f>AVERAGEIF($I$2:$I$999,I31,$C$2:$C$999)</f>
        <v>300.31818181818181</v>
      </c>
      <c r="K31" s="36">
        <f t="shared" si="1"/>
        <v>-0.36733767216588464</v>
      </c>
      <c r="L31" s="17" t="str">
        <f>VLOOKUP(B31,товар!$A$1:$C$433,3,FALSE)</f>
        <v>Хлебный Дом</v>
      </c>
      <c r="M31" s="53">
        <f>AVERAGEIFS($C$2:$C$999,$I$2:$I$999,I31,$L$2:$L$999,L31)</f>
        <v>281.73333333333335</v>
      </c>
      <c r="N31" s="49">
        <v>44693</v>
      </c>
      <c r="O31" s="55">
        <f t="shared" si="0"/>
        <v>721</v>
      </c>
      <c r="P31" s="55">
        <f ca="1">SUM($E$2:$E$999,клиенты!D30:L464,10,FALSE)</f>
        <v>37548969.700000003</v>
      </c>
      <c r="Q31" s="17" t="s">
        <v>137</v>
      </c>
    </row>
    <row r="32" spans="1:17" x14ac:dyDescent="0.25">
      <c r="A32" s="18">
        <v>31</v>
      </c>
      <c r="B32" s="17">
        <v>382</v>
      </c>
      <c r="C32" s="17">
        <v>198</v>
      </c>
      <c r="D32" s="17">
        <v>5</v>
      </c>
      <c r="E32" s="17">
        <v>990</v>
      </c>
      <c r="F32" s="51">
        <v>45125</v>
      </c>
      <c r="G32" s="17" t="s">
        <v>20</v>
      </c>
      <c r="H32" s="19">
        <v>160</v>
      </c>
      <c r="I32" s="17" t="str">
        <f>VLOOKUP(B32,товар!$A$1:$C$433,2,FALSE)</f>
        <v>Овощи</v>
      </c>
      <c r="J32" s="34">
        <f>AVERAGEIF($I$2:$I$999,I32,$C$2:$C$999)</f>
        <v>250.48780487804879</v>
      </c>
      <c r="K32" s="36">
        <f t="shared" si="1"/>
        <v>-0.2095423563777995</v>
      </c>
      <c r="L32" s="17" t="str">
        <f>VLOOKUP(B32,товар!$A$1:$C$433,3,FALSE)</f>
        <v>Овощной ряд</v>
      </c>
      <c r="M32" s="53">
        <f>AVERAGEIFS($C$2:$C$999,$I$2:$I$999,I32,$L$2:$L$999,L32)</f>
        <v>303.8235294117647</v>
      </c>
      <c r="N32" s="49">
        <v>44649</v>
      </c>
      <c r="O32" s="55">
        <f t="shared" si="0"/>
        <v>476</v>
      </c>
      <c r="P32" s="55">
        <f ca="1">SUM($E$2:$E$999,клиенты!D31:L465,10,FALSE)</f>
        <v>37458607.166666672</v>
      </c>
      <c r="Q32" s="17" t="s">
        <v>132</v>
      </c>
    </row>
    <row r="33" spans="1:22" x14ac:dyDescent="0.25">
      <c r="A33" s="18">
        <v>32</v>
      </c>
      <c r="B33" s="17">
        <v>103</v>
      </c>
      <c r="C33" s="17">
        <v>254</v>
      </c>
      <c r="D33" s="17">
        <v>3</v>
      </c>
      <c r="E33" s="17">
        <v>762</v>
      </c>
      <c r="F33" s="51">
        <v>45352</v>
      </c>
      <c r="G33" s="17" t="s">
        <v>21</v>
      </c>
      <c r="H33" s="19">
        <v>408</v>
      </c>
      <c r="I33" s="17" t="str">
        <f>VLOOKUP(B33,товар!$A$1:$C$433,2,FALSE)</f>
        <v>Рыба</v>
      </c>
      <c r="J33" s="34">
        <f>AVERAGEIF($I$2:$I$999,I33,$C$2:$C$999)</f>
        <v>258.5128205128205</v>
      </c>
      <c r="K33" s="36">
        <f t="shared" si="1"/>
        <v>-1.7456853798849425E-2</v>
      </c>
      <c r="L33" s="17" t="str">
        <f>VLOOKUP(B33,товар!$A$1:$C$433,3,FALSE)</f>
        <v>Санта Бремор</v>
      </c>
      <c r="M33" s="53">
        <f>AVERAGEIFS($C$2:$C$999,$I$2:$I$999,I33,$L$2:$L$999,L33)</f>
        <v>216.4</v>
      </c>
      <c r="N33" s="49">
        <v>44857</v>
      </c>
      <c r="O33" s="55">
        <f t="shared" si="0"/>
        <v>495</v>
      </c>
      <c r="P33" s="55">
        <f ca="1">SUM($E$2:$E$999,клиенты!D32:L466,10,FALSE)</f>
        <v>37368139.266666673</v>
      </c>
      <c r="Q33" s="17" t="s">
        <v>137</v>
      </c>
    </row>
    <row r="34" spans="1:22" x14ac:dyDescent="0.25">
      <c r="A34" s="18">
        <v>33</v>
      </c>
      <c r="B34" s="17">
        <v>104</v>
      </c>
      <c r="C34" s="17">
        <v>351</v>
      </c>
      <c r="D34" s="17">
        <v>1</v>
      </c>
      <c r="E34" s="17">
        <v>351</v>
      </c>
      <c r="F34" s="51">
        <v>44997</v>
      </c>
      <c r="G34" s="17" t="s">
        <v>20</v>
      </c>
      <c r="H34" s="19">
        <v>324</v>
      </c>
      <c r="I34" s="17" t="str">
        <f>VLOOKUP(B34,товар!$A$1:$C$433,2,FALSE)</f>
        <v>Йогурт</v>
      </c>
      <c r="J34" s="34">
        <f>AVERAGEIF($I$2:$I$999,I34,$C$2:$C$999)</f>
        <v>263.25423728813558</v>
      </c>
      <c r="K34" s="36">
        <f t="shared" si="1"/>
        <v>0.33331187226371362</v>
      </c>
      <c r="L34" s="17" t="str">
        <f>VLOOKUP(B34,товар!$A$1:$C$433,3,FALSE)</f>
        <v>Ростагроэкспорт</v>
      </c>
      <c r="M34" s="53">
        <f>AVERAGEIFS($C$2:$C$999,$I$2:$I$999,I34,$L$2:$L$999,L34)</f>
        <v>257.78260869565219</v>
      </c>
      <c r="N34" s="49">
        <v>44761</v>
      </c>
      <c r="O34" s="55">
        <f t="shared" si="0"/>
        <v>236</v>
      </c>
      <c r="P34" s="55">
        <f ca="1">SUM($E$2:$E$999,клиенты!D33:L467,10,FALSE)</f>
        <v>37277713.900000006</v>
      </c>
      <c r="Q34" s="17" t="s">
        <v>132</v>
      </c>
    </row>
    <row r="35" spans="1:22" x14ac:dyDescent="0.25">
      <c r="A35" s="18">
        <v>34</v>
      </c>
      <c r="B35" s="17">
        <v>213</v>
      </c>
      <c r="C35" s="17">
        <v>387</v>
      </c>
      <c r="D35" s="17">
        <v>1</v>
      </c>
      <c r="E35" s="17">
        <v>387</v>
      </c>
      <c r="F35" s="51">
        <v>45267</v>
      </c>
      <c r="G35" s="17" t="s">
        <v>13</v>
      </c>
      <c r="H35" s="19">
        <v>310</v>
      </c>
      <c r="I35" s="17" t="str">
        <f>VLOOKUP(B35,товар!$A$1:$C$433,2,FALSE)</f>
        <v>Сахар</v>
      </c>
      <c r="J35" s="34">
        <f>AVERAGEIF($I$2:$I$999,I35,$C$2:$C$999)</f>
        <v>250.9655172413793</v>
      </c>
      <c r="K35" s="36">
        <f t="shared" si="1"/>
        <v>0.54204451772464979</v>
      </c>
      <c r="L35" s="17" t="str">
        <f>VLOOKUP(B35,товар!$A$1:$C$433,3,FALSE)</f>
        <v>Продимекс</v>
      </c>
      <c r="M35" s="53">
        <f>AVERAGEIFS($C$2:$C$999,$I$2:$I$999,I35,$L$2:$L$999,L35)</f>
        <v>240.5</v>
      </c>
      <c r="N35" s="49">
        <v>44807</v>
      </c>
      <c r="O35" s="55">
        <f t="shared" si="0"/>
        <v>460</v>
      </c>
      <c r="P35" s="55">
        <f ca="1">SUM($E$2:$E$999,клиенты!D34:L468,10,FALSE)</f>
        <v>37187087.466666669</v>
      </c>
      <c r="Q35" s="17" t="s">
        <v>130</v>
      </c>
    </row>
    <row r="36" spans="1:22" x14ac:dyDescent="0.25">
      <c r="A36" s="18">
        <v>35</v>
      </c>
      <c r="B36" s="17">
        <v>157</v>
      </c>
      <c r="C36" s="17">
        <v>55</v>
      </c>
      <c r="D36" s="17">
        <v>2</v>
      </c>
      <c r="E36" s="17">
        <v>110</v>
      </c>
      <c r="F36" s="51">
        <v>45381</v>
      </c>
      <c r="G36" s="17" t="s">
        <v>10</v>
      </c>
      <c r="H36" s="19">
        <v>179</v>
      </c>
      <c r="I36" s="17" t="str">
        <f>VLOOKUP(B36,товар!$A$1:$C$433,2,FALSE)</f>
        <v>Сыр</v>
      </c>
      <c r="J36" s="34">
        <f>AVERAGEIF($I$2:$I$999,I36,$C$2:$C$999)</f>
        <v>262.63492063492066</v>
      </c>
      <c r="K36" s="36">
        <f t="shared" si="1"/>
        <v>-0.79058382690680529</v>
      </c>
      <c r="L36" s="17" t="str">
        <f>VLOOKUP(B36,товар!$A$1:$C$433,3,FALSE)</f>
        <v>President</v>
      </c>
      <c r="M36" s="53">
        <f>AVERAGEIFS($C$2:$C$999,$I$2:$I$999,I36,$L$2:$L$999,L36)</f>
        <v>238.72222222222223</v>
      </c>
      <c r="N36" s="49">
        <v>44833</v>
      </c>
      <c r="O36" s="55">
        <f t="shared" si="0"/>
        <v>548</v>
      </c>
      <c r="P36" s="55">
        <f ca="1">SUM($E$2:$E$999,клиенты!D35:L469,10,FALSE)</f>
        <v>37096553.833333336</v>
      </c>
      <c r="Q36" s="17" t="s">
        <v>137</v>
      </c>
    </row>
    <row r="37" spans="1:22" x14ac:dyDescent="0.25">
      <c r="A37" s="18">
        <v>36</v>
      </c>
      <c r="B37" s="17">
        <v>237</v>
      </c>
      <c r="C37" s="17">
        <v>336</v>
      </c>
      <c r="D37" s="17">
        <v>1</v>
      </c>
      <c r="E37" s="17">
        <v>336</v>
      </c>
      <c r="F37" s="51">
        <v>44971</v>
      </c>
      <c r="G37" s="17" t="s">
        <v>17</v>
      </c>
      <c r="H37" s="19">
        <v>64</v>
      </c>
      <c r="I37" s="17" t="str">
        <f>VLOOKUP(B37,товар!$A$1:$C$433,2,FALSE)</f>
        <v>Конфеты</v>
      </c>
      <c r="J37" s="34">
        <f>AVERAGEIF($I$2:$I$999,I37,$C$2:$C$999)</f>
        <v>267.85483870967744</v>
      </c>
      <c r="K37" s="36">
        <f t="shared" si="1"/>
        <v>0.25441079063045691</v>
      </c>
      <c r="L37" s="17" t="str">
        <f>VLOOKUP(B37,товар!$A$1:$C$433,3,FALSE)</f>
        <v>Рот Фронт</v>
      </c>
      <c r="M37" s="53">
        <f>AVERAGEIFS($C$2:$C$999,$I$2:$I$999,I37,$L$2:$L$999,L37)</f>
        <v>288.23809523809524</v>
      </c>
      <c r="N37" s="49">
        <v>44707</v>
      </c>
      <c r="O37" s="55">
        <f t="shared" si="0"/>
        <v>264</v>
      </c>
      <c r="P37" s="55">
        <f ca="1">SUM($E$2:$E$999,клиенты!D36:L470,10,FALSE)</f>
        <v>37005975.733333334</v>
      </c>
      <c r="Q37" s="17" t="s">
        <v>132</v>
      </c>
    </row>
    <row r="38" spans="1:22" x14ac:dyDescent="0.25">
      <c r="A38" s="18">
        <v>37</v>
      </c>
      <c r="B38" s="17">
        <v>8</v>
      </c>
      <c r="C38" s="17">
        <v>480</v>
      </c>
      <c r="D38" s="17">
        <v>4</v>
      </c>
      <c r="E38" s="17">
        <v>1920</v>
      </c>
      <c r="F38" s="51">
        <v>44947</v>
      </c>
      <c r="G38" s="17" t="s">
        <v>22</v>
      </c>
      <c r="H38" s="19">
        <v>318</v>
      </c>
      <c r="I38" s="17" t="str">
        <f>VLOOKUP(B38,товар!$A$1:$C$433,2,FALSE)</f>
        <v>Макароны</v>
      </c>
      <c r="J38" s="34">
        <f>AVERAGEIF($I$2:$I$999,I38,$C$2:$C$999)</f>
        <v>265.47674418604652</v>
      </c>
      <c r="K38" s="36">
        <f t="shared" si="1"/>
        <v>0.80806797774955097</v>
      </c>
      <c r="L38" s="17" t="str">
        <f>VLOOKUP(B38,товар!$A$1:$C$433,3,FALSE)</f>
        <v>Паста Зара</v>
      </c>
      <c r="M38" s="53">
        <f>AVERAGEIFS($C$2:$C$999,$I$2:$I$999,I38,$L$2:$L$999,L38)</f>
        <v>276.67567567567568</v>
      </c>
      <c r="N38" s="49">
        <v>44892</v>
      </c>
      <c r="O38" s="55">
        <f t="shared" si="0"/>
        <v>55</v>
      </c>
      <c r="P38" s="55">
        <f ca="1">SUM($E$2:$E$999,клиенты!D37:L471,10,FALSE)</f>
        <v>36915372.500000007</v>
      </c>
      <c r="Q38" s="17" t="s">
        <v>132</v>
      </c>
    </row>
    <row r="39" spans="1:22" x14ac:dyDescent="0.25">
      <c r="A39" s="18">
        <v>38</v>
      </c>
      <c r="B39" s="17">
        <v>65</v>
      </c>
      <c r="C39" s="17">
        <v>214</v>
      </c>
      <c r="D39" s="17">
        <v>3</v>
      </c>
      <c r="E39" s="17">
        <v>642</v>
      </c>
      <c r="F39" s="51">
        <v>45129</v>
      </c>
      <c r="G39" s="17" t="s">
        <v>8</v>
      </c>
      <c r="H39" s="19">
        <v>239</v>
      </c>
      <c r="I39" s="17" t="str">
        <f>VLOOKUP(B39,товар!$A$1:$C$433,2,FALSE)</f>
        <v>Хлеб</v>
      </c>
      <c r="J39" s="34">
        <f>AVERAGEIF($I$2:$I$999,I39,$C$2:$C$999)</f>
        <v>300.31818181818181</v>
      </c>
      <c r="K39" s="36">
        <f t="shared" si="1"/>
        <v>-0.28742243075525953</v>
      </c>
      <c r="L39" s="17" t="str">
        <f>VLOOKUP(B39,товар!$A$1:$C$433,3,FALSE)</f>
        <v>Хлебный Дом</v>
      </c>
      <c r="M39" s="53">
        <f>AVERAGEIFS($C$2:$C$999,$I$2:$I$999,I39,$L$2:$L$999,L39)</f>
        <v>281.73333333333335</v>
      </c>
      <c r="N39" s="49">
        <v>44767</v>
      </c>
      <c r="O39" s="55">
        <f t="shared" si="0"/>
        <v>362</v>
      </c>
      <c r="P39" s="55">
        <f ca="1">SUM($E$2:$E$999,клиенты!D38:L472,10,FALSE)</f>
        <v>36824891.06666667</v>
      </c>
      <c r="Q39" s="17" t="s">
        <v>132</v>
      </c>
    </row>
    <row r="40" spans="1:22" x14ac:dyDescent="0.25">
      <c r="A40" s="18">
        <v>39</v>
      </c>
      <c r="B40" s="17">
        <v>45</v>
      </c>
      <c r="C40" s="17">
        <v>60</v>
      </c>
      <c r="D40" s="17">
        <v>2</v>
      </c>
      <c r="E40" s="17">
        <v>120</v>
      </c>
      <c r="F40" s="51">
        <v>45406</v>
      </c>
      <c r="G40" s="17" t="s">
        <v>23</v>
      </c>
      <c r="H40" s="19">
        <v>194</v>
      </c>
      <c r="I40" s="17" t="str">
        <f>VLOOKUP(B40,товар!$A$1:$C$433,2,FALSE)</f>
        <v>Сок</v>
      </c>
      <c r="J40" s="34">
        <f>AVERAGEIF($I$2:$I$999,I40,$C$2:$C$999)</f>
        <v>268.60344827586209</v>
      </c>
      <c r="K40" s="36">
        <f t="shared" si="1"/>
        <v>-0.77662237627575581</v>
      </c>
      <c r="L40" s="17" t="str">
        <f>VLOOKUP(B40,товар!$A$1:$C$433,3,FALSE)</f>
        <v>Добрый</v>
      </c>
      <c r="M40" s="53">
        <f>AVERAGEIFS($C$2:$C$999,$I$2:$I$999,I40,$L$2:$L$999,L40)</f>
        <v>242.81818181818181</v>
      </c>
      <c r="N40" s="49">
        <v>44924</v>
      </c>
      <c r="O40" s="55">
        <f t="shared" si="0"/>
        <v>482</v>
      </c>
      <c r="P40" s="55">
        <f ca="1">SUM($E$2:$E$999,клиенты!D39:L473,10,FALSE)</f>
        <v>36734230.799999997</v>
      </c>
      <c r="Q40" s="17" t="s">
        <v>137</v>
      </c>
      <c r="V40" t="s">
        <v>669</v>
      </c>
    </row>
    <row r="41" spans="1:22" x14ac:dyDescent="0.25">
      <c r="A41" s="18">
        <v>40</v>
      </c>
      <c r="B41" s="17">
        <v>36</v>
      </c>
      <c r="C41" s="17">
        <v>414</v>
      </c>
      <c r="D41" s="17">
        <v>3</v>
      </c>
      <c r="E41" s="17">
        <v>1242</v>
      </c>
      <c r="F41" s="51">
        <v>45117</v>
      </c>
      <c r="G41" s="17" t="s">
        <v>14</v>
      </c>
      <c r="H41" s="19">
        <v>267</v>
      </c>
      <c r="I41" s="17" t="str">
        <f>VLOOKUP(B41,товар!$A$1:$C$433,2,FALSE)</f>
        <v>Макароны</v>
      </c>
      <c r="J41" s="34">
        <f>AVERAGEIF($I$2:$I$999,I41,$C$2:$C$999)</f>
        <v>265.47674418604652</v>
      </c>
      <c r="K41" s="36">
        <f t="shared" si="1"/>
        <v>0.55945863080898772</v>
      </c>
      <c r="L41" s="17" t="str">
        <f>VLOOKUP(B41,товар!$A$1:$C$433,3,FALSE)</f>
        <v>Роллтон</v>
      </c>
      <c r="M41" s="53">
        <f>AVERAGEIFS($C$2:$C$999,$I$2:$I$999,I41,$L$2:$L$999,L41)</f>
        <v>235.55555555555554</v>
      </c>
      <c r="N41" s="49">
        <v>44910</v>
      </c>
      <c r="O41" s="55">
        <f t="shared" si="0"/>
        <v>207</v>
      </c>
      <c r="P41" s="55">
        <f ca="1">SUM($E$2:$E$999,клиенты!D40:L474,10,FALSE)</f>
        <v>36643691.36666666</v>
      </c>
      <c r="Q41" s="17" t="s">
        <v>137</v>
      </c>
      <c r="V41" s="42" t="s">
        <v>668</v>
      </c>
    </row>
    <row r="42" spans="1:22" x14ac:dyDescent="0.25">
      <c r="A42" s="18">
        <v>43</v>
      </c>
      <c r="B42" s="17">
        <v>41</v>
      </c>
      <c r="C42" s="17">
        <v>493</v>
      </c>
      <c r="D42" s="17">
        <v>3</v>
      </c>
      <c r="E42" s="17">
        <v>1479</v>
      </c>
      <c r="F42" s="51">
        <v>45104</v>
      </c>
      <c r="G42" s="17" t="s">
        <v>9</v>
      </c>
      <c r="H42" s="19">
        <v>287</v>
      </c>
      <c r="I42" s="17" t="str">
        <f>VLOOKUP(B42,товар!$A$1:$C$433,2,FALSE)</f>
        <v>Рис</v>
      </c>
      <c r="J42" s="34">
        <f>AVERAGEIF($I$2:$I$999,I42,$C$2:$C$999)</f>
        <v>258.375</v>
      </c>
      <c r="K42" s="36">
        <f t="shared" si="1"/>
        <v>0.90807934204160623</v>
      </c>
      <c r="L42" s="17" t="str">
        <f>VLOOKUP(B42,товар!$A$1:$C$433,3,FALSE)</f>
        <v>Агро-Альянс</v>
      </c>
      <c r="M42" s="53">
        <f>AVERAGEIFS($C$2:$C$999,$I$2:$I$999,I42,$L$2:$L$999,L42)</f>
        <v>317.85714285714283</v>
      </c>
      <c r="N42" s="49">
        <v>44608</v>
      </c>
      <c r="O42" s="55">
        <f t="shared" si="0"/>
        <v>496</v>
      </c>
      <c r="P42" s="55">
        <f ca="1">SUM($E$2:$E$999,клиенты!D41:L475,10,FALSE)</f>
        <v>36553000.166666664</v>
      </c>
      <c r="Q42" s="17" t="s">
        <v>128</v>
      </c>
      <c r="R42" s="42"/>
    </row>
    <row r="43" spans="1:22" x14ac:dyDescent="0.25">
      <c r="A43" s="18">
        <v>44</v>
      </c>
      <c r="B43" s="17">
        <v>484</v>
      </c>
      <c r="C43" s="17">
        <v>305</v>
      </c>
      <c r="D43" s="17">
        <v>2</v>
      </c>
      <c r="E43" s="17">
        <v>610</v>
      </c>
      <c r="F43" s="51">
        <v>45234</v>
      </c>
      <c r="G43" s="17" t="s">
        <v>19</v>
      </c>
      <c r="H43" s="19">
        <v>145</v>
      </c>
      <c r="I43" s="17" t="str">
        <f>VLOOKUP(B43,товар!$A$1:$C$433,2,FALSE)</f>
        <v>Печенье</v>
      </c>
      <c r="J43" s="34">
        <f>AVERAGEIF($I$2:$I$999,I43,$C$2:$C$999)</f>
        <v>283.468085106383</v>
      </c>
      <c r="K43" s="36">
        <f t="shared" si="1"/>
        <v>7.5958868122795176E-2</v>
      </c>
      <c r="L43" s="17" t="str">
        <f>VLOOKUP(B43,товар!$A$1:$C$433,3,FALSE)</f>
        <v>КДВ</v>
      </c>
      <c r="M43" s="53">
        <f>AVERAGEIFS($C$2:$C$999,$I$2:$I$999,I43,$L$2:$L$999,L43)</f>
        <v>323.07692307692309</v>
      </c>
      <c r="N43" s="49">
        <v>44653</v>
      </c>
      <c r="O43" s="55">
        <f t="shared" si="0"/>
        <v>581</v>
      </c>
      <c r="P43" s="55">
        <f ca="1">SUM($E$2:$E$999,клиенты!D42:L476,10,FALSE)</f>
        <v>36462322.499999993</v>
      </c>
      <c r="Q43" s="17" t="s">
        <v>134</v>
      </c>
    </row>
    <row r="44" spans="1:22" x14ac:dyDescent="0.25">
      <c r="A44" s="18">
        <v>45</v>
      </c>
      <c r="B44" s="17">
        <v>7</v>
      </c>
      <c r="C44" s="17">
        <v>162</v>
      </c>
      <c r="D44" s="17">
        <v>4</v>
      </c>
      <c r="E44" s="17">
        <v>648</v>
      </c>
      <c r="F44" s="51">
        <v>45387</v>
      </c>
      <c r="G44" s="17" t="s">
        <v>16</v>
      </c>
      <c r="H44" s="19">
        <v>270</v>
      </c>
      <c r="I44" s="17" t="str">
        <f>VLOOKUP(B44,товар!$A$1:$C$433,2,FALSE)</f>
        <v>Сыр</v>
      </c>
      <c r="J44" s="34">
        <f>AVERAGEIF($I$2:$I$999,I44,$C$2:$C$999)</f>
        <v>262.63492063492066</v>
      </c>
      <c r="K44" s="36">
        <f t="shared" si="1"/>
        <v>-0.3831741810709538</v>
      </c>
      <c r="L44" s="17" t="str">
        <f>VLOOKUP(B44,товар!$A$1:$C$433,3,FALSE)</f>
        <v>President</v>
      </c>
      <c r="M44" s="53">
        <f>AVERAGEIFS($C$2:$C$999,$I$2:$I$999,I44,$L$2:$L$999,L44)</f>
        <v>238.72222222222223</v>
      </c>
      <c r="N44" s="49">
        <v>44827</v>
      </c>
      <c r="O44" s="55">
        <f t="shared" si="0"/>
        <v>560</v>
      </c>
      <c r="P44" s="55">
        <f ca="1">SUM($E$2:$E$999,клиенты!D43:L477,10,FALSE)</f>
        <v>36371672.866666652</v>
      </c>
      <c r="Q44" s="17" t="s">
        <v>137</v>
      </c>
    </row>
    <row r="45" spans="1:22" x14ac:dyDescent="0.25">
      <c r="A45" s="18">
        <v>46</v>
      </c>
      <c r="B45" s="17">
        <v>390</v>
      </c>
      <c r="C45" s="17">
        <v>78</v>
      </c>
      <c r="D45" s="17">
        <v>1</v>
      </c>
      <c r="E45" s="17">
        <v>78</v>
      </c>
      <c r="F45" s="51">
        <v>44976</v>
      </c>
      <c r="G45" s="17" t="s">
        <v>15</v>
      </c>
      <c r="H45" s="19">
        <v>64</v>
      </c>
      <c r="I45" s="17" t="str">
        <f>VLOOKUP(B45,товар!$A$1:$C$433,2,FALSE)</f>
        <v>Сок</v>
      </c>
      <c r="J45" s="34">
        <f>AVERAGEIF($I$2:$I$999,I45,$C$2:$C$999)</f>
        <v>268.60344827586209</v>
      </c>
      <c r="K45" s="36">
        <f t="shared" si="1"/>
        <v>-0.70960908915848253</v>
      </c>
      <c r="L45" s="17" t="str">
        <f>VLOOKUP(B45,товар!$A$1:$C$433,3,FALSE)</f>
        <v>Сады Придонья</v>
      </c>
      <c r="M45" s="53">
        <f>AVERAGEIFS($C$2:$C$999,$I$2:$I$999,I45,$L$2:$L$999,L45)</f>
        <v>254.18181818181819</v>
      </c>
      <c r="N45" s="49">
        <v>44900</v>
      </c>
      <c r="O45" s="55">
        <f t="shared" si="0"/>
        <v>76</v>
      </c>
      <c r="P45" s="55">
        <f ca="1">SUM($E$2:$E$999,клиенты!D44:L478,10,FALSE)</f>
        <v>36281204.966666654</v>
      </c>
      <c r="Q45" s="17" t="s">
        <v>128</v>
      </c>
    </row>
    <row r="46" spans="1:22" x14ac:dyDescent="0.25">
      <c r="A46" s="18">
        <v>47</v>
      </c>
      <c r="B46" s="17">
        <v>57</v>
      </c>
      <c r="C46" s="17">
        <v>343</v>
      </c>
      <c r="D46" s="17">
        <v>5</v>
      </c>
      <c r="E46" s="17">
        <v>1715</v>
      </c>
      <c r="F46" s="51">
        <v>45063</v>
      </c>
      <c r="G46" s="17" t="s">
        <v>9</v>
      </c>
      <c r="H46" s="19">
        <v>183</v>
      </c>
      <c r="I46" s="17" t="str">
        <f>VLOOKUP(B46,товар!$A$1:$C$433,2,FALSE)</f>
        <v>Печенье</v>
      </c>
      <c r="J46" s="34">
        <f>AVERAGEIF($I$2:$I$999,I46,$C$2:$C$999)</f>
        <v>283.468085106383</v>
      </c>
      <c r="K46" s="36">
        <f t="shared" si="1"/>
        <v>0.21001275988891388</v>
      </c>
      <c r="L46" s="17" t="str">
        <f>VLOOKUP(B46,товар!$A$1:$C$433,3,FALSE)</f>
        <v>Юбилейное</v>
      </c>
      <c r="M46" s="53">
        <f>AVERAGEIFS($C$2:$C$999,$I$2:$I$999,I46,$L$2:$L$999,L46)</f>
        <v>232.44444444444446</v>
      </c>
      <c r="N46" s="49">
        <v>44775</v>
      </c>
      <c r="O46" s="55">
        <f t="shared" si="0"/>
        <v>288</v>
      </c>
      <c r="P46" s="55">
        <f ca="1">SUM($E$2:$E$999,клиенты!D45:L479,10,FALSE)</f>
        <v>36190819.233333319</v>
      </c>
      <c r="Q46" s="17" t="s">
        <v>130</v>
      </c>
    </row>
    <row r="47" spans="1:22" x14ac:dyDescent="0.25">
      <c r="A47" s="18">
        <v>48</v>
      </c>
      <c r="B47" s="17">
        <v>285</v>
      </c>
      <c r="C47" s="17">
        <v>498</v>
      </c>
      <c r="D47" s="17">
        <v>4</v>
      </c>
      <c r="E47" s="17">
        <v>1992</v>
      </c>
      <c r="F47" s="51">
        <v>45208</v>
      </c>
      <c r="G47" s="17" t="s">
        <v>17</v>
      </c>
      <c r="H47" s="19">
        <v>2</v>
      </c>
      <c r="I47" s="17" t="str">
        <f>VLOOKUP(B47,товар!$A$1:$C$433,2,FALSE)</f>
        <v>Макароны</v>
      </c>
      <c r="J47" s="34">
        <f>AVERAGEIF($I$2:$I$999,I47,$C$2:$C$999)</f>
        <v>265.47674418604652</v>
      </c>
      <c r="K47" s="36">
        <f t="shared" si="1"/>
        <v>0.87587052691515921</v>
      </c>
      <c r="L47" s="17" t="str">
        <f>VLOOKUP(B47,товар!$A$1:$C$433,3,FALSE)</f>
        <v>Паста Зара</v>
      </c>
      <c r="M47" s="53">
        <f>AVERAGEIFS($C$2:$C$999,$I$2:$I$999,I47,$L$2:$L$999,L47)</f>
        <v>276.67567567567568</v>
      </c>
      <c r="N47" s="49">
        <v>44766</v>
      </c>
      <c r="O47" s="55">
        <f t="shared" si="0"/>
        <v>442</v>
      </c>
      <c r="P47" s="55">
        <f ca="1">SUM($E$2:$E$999,клиенты!D46:L480,10,FALSE)</f>
        <v>36100389.999999993</v>
      </c>
      <c r="Q47" s="17" t="s">
        <v>130</v>
      </c>
    </row>
    <row r="48" spans="1:22" x14ac:dyDescent="0.25">
      <c r="A48" s="18">
        <v>49</v>
      </c>
      <c r="B48" s="17">
        <v>299</v>
      </c>
      <c r="C48" s="17">
        <v>133</v>
      </c>
      <c r="D48" s="17">
        <v>1</v>
      </c>
      <c r="E48" s="17">
        <v>133</v>
      </c>
      <c r="F48" s="51">
        <v>45104</v>
      </c>
      <c r="G48" s="17" t="s">
        <v>16</v>
      </c>
      <c r="H48" s="19">
        <v>204</v>
      </c>
      <c r="I48" s="17" t="str">
        <f>VLOOKUP(B48,товар!$A$1:$C$433,2,FALSE)</f>
        <v>Чай</v>
      </c>
      <c r="J48" s="34">
        <f>AVERAGEIF($I$2:$I$999,I48,$C$2:$C$999)</f>
        <v>271.18181818181819</v>
      </c>
      <c r="K48" s="36">
        <f t="shared" si="1"/>
        <v>-0.50955414012738853</v>
      </c>
      <c r="L48" s="17" t="str">
        <f>VLOOKUP(B48,товар!$A$1:$C$433,3,FALSE)</f>
        <v>Lipton</v>
      </c>
      <c r="M48" s="53">
        <f>AVERAGEIFS($C$2:$C$999,$I$2:$I$999,I48,$L$2:$L$999,L48)</f>
        <v>260.15789473684208</v>
      </c>
      <c r="N48" s="49">
        <v>44753</v>
      </c>
      <c r="O48" s="55">
        <f t="shared" si="0"/>
        <v>351</v>
      </c>
      <c r="P48" s="55">
        <f ca="1">SUM($E$2:$E$999,клиенты!D47:L481,10,FALSE)</f>
        <v>36009792.566666655</v>
      </c>
      <c r="Q48" s="17" t="s">
        <v>132</v>
      </c>
    </row>
    <row r="49" spans="1:17" x14ac:dyDescent="0.25">
      <c r="A49" s="18">
        <v>50</v>
      </c>
      <c r="B49" s="17">
        <v>444</v>
      </c>
      <c r="C49" s="17">
        <v>311</v>
      </c>
      <c r="D49" s="17">
        <v>4</v>
      </c>
      <c r="E49" s="17">
        <v>1244</v>
      </c>
      <c r="F49" s="51">
        <v>45398</v>
      </c>
      <c r="G49" s="17" t="s">
        <v>23</v>
      </c>
      <c r="H49" s="19">
        <v>229</v>
      </c>
      <c r="I49" s="17" t="str">
        <f>VLOOKUP(B49,товар!$A$1:$C$433,2,FALSE)</f>
        <v>Йогурт</v>
      </c>
      <c r="J49" s="34">
        <f>AVERAGEIF($I$2:$I$999,I49,$C$2:$C$999)</f>
        <v>263.25423728813558</v>
      </c>
      <c r="K49" s="36">
        <f t="shared" si="1"/>
        <v>0.18136749935616803</v>
      </c>
      <c r="L49" s="17" t="str">
        <f>VLOOKUP(B49,товар!$A$1:$C$433,3,FALSE)</f>
        <v>Эрманн</v>
      </c>
      <c r="M49" s="53">
        <f>AVERAGEIFS($C$2:$C$999,$I$2:$I$999,I49,$L$2:$L$999,L49)</f>
        <v>248.5</v>
      </c>
      <c r="N49" s="49">
        <v>44621</v>
      </c>
      <c r="O49" s="55">
        <f t="shared" si="0"/>
        <v>777</v>
      </c>
      <c r="P49" s="55">
        <f ca="1">SUM($E$2:$E$999,клиенты!D48:L482,10,FALSE)</f>
        <v>35919124.566666663</v>
      </c>
      <c r="Q49" s="17" t="s">
        <v>134</v>
      </c>
    </row>
    <row r="50" spans="1:17" x14ac:dyDescent="0.25">
      <c r="A50" s="18">
        <v>51</v>
      </c>
      <c r="B50" s="17">
        <v>35</v>
      </c>
      <c r="C50" s="17">
        <v>242</v>
      </c>
      <c r="D50" s="17">
        <v>2</v>
      </c>
      <c r="E50" s="17">
        <v>484</v>
      </c>
      <c r="F50" s="51">
        <v>45239</v>
      </c>
      <c r="G50" s="17" t="s">
        <v>22</v>
      </c>
      <c r="H50" s="19">
        <v>385</v>
      </c>
      <c r="I50" s="17" t="str">
        <f>VLOOKUP(B50,товар!$A$1:$C$433,2,FALSE)</f>
        <v>Крупа</v>
      </c>
      <c r="J50" s="34">
        <f>AVERAGEIF($I$2:$I$999,I50,$C$2:$C$999)</f>
        <v>255.11627906976744</v>
      </c>
      <c r="K50" s="36">
        <f t="shared" si="1"/>
        <v>-5.1412944393801285E-2</v>
      </c>
      <c r="L50" s="17" t="str">
        <f>VLOOKUP(B50,товар!$A$1:$C$433,3,FALSE)</f>
        <v>Мистраль</v>
      </c>
      <c r="M50" s="53">
        <f>AVERAGEIFS($C$2:$C$999,$I$2:$I$999,I50,$L$2:$L$999,L50)</f>
        <v>250.30769230769232</v>
      </c>
      <c r="N50" s="49">
        <v>44855</v>
      </c>
      <c r="O50" s="55">
        <f t="shared" si="0"/>
        <v>384</v>
      </c>
      <c r="P50" s="55">
        <f ca="1">SUM($E$2:$E$999,клиенты!D49:L483,10,FALSE)</f>
        <v>35828577.399999999</v>
      </c>
      <c r="Q50" s="17" t="s">
        <v>128</v>
      </c>
    </row>
    <row r="51" spans="1:17" x14ac:dyDescent="0.25">
      <c r="A51" s="18">
        <v>52</v>
      </c>
      <c r="B51" s="17">
        <v>296</v>
      </c>
      <c r="C51" s="17">
        <v>101</v>
      </c>
      <c r="D51" s="17">
        <v>3</v>
      </c>
      <c r="E51" s="17">
        <v>303</v>
      </c>
      <c r="F51" s="51">
        <v>45080</v>
      </c>
      <c r="G51" s="17" t="s">
        <v>19</v>
      </c>
      <c r="H51" s="19">
        <v>407</v>
      </c>
      <c r="I51" s="17" t="str">
        <f>VLOOKUP(B51,товар!$A$1:$C$433,2,FALSE)</f>
        <v>Крупа</v>
      </c>
      <c r="J51" s="34">
        <f>AVERAGEIF($I$2:$I$999,I51,$C$2:$C$999)</f>
        <v>255.11627906976744</v>
      </c>
      <c r="K51" s="36">
        <f t="shared" si="1"/>
        <v>-0.60410209662716507</v>
      </c>
      <c r="L51" s="17" t="str">
        <f>VLOOKUP(B51,товар!$A$1:$C$433,3,FALSE)</f>
        <v>Мистраль</v>
      </c>
      <c r="M51" s="53">
        <f>AVERAGEIFS($C$2:$C$999,$I$2:$I$999,I51,$L$2:$L$999,L51)</f>
        <v>250.30769230769232</v>
      </c>
      <c r="N51" s="49">
        <v>44654</v>
      </c>
      <c r="O51" s="55">
        <f t="shared" si="0"/>
        <v>426</v>
      </c>
      <c r="P51" s="55">
        <f ca="1">SUM($E$2:$E$999,клиенты!D50:L484,10,FALSE)</f>
        <v>35738038.933333337</v>
      </c>
      <c r="Q51" s="17" t="s">
        <v>134</v>
      </c>
    </row>
    <row r="52" spans="1:17" x14ac:dyDescent="0.25">
      <c r="A52" s="18">
        <v>53</v>
      </c>
      <c r="B52" s="17">
        <v>227</v>
      </c>
      <c r="C52" s="17">
        <v>65</v>
      </c>
      <c r="D52" s="17">
        <v>1</v>
      </c>
      <c r="E52" s="17">
        <v>65</v>
      </c>
      <c r="F52" s="51">
        <v>45308</v>
      </c>
      <c r="G52" s="17" t="s">
        <v>10</v>
      </c>
      <c r="H52" s="19">
        <v>493</v>
      </c>
      <c r="I52" s="17" t="str">
        <f>VLOOKUP(B52,товар!$A$1:$C$433,2,FALSE)</f>
        <v>Макароны</v>
      </c>
      <c r="J52" s="34">
        <f>AVERAGEIF($I$2:$I$999,I52,$C$2:$C$999)</f>
        <v>265.47674418604652</v>
      </c>
      <c r="K52" s="36">
        <f t="shared" si="1"/>
        <v>-0.75515746134641493</v>
      </c>
      <c r="L52" s="17" t="str">
        <f>VLOOKUP(B52,товар!$A$1:$C$433,3,FALSE)</f>
        <v>Макфа</v>
      </c>
      <c r="M52" s="53">
        <f>AVERAGEIFS($C$2:$C$999,$I$2:$I$999,I52,$L$2:$L$999,L52)</f>
        <v>329.27272727272725</v>
      </c>
      <c r="N52" s="49">
        <v>44689</v>
      </c>
      <c r="O52" s="55">
        <f t="shared" si="0"/>
        <v>619</v>
      </c>
      <c r="P52" s="55">
        <f ca="1">SUM($E$2:$E$999,клиенты!D51:L485,10,FALSE)</f>
        <v>35647513.033333331</v>
      </c>
      <c r="Q52" s="17" t="s">
        <v>128</v>
      </c>
    </row>
    <row r="53" spans="1:17" x14ac:dyDescent="0.25">
      <c r="A53" s="18">
        <v>54</v>
      </c>
      <c r="B53" s="17">
        <v>167</v>
      </c>
      <c r="C53" s="17">
        <v>143</v>
      </c>
      <c r="D53" s="17">
        <v>3</v>
      </c>
      <c r="E53" s="17">
        <v>429</v>
      </c>
      <c r="F53" s="51">
        <v>45246</v>
      </c>
      <c r="G53" s="17" t="s">
        <v>22</v>
      </c>
      <c r="H53" s="19">
        <v>34</v>
      </c>
      <c r="I53" s="17" t="str">
        <f>VLOOKUP(B53,товар!$A$1:$C$433,2,FALSE)</f>
        <v>Мясо</v>
      </c>
      <c r="J53" s="34">
        <f>AVERAGEIF($I$2:$I$999,I53,$C$2:$C$999)</f>
        <v>271.74545454545455</v>
      </c>
      <c r="K53" s="36">
        <f t="shared" si="1"/>
        <v>-0.47377224675498464</v>
      </c>
      <c r="L53" s="17" t="str">
        <f>VLOOKUP(B53,товар!$A$1:$C$433,3,FALSE)</f>
        <v>Сава</v>
      </c>
      <c r="M53" s="53">
        <f>AVERAGEIFS($C$2:$C$999,$I$2:$I$999,I53,$L$2:$L$999,L53)</f>
        <v>212.8125</v>
      </c>
      <c r="N53" s="49">
        <v>44795</v>
      </c>
      <c r="O53" s="55">
        <f t="shared" si="0"/>
        <v>451</v>
      </c>
      <c r="P53" s="55">
        <f ca="1">SUM($E$2:$E$999,клиенты!D52:L486,10,FALSE)</f>
        <v>35557114.733333327</v>
      </c>
      <c r="Q53" s="17" t="s">
        <v>130</v>
      </c>
    </row>
    <row r="54" spans="1:17" x14ac:dyDescent="0.25">
      <c r="A54" s="18">
        <v>55</v>
      </c>
      <c r="B54" s="17">
        <v>146</v>
      </c>
      <c r="C54" s="17">
        <v>402</v>
      </c>
      <c r="D54" s="17">
        <v>5</v>
      </c>
      <c r="E54" s="17">
        <v>2010</v>
      </c>
      <c r="F54" s="51">
        <v>45356</v>
      </c>
      <c r="G54" s="17" t="s">
        <v>13</v>
      </c>
      <c r="H54" s="19">
        <v>190</v>
      </c>
      <c r="I54" s="17" t="str">
        <f>VLOOKUP(B54,товар!$A$1:$C$433,2,FALSE)</f>
        <v>Сок</v>
      </c>
      <c r="J54" s="34">
        <f>AVERAGEIF($I$2:$I$999,I54,$C$2:$C$999)</f>
        <v>268.60344827586209</v>
      </c>
      <c r="K54" s="36">
        <f t="shared" si="1"/>
        <v>0.49663007895243583</v>
      </c>
      <c r="L54" s="17" t="str">
        <f>VLOOKUP(B54,товар!$A$1:$C$433,3,FALSE)</f>
        <v>Добрый</v>
      </c>
      <c r="M54" s="53">
        <f>AVERAGEIFS($C$2:$C$999,$I$2:$I$999,I54,$L$2:$L$999,L54)</f>
        <v>242.81818181818181</v>
      </c>
      <c r="N54" s="49">
        <v>44694</v>
      </c>
      <c r="O54" s="55">
        <f t="shared" si="0"/>
        <v>662</v>
      </c>
      <c r="P54" s="55">
        <f ca="1">SUM($E$2:$E$999,клиенты!D53:L487,10,FALSE)</f>
        <v>35466490.233333327</v>
      </c>
      <c r="Q54" s="17" t="s">
        <v>134</v>
      </c>
    </row>
    <row r="55" spans="1:17" x14ac:dyDescent="0.25">
      <c r="A55" s="18">
        <v>56</v>
      </c>
      <c r="B55" s="17">
        <v>338</v>
      </c>
      <c r="C55" s="17">
        <v>97</v>
      </c>
      <c r="D55" s="17">
        <v>1</v>
      </c>
      <c r="E55" s="17">
        <v>97</v>
      </c>
      <c r="F55" s="51">
        <v>45234</v>
      </c>
      <c r="G55" s="17" t="s">
        <v>17</v>
      </c>
      <c r="H55" s="19">
        <v>266</v>
      </c>
      <c r="I55" s="17" t="str">
        <f>VLOOKUP(B55,товар!$A$1:$C$433,2,FALSE)</f>
        <v>Сыр</v>
      </c>
      <c r="J55" s="34">
        <f>AVERAGEIF($I$2:$I$999,I55,$C$2:$C$999)</f>
        <v>262.63492063492066</v>
      </c>
      <c r="K55" s="36">
        <f t="shared" si="1"/>
        <v>-0.6306660219992748</v>
      </c>
      <c r="L55" s="17" t="str">
        <f>VLOOKUP(B55,товар!$A$1:$C$433,3,FALSE)</f>
        <v>President</v>
      </c>
      <c r="M55" s="53">
        <f>AVERAGEIFS($C$2:$C$999,$I$2:$I$999,I55,$L$2:$L$999,L55)</f>
        <v>238.72222222222223</v>
      </c>
      <c r="N55" s="49">
        <v>44850</v>
      </c>
      <c r="O55" s="55">
        <f t="shared" si="0"/>
        <v>384</v>
      </c>
      <c r="P55" s="55">
        <f ca="1">SUM($E$2:$E$999,клиенты!D54:L488,10,FALSE)</f>
        <v>35376060.033333324</v>
      </c>
      <c r="Q55" s="17" t="s">
        <v>137</v>
      </c>
    </row>
    <row r="56" spans="1:17" x14ac:dyDescent="0.25">
      <c r="A56" s="18">
        <v>57</v>
      </c>
      <c r="B56" s="17">
        <v>155</v>
      </c>
      <c r="C56" s="17">
        <v>482</v>
      </c>
      <c r="D56" s="17">
        <v>1</v>
      </c>
      <c r="E56" s="17">
        <v>482</v>
      </c>
      <c r="F56" s="51">
        <v>45400</v>
      </c>
      <c r="G56" s="17" t="s">
        <v>14</v>
      </c>
      <c r="H56" s="19">
        <v>222</v>
      </c>
      <c r="I56" s="17" t="str">
        <f>VLOOKUP(B56,товар!$A$1:$C$433,2,FALSE)</f>
        <v>Йогурт</v>
      </c>
      <c r="J56" s="34">
        <f>AVERAGEIF($I$2:$I$999,I56,$C$2:$C$999)</f>
        <v>263.25423728813558</v>
      </c>
      <c r="K56" s="36">
        <f t="shared" si="1"/>
        <v>0.83092969353592583</v>
      </c>
      <c r="L56" s="17" t="str">
        <f>VLOOKUP(B56,товар!$A$1:$C$433,3,FALSE)</f>
        <v>Эрманн</v>
      </c>
      <c r="M56" s="53">
        <f>AVERAGEIFS($C$2:$C$999,$I$2:$I$999,I56,$L$2:$L$999,L56)</f>
        <v>248.5</v>
      </c>
      <c r="N56" s="49">
        <v>44683</v>
      </c>
      <c r="O56" s="55">
        <f t="shared" si="0"/>
        <v>717</v>
      </c>
      <c r="P56" s="55">
        <f ca="1">SUM($E$2:$E$999,клиенты!D55:L489,10,FALSE)</f>
        <v>35285595.999999985</v>
      </c>
      <c r="Q56" s="17" t="s">
        <v>128</v>
      </c>
    </row>
    <row r="57" spans="1:17" x14ac:dyDescent="0.25">
      <c r="A57" s="18">
        <v>58</v>
      </c>
      <c r="B57" s="17">
        <v>239</v>
      </c>
      <c r="C57" s="17">
        <v>59</v>
      </c>
      <c r="D57" s="17">
        <v>1</v>
      </c>
      <c r="E57" s="17">
        <v>59</v>
      </c>
      <c r="F57" s="51">
        <v>45214</v>
      </c>
      <c r="G57" s="17" t="s">
        <v>25</v>
      </c>
      <c r="H57" s="19">
        <v>382</v>
      </c>
      <c r="I57" s="17" t="str">
        <f>VLOOKUP(B57,товар!$A$1:$C$433,2,FALSE)</f>
        <v>Йогурт</v>
      </c>
      <c r="J57" s="34">
        <f>AVERAGEIF($I$2:$I$999,I57,$C$2:$C$999)</f>
        <v>263.25423728813558</v>
      </c>
      <c r="K57" s="36">
        <f t="shared" si="1"/>
        <v>-0.77588204996137011</v>
      </c>
      <c r="L57" s="17" t="str">
        <f>VLOOKUP(B57,товар!$A$1:$C$433,3,FALSE)</f>
        <v>Эрманн</v>
      </c>
      <c r="M57" s="53">
        <f>AVERAGEIFS($C$2:$C$999,$I$2:$I$999,I57,$L$2:$L$999,L57)</f>
        <v>248.5</v>
      </c>
      <c r="N57" s="49">
        <v>44622</v>
      </c>
      <c r="O57" s="55">
        <f t="shared" si="0"/>
        <v>592</v>
      </c>
      <c r="P57" s="55">
        <f ca="1">SUM($E$2:$E$999,клиенты!D56:L490,10,FALSE)</f>
        <v>35195029.499999993</v>
      </c>
      <c r="Q57" s="17" t="s">
        <v>134</v>
      </c>
    </row>
    <row r="58" spans="1:17" x14ac:dyDescent="0.25">
      <c r="A58" s="18">
        <v>59</v>
      </c>
      <c r="B58" s="17">
        <v>158</v>
      </c>
      <c r="C58" s="17">
        <v>87</v>
      </c>
      <c r="D58" s="17">
        <v>4</v>
      </c>
      <c r="E58" s="17">
        <v>348</v>
      </c>
      <c r="F58" s="51">
        <v>45423</v>
      </c>
      <c r="G58" s="17" t="s">
        <v>16</v>
      </c>
      <c r="H58" s="19">
        <v>142</v>
      </c>
      <c r="I58" s="17" t="str">
        <f>VLOOKUP(B58,товар!$A$1:$C$433,2,FALSE)</f>
        <v>Сахар</v>
      </c>
      <c r="J58" s="34">
        <f>AVERAGEIF($I$2:$I$999,I58,$C$2:$C$999)</f>
        <v>250.9655172413793</v>
      </c>
      <c r="K58" s="36">
        <f t="shared" si="1"/>
        <v>-0.65333882934872212</v>
      </c>
      <c r="L58" s="17" t="str">
        <f>VLOOKUP(B58,товар!$A$1:$C$433,3,FALSE)</f>
        <v>Сладов</v>
      </c>
      <c r="M58" s="53">
        <f>AVERAGEIFS($C$2:$C$999,$I$2:$I$999,I58,$L$2:$L$999,L58)</f>
        <v>231.92857142857142</v>
      </c>
      <c r="N58" s="49">
        <v>44775</v>
      </c>
      <c r="O58" s="55">
        <f t="shared" si="0"/>
        <v>648</v>
      </c>
      <c r="P58" s="55">
        <f ca="1">SUM($E$2:$E$999,клиенты!D57:L491,10,FALSE)</f>
        <v>35104560.633333325</v>
      </c>
      <c r="Q58" s="17" t="s">
        <v>137</v>
      </c>
    </row>
    <row r="59" spans="1:17" x14ac:dyDescent="0.25">
      <c r="A59" s="18">
        <v>60</v>
      </c>
      <c r="B59" s="17">
        <v>147</v>
      </c>
      <c r="C59" s="17">
        <v>238</v>
      </c>
      <c r="D59" s="17">
        <v>5</v>
      </c>
      <c r="E59" s="17">
        <v>1190</v>
      </c>
      <c r="F59" s="51">
        <v>44981</v>
      </c>
      <c r="G59" s="17" t="s">
        <v>15</v>
      </c>
      <c r="H59" s="19">
        <v>270</v>
      </c>
      <c r="I59" s="17" t="str">
        <f>VLOOKUP(B59,товар!$A$1:$C$433,2,FALSE)</f>
        <v>Конфеты</v>
      </c>
      <c r="J59" s="34">
        <f>AVERAGEIF($I$2:$I$999,I59,$C$2:$C$999)</f>
        <v>267.85483870967744</v>
      </c>
      <c r="K59" s="36">
        <f t="shared" si="1"/>
        <v>-0.11145902330342627</v>
      </c>
      <c r="L59" s="17" t="str">
        <f>VLOOKUP(B59,товар!$A$1:$C$433,3,FALSE)</f>
        <v>Бабаевский</v>
      </c>
      <c r="M59" s="53">
        <f>AVERAGEIFS($C$2:$C$999,$I$2:$I$999,I59,$L$2:$L$999,L59)</f>
        <v>250.25925925925927</v>
      </c>
      <c r="N59" s="49">
        <v>44844</v>
      </c>
      <c r="O59" s="55">
        <f t="shared" si="0"/>
        <v>137</v>
      </c>
      <c r="P59" s="55">
        <f ca="1">SUM($E$2:$E$999,клиенты!D58:L492,10,FALSE)</f>
        <v>35013940.966666654</v>
      </c>
      <c r="Q59" s="17" t="s">
        <v>132</v>
      </c>
    </row>
    <row r="60" spans="1:17" x14ac:dyDescent="0.25">
      <c r="A60" s="18">
        <v>61</v>
      </c>
      <c r="B60" s="17">
        <v>311</v>
      </c>
      <c r="C60" s="17">
        <v>238</v>
      </c>
      <c r="D60" s="17">
        <v>5</v>
      </c>
      <c r="E60" s="17">
        <v>1190</v>
      </c>
      <c r="F60" s="51">
        <v>45245</v>
      </c>
      <c r="G60" s="17" t="s">
        <v>15</v>
      </c>
      <c r="H60" s="19">
        <v>150</v>
      </c>
      <c r="I60" s="17" t="str">
        <f>VLOOKUP(B60,товар!$A$1:$C$433,2,FALSE)</f>
        <v>Макароны</v>
      </c>
      <c r="J60" s="34">
        <f>AVERAGEIF($I$2:$I$999,I60,$C$2:$C$999)</f>
        <v>265.47674418604652</v>
      </c>
      <c r="K60" s="36">
        <f t="shared" si="1"/>
        <v>-0.10349962769918097</v>
      </c>
      <c r="L60" s="17" t="str">
        <f>VLOOKUP(B60,товар!$A$1:$C$433,3,FALSE)</f>
        <v>Паста Зара</v>
      </c>
      <c r="M60" s="53">
        <f>AVERAGEIFS($C$2:$C$999,$I$2:$I$999,I60,$L$2:$L$999,L60)</f>
        <v>276.67567567567568</v>
      </c>
      <c r="N60" s="49">
        <v>44568</v>
      </c>
      <c r="O60" s="55">
        <f t="shared" si="0"/>
        <v>677</v>
      </c>
      <c r="P60" s="55">
        <f ca="1">SUM($E$2:$E$999,клиенты!D59:L493,10,FALSE)</f>
        <v>34923482.733333312</v>
      </c>
      <c r="Q60" s="17" t="s">
        <v>130</v>
      </c>
    </row>
    <row r="61" spans="1:17" x14ac:dyDescent="0.25">
      <c r="A61" s="18">
        <v>62</v>
      </c>
      <c r="B61" s="17">
        <v>465</v>
      </c>
      <c r="C61" s="17">
        <v>311</v>
      </c>
      <c r="D61" s="17">
        <v>2</v>
      </c>
      <c r="E61" s="17">
        <v>622</v>
      </c>
      <c r="F61" s="51">
        <v>44934</v>
      </c>
      <c r="G61" s="17" t="s">
        <v>9</v>
      </c>
      <c r="H61" s="19">
        <v>14</v>
      </c>
      <c r="I61" s="17" t="str">
        <f>VLOOKUP(B61,товар!$A$1:$C$433,2,FALSE)</f>
        <v>Йогурт</v>
      </c>
      <c r="J61" s="34">
        <f>AVERAGEIF($I$2:$I$999,I61,$C$2:$C$999)</f>
        <v>263.25423728813558</v>
      </c>
      <c r="K61" s="36">
        <f t="shared" si="1"/>
        <v>0.18136749935616803</v>
      </c>
      <c r="L61" s="17" t="str">
        <f>VLOOKUP(B61,товар!$A$1:$C$433,3,FALSE)</f>
        <v>Ростагроэкспорт</v>
      </c>
      <c r="M61" s="53">
        <f>AVERAGEIFS($C$2:$C$999,$I$2:$I$999,I61,$L$2:$L$999,L61)</f>
        <v>257.78260869565219</v>
      </c>
      <c r="N61" s="49">
        <v>44710</v>
      </c>
      <c r="O61" s="55">
        <f t="shared" si="0"/>
        <v>224</v>
      </c>
      <c r="P61" s="55">
        <f ca="1">SUM($E$2:$E$999,клиенты!D60:L494,10,FALSE)</f>
        <v>34833083.466666654</v>
      </c>
      <c r="Q61" s="17" t="s">
        <v>128</v>
      </c>
    </row>
    <row r="62" spans="1:17" x14ac:dyDescent="0.25">
      <c r="A62" s="18">
        <v>63</v>
      </c>
      <c r="B62" s="17">
        <v>449</v>
      </c>
      <c r="C62" s="17">
        <v>392</v>
      </c>
      <c r="D62" s="17">
        <v>3</v>
      </c>
      <c r="E62" s="17">
        <v>1176</v>
      </c>
      <c r="F62" s="51">
        <v>45267</v>
      </c>
      <c r="G62" s="17" t="s">
        <v>19</v>
      </c>
      <c r="H62" s="19">
        <v>371</v>
      </c>
      <c r="I62" s="17" t="str">
        <f>VLOOKUP(B62,товар!$A$1:$C$433,2,FALSE)</f>
        <v>Мясо</v>
      </c>
      <c r="J62" s="34">
        <f>AVERAGEIF($I$2:$I$999,I62,$C$2:$C$999)</f>
        <v>271.74545454545455</v>
      </c>
      <c r="K62" s="36">
        <f t="shared" si="1"/>
        <v>0.44252642847584633</v>
      </c>
      <c r="L62" s="17" t="str">
        <f>VLOOKUP(B62,товар!$A$1:$C$433,3,FALSE)</f>
        <v>Агрокомплекс</v>
      </c>
      <c r="M62" s="53">
        <f>AVERAGEIFS($C$2:$C$999,$I$2:$I$999,I62,$L$2:$L$999,L62)</f>
        <v>311.2</v>
      </c>
      <c r="N62" s="49">
        <v>44882</v>
      </c>
      <c r="O62" s="55">
        <f t="shared" si="0"/>
        <v>385</v>
      </c>
      <c r="P62" s="55">
        <f ca="1">SUM($E$2:$E$999,клиенты!D61:L495,10,FALSE)</f>
        <v>34742536.29999999</v>
      </c>
      <c r="Q62" s="17" t="s">
        <v>137</v>
      </c>
    </row>
    <row r="63" spans="1:17" x14ac:dyDescent="0.25">
      <c r="A63" s="18">
        <v>64</v>
      </c>
      <c r="B63" s="17">
        <v>144</v>
      </c>
      <c r="C63" s="17">
        <v>473</v>
      </c>
      <c r="D63" s="17">
        <v>5</v>
      </c>
      <c r="E63" s="17">
        <v>2365</v>
      </c>
      <c r="F63" s="51">
        <v>45280</v>
      </c>
      <c r="G63" s="17" t="s">
        <v>17</v>
      </c>
      <c r="H63" s="19">
        <v>328</v>
      </c>
      <c r="I63" s="17" t="str">
        <f>VLOOKUP(B63,товар!$A$1:$C$433,2,FALSE)</f>
        <v>Макароны</v>
      </c>
      <c r="J63" s="34">
        <f>AVERAGEIF($I$2:$I$999,I63,$C$2:$C$999)</f>
        <v>265.47674418604652</v>
      </c>
      <c r="K63" s="36">
        <f t="shared" si="1"/>
        <v>0.78170031974070331</v>
      </c>
      <c r="L63" s="17" t="str">
        <f>VLOOKUP(B63,товар!$A$1:$C$433,3,FALSE)</f>
        <v>Роллтон</v>
      </c>
      <c r="M63" s="53">
        <f>AVERAGEIFS($C$2:$C$999,$I$2:$I$999,I63,$L$2:$L$999,L63)</f>
        <v>235.55555555555554</v>
      </c>
      <c r="N63" s="49">
        <v>44636</v>
      </c>
      <c r="O63" s="55">
        <f t="shared" si="0"/>
        <v>644</v>
      </c>
      <c r="P63" s="55">
        <f ca="1">SUM($E$2:$E$999,клиенты!D62:L496,10,FALSE)</f>
        <v>34651922.433333315</v>
      </c>
      <c r="Q63" s="17" t="s">
        <v>137</v>
      </c>
    </row>
    <row r="64" spans="1:17" x14ac:dyDescent="0.25">
      <c r="A64" s="18">
        <v>65</v>
      </c>
      <c r="B64" s="17">
        <v>375</v>
      </c>
      <c r="C64" s="17">
        <v>231</v>
      </c>
      <c r="D64" s="17">
        <v>2</v>
      </c>
      <c r="E64" s="17">
        <v>462</v>
      </c>
      <c r="F64" s="51">
        <v>45114</v>
      </c>
      <c r="G64" s="17" t="s">
        <v>18</v>
      </c>
      <c r="H64" s="19">
        <v>171</v>
      </c>
      <c r="I64" s="17" t="str">
        <f>VLOOKUP(B64,товар!$A$1:$C$433,2,FALSE)</f>
        <v>Макароны</v>
      </c>
      <c r="J64" s="34">
        <f>AVERAGEIF($I$2:$I$999,I64,$C$2:$C$999)</f>
        <v>265.47674418604652</v>
      </c>
      <c r="K64" s="36">
        <f t="shared" ref="K64:K127" si="2">C64/J64-1</f>
        <v>-0.12986728570802852</v>
      </c>
      <c r="L64" s="17" t="str">
        <f>VLOOKUP(B64,товар!$A$1:$C$433,3,FALSE)</f>
        <v>Борилла</v>
      </c>
      <c r="M64" s="53">
        <f>AVERAGEIFS($C$2:$C$999,$I$2:$I$999,I64,$L$2:$L$999,L64)</f>
        <v>236.27586206896552</v>
      </c>
      <c r="N64" s="49">
        <v>44661</v>
      </c>
      <c r="O64" s="55">
        <f t="shared" ref="O64:O127" si="3">F64-N64</f>
        <v>453</v>
      </c>
      <c r="P64" s="55">
        <f ca="1">SUM($E$2:$E$999,клиенты!D63:L497,10,FALSE)</f>
        <v>34561575.366666645</v>
      </c>
      <c r="Q64" s="17" t="s">
        <v>132</v>
      </c>
    </row>
    <row r="65" spans="1:17" x14ac:dyDescent="0.25">
      <c r="A65" s="18">
        <v>66</v>
      </c>
      <c r="B65" s="17">
        <v>408</v>
      </c>
      <c r="C65" s="17">
        <v>438</v>
      </c>
      <c r="D65" s="17">
        <v>3</v>
      </c>
      <c r="E65" s="17">
        <v>1314</v>
      </c>
      <c r="F65" s="51">
        <v>44973</v>
      </c>
      <c r="G65" s="17" t="s">
        <v>19</v>
      </c>
      <c r="H65" s="19">
        <v>68</v>
      </c>
      <c r="I65" s="17" t="str">
        <f>VLOOKUP(B65,товар!$A$1:$C$433,2,FALSE)</f>
        <v>Йогурт</v>
      </c>
      <c r="J65" s="34">
        <f>AVERAGEIF($I$2:$I$999,I65,$C$2:$C$999)</f>
        <v>263.25423728813558</v>
      </c>
      <c r="K65" s="36">
        <f t="shared" si="2"/>
        <v>0.66379088333762559</v>
      </c>
      <c r="L65" s="17" t="str">
        <f>VLOOKUP(B65,товар!$A$1:$C$433,3,FALSE)</f>
        <v>Эрманн</v>
      </c>
      <c r="M65" s="53">
        <f>AVERAGEIFS($C$2:$C$999,$I$2:$I$999,I65,$L$2:$L$999,L65)</f>
        <v>248.5</v>
      </c>
      <c r="N65" s="49">
        <v>44832</v>
      </c>
      <c r="O65" s="55">
        <f t="shared" si="3"/>
        <v>141</v>
      </c>
      <c r="P65" s="55">
        <f ca="1">SUM($E$2:$E$999,клиенты!D64:L498,10,FALSE)</f>
        <v>34471091.033333316</v>
      </c>
      <c r="Q65" s="17" t="s">
        <v>137</v>
      </c>
    </row>
    <row r="66" spans="1:17" x14ac:dyDescent="0.25">
      <c r="A66" s="18">
        <v>67</v>
      </c>
      <c r="B66" s="17">
        <v>425</v>
      </c>
      <c r="C66" s="17">
        <v>365</v>
      </c>
      <c r="D66" s="17">
        <v>2</v>
      </c>
      <c r="E66" s="17">
        <v>730</v>
      </c>
      <c r="F66" s="51">
        <v>44989</v>
      </c>
      <c r="G66" s="17" t="s">
        <v>21</v>
      </c>
      <c r="H66" s="19">
        <v>346</v>
      </c>
      <c r="I66" s="17" t="str">
        <f>VLOOKUP(B66,товар!$A$1:$C$433,2,FALSE)</f>
        <v>Соль</v>
      </c>
      <c r="J66" s="34">
        <f>AVERAGEIF($I$2:$I$999,I66,$C$2:$C$999)</f>
        <v>264.8679245283019</v>
      </c>
      <c r="K66" s="36">
        <f t="shared" si="2"/>
        <v>0.37804530559908822</v>
      </c>
      <c r="L66" s="17" t="str">
        <f>VLOOKUP(B66,товар!$A$1:$C$433,3,FALSE)</f>
        <v>Экстра</v>
      </c>
      <c r="M66" s="53">
        <f>AVERAGEIFS($C$2:$C$999,$I$2:$I$999,I66,$L$2:$L$999,L66)</f>
        <v>320.84615384615387</v>
      </c>
      <c r="N66" s="49">
        <v>44783</v>
      </c>
      <c r="O66" s="55">
        <f t="shared" si="3"/>
        <v>206</v>
      </c>
      <c r="P66" s="55">
        <f ca="1">SUM($E$2:$E$999,клиенты!D65:L499,10,FALSE)</f>
        <v>34380440.433333322</v>
      </c>
      <c r="Q66" s="17" t="s">
        <v>128</v>
      </c>
    </row>
    <row r="67" spans="1:17" x14ac:dyDescent="0.25">
      <c r="A67" s="18">
        <v>68</v>
      </c>
      <c r="B67" s="17">
        <v>277</v>
      </c>
      <c r="C67" s="17">
        <v>324</v>
      </c>
      <c r="D67" s="17">
        <v>2</v>
      </c>
      <c r="E67" s="17">
        <v>648</v>
      </c>
      <c r="F67" s="51">
        <v>45287</v>
      </c>
      <c r="G67" s="17" t="s">
        <v>21</v>
      </c>
      <c r="H67" s="19">
        <v>415</v>
      </c>
      <c r="I67" s="17" t="str">
        <f>VLOOKUP(B67,товар!$A$1:$C$433,2,FALSE)</f>
        <v>Чай</v>
      </c>
      <c r="J67" s="34">
        <f>AVERAGEIF($I$2:$I$999,I67,$C$2:$C$999)</f>
        <v>271.18181818181819</v>
      </c>
      <c r="K67" s="36">
        <f t="shared" si="2"/>
        <v>0.19477036540395565</v>
      </c>
      <c r="L67" s="17" t="str">
        <f>VLOOKUP(B67,товар!$A$1:$C$433,3,FALSE)</f>
        <v>Greenfield</v>
      </c>
      <c r="M67" s="53">
        <f>AVERAGEIFS($C$2:$C$999,$I$2:$I$999,I67,$L$2:$L$999,L67)</f>
        <v>291.45454545454544</v>
      </c>
      <c r="N67" s="49">
        <v>44710</v>
      </c>
      <c r="O67" s="55">
        <f t="shared" si="3"/>
        <v>577</v>
      </c>
      <c r="P67" s="55">
        <f ca="1">SUM($E$2:$E$999,клиенты!D66:L500,10,FALSE)</f>
        <v>34290027.63333331</v>
      </c>
      <c r="Q67" s="17" t="s">
        <v>134</v>
      </c>
    </row>
    <row r="68" spans="1:17" x14ac:dyDescent="0.25">
      <c r="A68" s="18">
        <v>69</v>
      </c>
      <c r="B68" s="17">
        <v>130</v>
      </c>
      <c r="C68" s="17">
        <v>208</v>
      </c>
      <c r="D68" s="17">
        <v>5</v>
      </c>
      <c r="E68" s="17">
        <v>1040</v>
      </c>
      <c r="F68" s="51">
        <v>44975</v>
      </c>
      <c r="G68" s="17" t="s">
        <v>15</v>
      </c>
      <c r="H68" s="19">
        <v>115</v>
      </c>
      <c r="I68" s="17" t="str">
        <f>VLOOKUP(B68,товар!$A$1:$C$433,2,FALSE)</f>
        <v>Соль</v>
      </c>
      <c r="J68" s="34">
        <f>AVERAGEIF($I$2:$I$999,I68,$C$2:$C$999)</f>
        <v>264.8679245283019</v>
      </c>
      <c r="K68" s="36">
        <f t="shared" si="2"/>
        <v>-0.21470294913805388</v>
      </c>
      <c r="L68" s="17" t="str">
        <f>VLOOKUP(B68,товар!$A$1:$C$433,3,FALSE)</f>
        <v>Илецкая</v>
      </c>
      <c r="M68" s="53">
        <f>AVERAGEIFS($C$2:$C$999,$I$2:$I$999,I68,$L$2:$L$999,L68)</f>
        <v>238.16666666666666</v>
      </c>
      <c r="N68" s="49">
        <v>44645</v>
      </c>
      <c r="O68" s="55">
        <f t="shared" si="3"/>
        <v>330</v>
      </c>
      <c r="P68" s="55">
        <f ca="1">SUM($E$2:$E$999,клиенты!D67:L501,10,FALSE)</f>
        <v>34199590.666666649</v>
      </c>
      <c r="Q68" s="17" t="s">
        <v>130</v>
      </c>
    </row>
    <row r="69" spans="1:17" x14ac:dyDescent="0.25">
      <c r="A69" s="18">
        <v>70</v>
      </c>
      <c r="B69" s="17">
        <v>337</v>
      </c>
      <c r="C69" s="17">
        <v>115</v>
      </c>
      <c r="D69" s="17">
        <v>3</v>
      </c>
      <c r="E69" s="17">
        <v>345</v>
      </c>
      <c r="F69" s="51">
        <v>45046</v>
      </c>
      <c r="G69" s="17" t="s">
        <v>8</v>
      </c>
      <c r="H69" s="19">
        <v>42</v>
      </c>
      <c r="I69" s="17" t="str">
        <f>VLOOKUP(B69,товар!$A$1:$C$433,2,FALSE)</f>
        <v>Макароны</v>
      </c>
      <c r="J69" s="34">
        <f>AVERAGEIF($I$2:$I$999,I69,$C$2:$C$999)</f>
        <v>265.47674418604652</v>
      </c>
      <c r="K69" s="36">
        <f t="shared" si="2"/>
        <v>-0.56681704699750335</v>
      </c>
      <c r="L69" s="17" t="str">
        <f>VLOOKUP(B69,товар!$A$1:$C$433,3,FALSE)</f>
        <v>Паста Зара</v>
      </c>
      <c r="M69" s="53">
        <f>AVERAGEIFS($C$2:$C$999,$I$2:$I$999,I69,$L$2:$L$999,L69)</f>
        <v>276.67567567567568</v>
      </c>
      <c r="N69" s="49">
        <v>44770</v>
      </c>
      <c r="O69" s="55">
        <f t="shared" si="3"/>
        <v>276</v>
      </c>
      <c r="P69" s="55">
        <f ca="1">SUM($E$2:$E$999,клиенты!D68:L502,10,FALSE)</f>
        <v>34108988.399999984</v>
      </c>
      <c r="Q69" s="17" t="s">
        <v>137</v>
      </c>
    </row>
    <row r="70" spans="1:17" x14ac:dyDescent="0.25">
      <c r="A70" s="18">
        <v>71</v>
      </c>
      <c r="B70" s="17">
        <v>30</v>
      </c>
      <c r="C70" s="17">
        <v>261</v>
      </c>
      <c r="D70" s="17">
        <v>1</v>
      </c>
      <c r="E70" s="17">
        <v>261</v>
      </c>
      <c r="F70" s="51">
        <v>45000</v>
      </c>
      <c r="G70" s="17" t="s">
        <v>22</v>
      </c>
      <c r="H70" s="19">
        <v>378</v>
      </c>
      <c r="I70" s="17" t="str">
        <f>VLOOKUP(B70,товар!$A$1:$C$433,2,FALSE)</f>
        <v>Чипсы</v>
      </c>
      <c r="J70" s="34">
        <f>AVERAGEIF($I$2:$I$999,I70,$C$2:$C$999)</f>
        <v>273.72549019607845</v>
      </c>
      <c r="K70" s="36">
        <f t="shared" si="2"/>
        <v>-4.6489971346704961E-2</v>
      </c>
      <c r="L70" s="17" t="str">
        <f>VLOOKUP(B70,товар!$A$1:$C$433,3,FALSE)</f>
        <v>Pringles</v>
      </c>
      <c r="M70" s="53">
        <f>AVERAGEIFS($C$2:$C$999,$I$2:$I$999,I70,$L$2:$L$999,L70)</f>
        <v>280.23809523809524</v>
      </c>
      <c r="N70" s="49">
        <v>44768</v>
      </c>
      <c r="O70" s="55">
        <f t="shared" si="3"/>
        <v>232</v>
      </c>
      <c r="P70" s="55">
        <f ca="1">SUM($E$2:$E$999,клиенты!D69:L503,10,FALSE)</f>
        <v>34018433.499999978</v>
      </c>
      <c r="Q70" s="17" t="s">
        <v>130</v>
      </c>
    </row>
    <row r="71" spans="1:17" x14ac:dyDescent="0.25">
      <c r="A71" s="18">
        <v>72</v>
      </c>
      <c r="B71" s="17">
        <v>75</v>
      </c>
      <c r="C71" s="17">
        <v>257</v>
      </c>
      <c r="D71" s="17">
        <v>2</v>
      </c>
      <c r="E71" s="17">
        <v>514</v>
      </c>
      <c r="F71" s="51">
        <v>45306</v>
      </c>
      <c r="G71" s="17" t="s">
        <v>25</v>
      </c>
      <c r="H71" s="19">
        <v>449</v>
      </c>
      <c r="I71" s="17" t="str">
        <f>VLOOKUP(B71,товар!$A$1:$C$433,2,FALSE)</f>
        <v>Печенье</v>
      </c>
      <c r="J71" s="34">
        <f>AVERAGEIF($I$2:$I$999,I71,$C$2:$C$999)</f>
        <v>283.468085106383</v>
      </c>
      <c r="K71" s="36">
        <f t="shared" si="2"/>
        <v>-9.3372363581775919E-2</v>
      </c>
      <c r="L71" s="17" t="str">
        <f>VLOOKUP(B71,товар!$A$1:$C$433,3,FALSE)</f>
        <v>Белогорье</v>
      </c>
      <c r="M71" s="53">
        <f>AVERAGEIFS($C$2:$C$999,$I$2:$I$999,I71,$L$2:$L$999,L71)</f>
        <v>249.5</v>
      </c>
      <c r="N71" s="49">
        <v>44582</v>
      </c>
      <c r="O71" s="55">
        <f t="shared" si="3"/>
        <v>724</v>
      </c>
      <c r="P71" s="55">
        <f ca="1">SUM($E$2:$E$999,клиенты!D70:L504,10,FALSE)</f>
        <v>33927949.166666642</v>
      </c>
      <c r="Q71" s="17" t="s">
        <v>137</v>
      </c>
    </row>
    <row r="72" spans="1:17" x14ac:dyDescent="0.25">
      <c r="A72" s="18">
        <v>73</v>
      </c>
      <c r="B72" s="17">
        <v>118</v>
      </c>
      <c r="C72" s="17">
        <v>459</v>
      </c>
      <c r="D72" s="17">
        <v>2</v>
      </c>
      <c r="E72" s="17">
        <v>918</v>
      </c>
      <c r="F72" s="51">
        <v>44993</v>
      </c>
      <c r="G72" s="17" t="s">
        <v>17</v>
      </c>
      <c r="H72" s="19">
        <v>318</v>
      </c>
      <c r="I72" s="17" t="str">
        <f>VLOOKUP(B72,товар!$A$1:$C$433,2,FALSE)</f>
        <v>Сахар</v>
      </c>
      <c r="J72" s="34">
        <f>AVERAGEIF($I$2:$I$999,I72,$C$2:$C$999)</f>
        <v>250.9655172413793</v>
      </c>
      <c r="K72" s="36">
        <f t="shared" si="2"/>
        <v>0.82893652102225901</v>
      </c>
      <c r="L72" s="17" t="str">
        <f>VLOOKUP(B72,товар!$A$1:$C$433,3,FALSE)</f>
        <v>Продимекс</v>
      </c>
      <c r="M72" s="53">
        <f>AVERAGEIFS($C$2:$C$999,$I$2:$I$999,I72,$L$2:$L$999,L72)</f>
        <v>240.5</v>
      </c>
      <c r="N72" s="49">
        <v>44751</v>
      </c>
      <c r="O72" s="55">
        <f t="shared" si="3"/>
        <v>242</v>
      </c>
      <c r="P72" s="55">
        <f ca="1">SUM($E$2:$E$999,клиенты!D71:L505,10,FALSE)</f>
        <v>33837527.666666634</v>
      </c>
      <c r="Q72" s="17" t="s">
        <v>130</v>
      </c>
    </row>
    <row r="73" spans="1:17" x14ac:dyDescent="0.25">
      <c r="A73" s="18">
        <v>74</v>
      </c>
      <c r="B73" s="17">
        <v>19</v>
      </c>
      <c r="C73" s="17">
        <v>112</v>
      </c>
      <c r="D73" s="17">
        <v>4</v>
      </c>
      <c r="E73" s="17">
        <v>448</v>
      </c>
      <c r="F73" s="51">
        <v>45360</v>
      </c>
      <c r="G73" s="17" t="s">
        <v>17</v>
      </c>
      <c r="H73" s="19">
        <v>317</v>
      </c>
      <c r="I73" s="17" t="str">
        <f>VLOOKUP(B73,товар!$A$1:$C$433,2,FALSE)</f>
        <v>Мясо</v>
      </c>
      <c r="J73" s="34">
        <f>AVERAGEIF($I$2:$I$999,I73,$C$2:$C$999)</f>
        <v>271.74545454545455</v>
      </c>
      <c r="K73" s="36">
        <f t="shared" si="2"/>
        <v>-0.58784959186404384</v>
      </c>
      <c r="L73" s="17" t="str">
        <f>VLOOKUP(B73,товар!$A$1:$C$433,3,FALSE)</f>
        <v>Снежана</v>
      </c>
      <c r="M73" s="53">
        <f>AVERAGEIFS($C$2:$C$999,$I$2:$I$999,I73,$L$2:$L$999,L73)</f>
        <v>272.35294117647061</v>
      </c>
      <c r="N73" s="49">
        <v>44643</v>
      </c>
      <c r="O73" s="55">
        <f t="shared" si="3"/>
        <v>717</v>
      </c>
      <c r="P73" s="55">
        <f ca="1">SUM($E$2:$E$999,клиенты!D72:L506,10,FALSE)</f>
        <v>33746985.333333306</v>
      </c>
      <c r="Q73" s="17" t="s">
        <v>130</v>
      </c>
    </row>
    <row r="74" spans="1:17" x14ac:dyDescent="0.25">
      <c r="A74" s="18">
        <v>75</v>
      </c>
      <c r="B74" s="17">
        <v>204</v>
      </c>
      <c r="C74" s="17">
        <v>491</v>
      </c>
      <c r="D74" s="17">
        <v>4</v>
      </c>
      <c r="E74" s="17">
        <v>1964</v>
      </c>
      <c r="F74" s="51">
        <v>44930</v>
      </c>
      <c r="G74" s="17" t="s">
        <v>18</v>
      </c>
      <c r="H74" s="19">
        <v>426</v>
      </c>
      <c r="I74" s="17" t="str">
        <f>VLOOKUP(B74,товар!$A$1:$C$433,2,FALSE)</f>
        <v>Печенье</v>
      </c>
      <c r="J74" s="34">
        <f>AVERAGEIF($I$2:$I$999,I74,$C$2:$C$999)</f>
        <v>283.468085106383</v>
      </c>
      <c r="K74" s="36">
        <f t="shared" si="2"/>
        <v>0.73211739097800788</v>
      </c>
      <c r="L74" s="17" t="str">
        <f>VLOOKUP(B74,товар!$A$1:$C$433,3,FALSE)</f>
        <v>Юбилейное</v>
      </c>
      <c r="M74" s="53">
        <f>AVERAGEIFS($C$2:$C$999,$I$2:$I$999,I74,$L$2:$L$999,L74)</f>
        <v>232.44444444444446</v>
      </c>
      <c r="N74" s="49">
        <v>44919</v>
      </c>
      <c r="O74" s="55">
        <f t="shared" si="3"/>
        <v>11</v>
      </c>
      <c r="P74" s="55">
        <f ca="1">SUM($E$2:$E$999,клиенты!D73:L507,10,FALSE)</f>
        <v>33656444.933333308</v>
      </c>
      <c r="Q74" s="17" t="s">
        <v>137</v>
      </c>
    </row>
    <row r="75" spans="1:17" x14ac:dyDescent="0.25">
      <c r="A75" s="18">
        <v>76</v>
      </c>
      <c r="B75" s="17">
        <v>304</v>
      </c>
      <c r="C75" s="17">
        <v>162</v>
      </c>
      <c r="D75" s="17">
        <v>1</v>
      </c>
      <c r="E75" s="17">
        <v>162</v>
      </c>
      <c r="F75" s="51">
        <v>45316</v>
      </c>
      <c r="G75" s="17" t="s">
        <v>15</v>
      </c>
      <c r="H75" s="19">
        <v>25</v>
      </c>
      <c r="I75" s="17" t="str">
        <f>VLOOKUP(B75,товар!$A$1:$C$433,2,FALSE)</f>
        <v>Конфеты</v>
      </c>
      <c r="J75" s="34">
        <f>AVERAGEIF($I$2:$I$999,I75,$C$2:$C$999)</f>
        <v>267.85483870967744</v>
      </c>
      <c r="K75" s="36">
        <f t="shared" si="2"/>
        <v>-0.39519479737460106</v>
      </c>
      <c r="L75" s="17" t="str">
        <f>VLOOKUP(B75,товар!$A$1:$C$433,3,FALSE)</f>
        <v>Рот Фронт</v>
      </c>
      <c r="M75" s="53">
        <f>AVERAGEIFS($C$2:$C$999,$I$2:$I$999,I75,$L$2:$L$999,L75)</f>
        <v>288.23809523809524</v>
      </c>
      <c r="N75" s="49">
        <v>44815</v>
      </c>
      <c r="O75" s="55">
        <f t="shared" si="3"/>
        <v>501</v>
      </c>
      <c r="P75" s="55">
        <f ca="1">SUM($E$2:$E$999,клиенты!D74:L508,10,FALSE)</f>
        <v>33566084.333333306</v>
      </c>
      <c r="Q75" s="17" t="s">
        <v>137</v>
      </c>
    </row>
    <row r="76" spans="1:17" x14ac:dyDescent="0.25">
      <c r="A76" s="18">
        <v>77</v>
      </c>
      <c r="B76" s="17">
        <v>189</v>
      </c>
      <c r="C76" s="17">
        <v>278</v>
      </c>
      <c r="D76" s="17">
        <v>2</v>
      </c>
      <c r="E76" s="17">
        <v>556</v>
      </c>
      <c r="F76" s="51">
        <v>45109</v>
      </c>
      <c r="G76" s="17" t="s">
        <v>23</v>
      </c>
      <c r="H76" s="19">
        <v>462</v>
      </c>
      <c r="I76" s="17" t="str">
        <f>VLOOKUP(B76,товар!$A$1:$C$433,2,FALSE)</f>
        <v>Хлеб</v>
      </c>
      <c r="J76" s="34">
        <f>AVERAGEIF($I$2:$I$999,I76,$C$2:$C$999)</f>
        <v>300.31818181818181</v>
      </c>
      <c r="K76" s="36">
        <f t="shared" si="2"/>
        <v>-7.4315120326925999E-2</v>
      </c>
      <c r="L76" s="17" t="str">
        <f>VLOOKUP(B76,товар!$A$1:$C$433,3,FALSE)</f>
        <v>Дарница</v>
      </c>
      <c r="M76" s="53">
        <f>AVERAGEIFS($C$2:$C$999,$I$2:$I$999,I76,$L$2:$L$999,L76)</f>
        <v>264</v>
      </c>
      <c r="N76" s="49">
        <v>44753</v>
      </c>
      <c r="O76" s="55">
        <f t="shared" si="3"/>
        <v>356</v>
      </c>
      <c r="P76" s="55">
        <f ca="1">SUM($E$2:$E$999,клиенты!D75:L509,10,FALSE)</f>
        <v>33475560.366666634</v>
      </c>
      <c r="Q76" s="17" t="s">
        <v>137</v>
      </c>
    </row>
    <row r="77" spans="1:17" x14ac:dyDescent="0.25">
      <c r="A77" s="18">
        <v>78</v>
      </c>
      <c r="B77" s="17">
        <v>392</v>
      </c>
      <c r="C77" s="17">
        <v>484</v>
      </c>
      <c r="D77" s="17">
        <v>4</v>
      </c>
      <c r="E77" s="17">
        <v>1936</v>
      </c>
      <c r="F77" s="51">
        <v>45302</v>
      </c>
      <c r="G77" s="17" t="s">
        <v>10</v>
      </c>
      <c r="H77" s="19">
        <v>252</v>
      </c>
      <c r="I77" s="17" t="str">
        <f>VLOOKUP(B77,товар!$A$1:$C$433,2,FALSE)</f>
        <v>Кофе</v>
      </c>
      <c r="J77" s="34">
        <f>AVERAGEIF($I$2:$I$999,I77,$C$2:$C$999)</f>
        <v>253.58536585365854</v>
      </c>
      <c r="K77" s="36">
        <f t="shared" si="2"/>
        <v>0.90862748869866294</v>
      </c>
      <c r="L77" s="17" t="str">
        <f>VLOOKUP(B77,товар!$A$1:$C$433,3,FALSE)</f>
        <v>Черная Карта</v>
      </c>
      <c r="M77" s="53">
        <f>AVERAGEIFS($C$2:$C$999,$I$2:$I$999,I77,$L$2:$L$999,L77)</f>
        <v>222.2</v>
      </c>
      <c r="N77" s="49">
        <v>44690</v>
      </c>
      <c r="O77" s="55">
        <f t="shared" si="3"/>
        <v>612</v>
      </c>
      <c r="P77" s="55">
        <f ca="1">SUM($E$2:$E$999,клиенты!D76:L510,10,FALSE)</f>
        <v>33385140.799999971</v>
      </c>
      <c r="Q77" s="17" t="s">
        <v>137</v>
      </c>
    </row>
    <row r="78" spans="1:17" x14ac:dyDescent="0.25">
      <c r="A78" s="18">
        <v>79</v>
      </c>
      <c r="B78" s="17">
        <v>10</v>
      </c>
      <c r="C78" s="17">
        <v>53</v>
      </c>
      <c r="D78" s="17">
        <v>1</v>
      </c>
      <c r="E78" s="17">
        <v>53</v>
      </c>
      <c r="F78" s="51">
        <v>45164</v>
      </c>
      <c r="G78" s="17" t="s">
        <v>25</v>
      </c>
      <c r="H78" s="19">
        <v>392</v>
      </c>
      <c r="I78" s="17" t="str">
        <f>VLOOKUP(B78,товар!$A$1:$C$433,2,FALSE)</f>
        <v>Сок</v>
      </c>
      <c r="J78" s="34">
        <f>AVERAGEIF($I$2:$I$999,I78,$C$2:$C$999)</f>
        <v>268.60344827586209</v>
      </c>
      <c r="K78" s="36">
        <f t="shared" si="2"/>
        <v>-0.80268309904358437</v>
      </c>
      <c r="L78" s="17" t="str">
        <f>VLOOKUP(B78,товар!$A$1:$C$433,3,FALSE)</f>
        <v>Фруктовый сад</v>
      </c>
      <c r="M78" s="53">
        <f>AVERAGEIFS($C$2:$C$999,$I$2:$I$999,I78,$L$2:$L$999,L78)</f>
        <v>281.96875</v>
      </c>
      <c r="N78" s="49">
        <v>44694</v>
      </c>
      <c r="O78" s="55">
        <f t="shared" si="3"/>
        <v>470</v>
      </c>
      <c r="P78" s="55">
        <f ca="1">SUM($E$2:$E$999,клиенты!D77:L511,10,FALSE)</f>
        <v>33294454.433333308</v>
      </c>
      <c r="Q78" s="17" t="s">
        <v>137</v>
      </c>
    </row>
    <row r="79" spans="1:17" x14ac:dyDescent="0.25">
      <c r="A79" s="18">
        <v>80</v>
      </c>
      <c r="B79" s="17">
        <v>64</v>
      </c>
      <c r="C79" s="17">
        <v>131</v>
      </c>
      <c r="D79" s="17">
        <v>5</v>
      </c>
      <c r="E79" s="17">
        <v>655</v>
      </c>
      <c r="F79" s="51">
        <v>44946</v>
      </c>
      <c r="G79" s="17" t="s">
        <v>15</v>
      </c>
      <c r="H79" s="19">
        <v>487</v>
      </c>
      <c r="I79" s="17" t="str">
        <f>VLOOKUP(B79,товар!$A$1:$C$433,2,FALSE)</f>
        <v>Колбаса</v>
      </c>
      <c r="J79" s="34">
        <f>AVERAGEIF($I$2:$I$999,I79,$C$2:$C$999)</f>
        <v>286.92307692307691</v>
      </c>
      <c r="K79" s="36">
        <f t="shared" si="2"/>
        <v>-0.54343163538873984</v>
      </c>
      <c r="L79" s="17" t="str">
        <f>VLOOKUP(B79,товар!$A$1:$C$433,3,FALSE)</f>
        <v>Окраина</v>
      </c>
      <c r="M79" s="53">
        <f>AVERAGEIFS($C$2:$C$999,$I$2:$I$999,I79,$L$2:$L$999,L79)</f>
        <v>273.58333333333331</v>
      </c>
      <c r="N79" s="49">
        <v>44863</v>
      </c>
      <c r="O79" s="55">
        <f t="shared" si="3"/>
        <v>83</v>
      </c>
      <c r="P79" s="55">
        <f ca="1">SUM($E$2:$E$999,клиенты!D78:L512,10,FALSE)</f>
        <v>33203868.599999972</v>
      </c>
      <c r="Q79" s="17" t="s">
        <v>130</v>
      </c>
    </row>
    <row r="80" spans="1:17" x14ac:dyDescent="0.25">
      <c r="A80" s="18">
        <v>81</v>
      </c>
      <c r="B80" s="17">
        <v>116</v>
      </c>
      <c r="C80" s="17">
        <v>120</v>
      </c>
      <c r="D80" s="17">
        <v>2</v>
      </c>
      <c r="E80" s="17">
        <v>240</v>
      </c>
      <c r="F80" s="51">
        <v>45326</v>
      </c>
      <c r="G80" s="17" t="s">
        <v>26</v>
      </c>
      <c r="H80" s="19">
        <v>332</v>
      </c>
      <c r="I80" s="17" t="str">
        <f>VLOOKUP(B80,товар!$A$1:$C$433,2,FALSE)</f>
        <v>Соль</v>
      </c>
      <c r="J80" s="34">
        <f>AVERAGEIF($I$2:$I$999,I80,$C$2:$C$999)</f>
        <v>264.8679245283019</v>
      </c>
      <c r="K80" s="36">
        <f t="shared" si="2"/>
        <v>-0.54694400911810803</v>
      </c>
      <c r="L80" s="17" t="str">
        <f>VLOOKUP(B80,товар!$A$1:$C$433,3,FALSE)</f>
        <v>Экстра</v>
      </c>
      <c r="M80" s="53">
        <f>AVERAGEIFS($C$2:$C$999,$I$2:$I$999,I80,$L$2:$L$999,L80)</f>
        <v>320.84615384615387</v>
      </c>
      <c r="N80" s="49">
        <v>44815</v>
      </c>
      <c r="O80" s="55">
        <f t="shared" si="3"/>
        <v>511</v>
      </c>
      <c r="P80" s="55">
        <f ca="1">SUM($E$2:$E$999,клиенты!D79:L513,10,FALSE)</f>
        <v>33113342.699999973</v>
      </c>
      <c r="Q80" s="17" t="s">
        <v>137</v>
      </c>
    </row>
    <row r="81" spans="1:17" x14ac:dyDescent="0.25">
      <c r="A81" s="18">
        <v>82</v>
      </c>
      <c r="B81" s="17">
        <v>334</v>
      </c>
      <c r="C81" s="17">
        <v>396</v>
      </c>
      <c r="D81" s="17">
        <v>4</v>
      </c>
      <c r="E81" s="17">
        <v>1584</v>
      </c>
      <c r="F81" s="51">
        <v>45173</v>
      </c>
      <c r="G81" s="17" t="s">
        <v>25</v>
      </c>
      <c r="H81" s="19">
        <v>134</v>
      </c>
      <c r="I81" s="17" t="str">
        <f>VLOOKUP(B81,товар!$A$1:$C$433,2,FALSE)</f>
        <v>Молоко</v>
      </c>
      <c r="J81" s="34">
        <f>AVERAGEIF($I$2:$I$999,I81,$C$2:$C$999)</f>
        <v>294.95238095238096</v>
      </c>
      <c r="K81" s="36">
        <f t="shared" si="2"/>
        <v>0.34258960284145945</v>
      </c>
      <c r="L81" s="17" t="str">
        <f>VLOOKUP(B81,товар!$A$1:$C$433,3,FALSE)</f>
        <v>Домик в деревне</v>
      </c>
      <c r="M81" s="53">
        <f>AVERAGEIFS($C$2:$C$999,$I$2:$I$999,I81,$L$2:$L$999,L81)</f>
        <v>274.77777777777777</v>
      </c>
      <c r="N81" s="49">
        <v>44563</v>
      </c>
      <c r="O81" s="55">
        <f t="shared" si="3"/>
        <v>610</v>
      </c>
      <c r="P81" s="55">
        <f ca="1">SUM($E$2:$E$999,клиенты!D80:L514,10,FALSE)</f>
        <v>33022877.699999973</v>
      </c>
      <c r="Q81" s="17" t="s">
        <v>130</v>
      </c>
    </row>
    <row r="82" spans="1:17" x14ac:dyDescent="0.25">
      <c r="A82" s="18">
        <v>83</v>
      </c>
      <c r="B82" s="17">
        <v>345</v>
      </c>
      <c r="C82" s="17">
        <v>267</v>
      </c>
      <c r="D82" s="17">
        <v>5</v>
      </c>
      <c r="E82" s="17">
        <v>1335</v>
      </c>
      <c r="F82" s="51">
        <v>45004</v>
      </c>
      <c r="G82" s="17" t="s">
        <v>9</v>
      </c>
      <c r="H82" s="19">
        <v>287</v>
      </c>
      <c r="I82" s="17" t="str">
        <f>VLOOKUP(B82,товар!$A$1:$C$433,2,FALSE)</f>
        <v>Конфеты</v>
      </c>
      <c r="J82" s="34">
        <f>AVERAGEIF($I$2:$I$999,I82,$C$2:$C$999)</f>
        <v>267.85483870967744</v>
      </c>
      <c r="K82" s="36">
        <f t="shared" si="2"/>
        <v>-3.1914253025833172E-3</v>
      </c>
      <c r="L82" s="17" t="str">
        <f>VLOOKUP(B82,товар!$A$1:$C$433,3,FALSE)</f>
        <v>Рот Фронт</v>
      </c>
      <c r="M82" s="53">
        <f>AVERAGEIFS($C$2:$C$999,$I$2:$I$999,I82,$L$2:$L$999,L82)</f>
        <v>288.23809523809524</v>
      </c>
      <c r="N82" s="49">
        <v>44627</v>
      </c>
      <c r="O82" s="55">
        <f t="shared" si="3"/>
        <v>377</v>
      </c>
      <c r="P82" s="55">
        <f ca="1">SUM($E$2:$E$999,клиенты!D81:L515,10,FALSE)</f>
        <v>32932408.83333331</v>
      </c>
      <c r="Q82" s="17" t="s">
        <v>132</v>
      </c>
    </row>
    <row r="83" spans="1:17" x14ac:dyDescent="0.25">
      <c r="A83" s="18">
        <v>84</v>
      </c>
      <c r="B83" s="17">
        <v>281</v>
      </c>
      <c r="C83" s="17">
        <v>371</v>
      </c>
      <c r="D83" s="17">
        <v>1</v>
      </c>
      <c r="E83" s="17">
        <v>371</v>
      </c>
      <c r="F83" s="51">
        <v>44993</v>
      </c>
      <c r="G83" s="17" t="s">
        <v>22</v>
      </c>
      <c r="H83" s="19">
        <v>11</v>
      </c>
      <c r="I83" s="17" t="str">
        <f>VLOOKUP(B83,товар!$A$1:$C$433,2,FALSE)</f>
        <v>Чай</v>
      </c>
      <c r="J83" s="34">
        <f>AVERAGEIF($I$2:$I$999,I83,$C$2:$C$999)</f>
        <v>271.18181818181819</v>
      </c>
      <c r="K83" s="36">
        <f t="shared" si="2"/>
        <v>0.36808581964465303</v>
      </c>
      <c r="L83" s="17" t="str">
        <f>VLOOKUP(B83,товар!$A$1:$C$433,3,FALSE)</f>
        <v>Lipton</v>
      </c>
      <c r="M83" s="53">
        <f>AVERAGEIFS($C$2:$C$999,$I$2:$I$999,I83,$L$2:$L$999,L83)</f>
        <v>260.15789473684208</v>
      </c>
      <c r="N83" s="49">
        <v>44841</v>
      </c>
      <c r="O83" s="55">
        <f t="shared" si="3"/>
        <v>152</v>
      </c>
      <c r="P83" s="55">
        <f ca="1">SUM($E$2:$E$999,клиенты!D82:L516,10,FALSE)</f>
        <v>32841776.599999972</v>
      </c>
      <c r="Q83" s="17" t="s">
        <v>132</v>
      </c>
    </row>
    <row r="84" spans="1:17" x14ac:dyDescent="0.25">
      <c r="A84" s="18">
        <v>85</v>
      </c>
      <c r="B84" s="17">
        <v>276</v>
      </c>
      <c r="C84" s="17">
        <v>295</v>
      </c>
      <c r="D84" s="17">
        <v>1</v>
      </c>
      <c r="E84" s="17">
        <v>295</v>
      </c>
      <c r="F84" s="51">
        <v>45272</v>
      </c>
      <c r="G84" s="17" t="s">
        <v>17</v>
      </c>
      <c r="H84" s="19">
        <v>458</v>
      </c>
      <c r="I84" s="17" t="str">
        <f>VLOOKUP(B84,товар!$A$1:$C$433,2,FALSE)</f>
        <v>Колбаса</v>
      </c>
      <c r="J84" s="34">
        <f>AVERAGEIF($I$2:$I$999,I84,$C$2:$C$999)</f>
        <v>286.92307692307691</v>
      </c>
      <c r="K84" s="36">
        <f t="shared" si="2"/>
        <v>2.8150134048257502E-2</v>
      </c>
      <c r="L84" s="17" t="str">
        <f>VLOOKUP(B84,товар!$A$1:$C$433,3,FALSE)</f>
        <v>Дымов</v>
      </c>
      <c r="M84" s="53">
        <f>AVERAGEIFS($C$2:$C$999,$I$2:$I$999,I84,$L$2:$L$999,L84)</f>
        <v>312.66666666666669</v>
      </c>
      <c r="N84" s="49">
        <v>44841</v>
      </c>
      <c r="O84" s="55">
        <f t="shared" si="3"/>
        <v>431</v>
      </c>
      <c r="P84" s="55">
        <f ca="1">SUM($E$2:$E$999,клиенты!D83:L517,10,FALSE)</f>
        <v>32751190.766666636</v>
      </c>
      <c r="Q84" s="17" t="s">
        <v>137</v>
      </c>
    </row>
    <row r="85" spans="1:17" x14ac:dyDescent="0.25">
      <c r="A85" s="18">
        <v>86</v>
      </c>
      <c r="B85" s="17">
        <v>234</v>
      </c>
      <c r="C85" s="17">
        <v>75</v>
      </c>
      <c r="D85" s="17">
        <v>5</v>
      </c>
      <c r="E85" s="17">
        <v>375</v>
      </c>
      <c r="F85" s="51">
        <v>44939</v>
      </c>
      <c r="G85" s="17" t="s">
        <v>23</v>
      </c>
      <c r="H85" s="19">
        <v>130</v>
      </c>
      <c r="I85" s="17" t="str">
        <f>VLOOKUP(B85,товар!$A$1:$C$433,2,FALSE)</f>
        <v>Чай</v>
      </c>
      <c r="J85" s="34">
        <f>AVERAGEIF($I$2:$I$999,I85,$C$2:$C$999)</f>
        <v>271.18181818181819</v>
      </c>
      <c r="K85" s="36">
        <f t="shared" si="2"/>
        <v>-0.72343278578612136</v>
      </c>
      <c r="L85" s="17" t="str">
        <f>VLOOKUP(B85,товар!$A$1:$C$433,3,FALSE)</f>
        <v>Greenfield</v>
      </c>
      <c r="M85" s="53">
        <f>AVERAGEIFS($C$2:$C$999,$I$2:$I$999,I85,$L$2:$L$999,L85)</f>
        <v>291.45454545454544</v>
      </c>
      <c r="N85" s="49">
        <v>44769</v>
      </c>
      <c r="O85" s="55">
        <f t="shared" si="3"/>
        <v>170</v>
      </c>
      <c r="P85" s="55">
        <f ca="1">SUM($E$2:$E$999,клиенты!D84:L518,10,FALSE)</f>
        <v>32660848.533333302</v>
      </c>
      <c r="Q85" s="17" t="s">
        <v>134</v>
      </c>
    </row>
    <row r="86" spans="1:17" x14ac:dyDescent="0.25">
      <c r="A86" s="18">
        <v>87</v>
      </c>
      <c r="B86" s="17">
        <v>319</v>
      </c>
      <c r="C86" s="17">
        <v>247</v>
      </c>
      <c r="D86" s="17">
        <v>2</v>
      </c>
      <c r="E86" s="17">
        <v>494</v>
      </c>
      <c r="F86" s="51">
        <v>45189</v>
      </c>
      <c r="G86" s="17" t="s">
        <v>8</v>
      </c>
      <c r="H86" s="19">
        <v>330</v>
      </c>
      <c r="I86" s="17" t="str">
        <f>VLOOKUP(B86,товар!$A$1:$C$433,2,FALSE)</f>
        <v>Йогурт</v>
      </c>
      <c r="J86" s="34">
        <f>AVERAGEIF($I$2:$I$999,I86,$C$2:$C$999)</f>
        <v>263.25423728813558</v>
      </c>
      <c r="K86" s="36">
        <f t="shared" si="2"/>
        <v>-6.1743497295905225E-2</v>
      </c>
      <c r="L86" s="17" t="str">
        <f>VLOOKUP(B86,товар!$A$1:$C$433,3,FALSE)</f>
        <v>Эрманн</v>
      </c>
      <c r="M86" s="53">
        <f>AVERAGEIFS($C$2:$C$999,$I$2:$I$999,I86,$L$2:$L$999,L86)</f>
        <v>248.5</v>
      </c>
      <c r="N86" s="49">
        <v>44585</v>
      </c>
      <c r="O86" s="55">
        <f t="shared" si="3"/>
        <v>604</v>
      </c>
      <c r="P86" s="55">
        <f ca="1">SUM($E$2:$E$999,клиенты!D85:L519,10,FALSE)</f>
        <v>32570444.4333333</v>
      </c>
      <c r="Q86" s="17" t="s">
        <v>134</v>
      </c>
    </row>
    <row r="87" spans="1:17" x14ac:dyDescent="0.25">
      <c r="A87" s="18">
        <v>88</v>
      </c>
      <c r="B87" s="17">
        <v>375</v>
      </c>
      <c r="C87" s="17">
        <v>281</v>
      </c>
      <c r="D87" s="17">
        <v>2</v>
      </c>
      <c r="E87" s="17">
        <v>562</v>
      </c>
      <c r="F87" s="51">
        <v>45079</v>
      </c>
      <c r="G87" s="17" t="s">
        <v>17</v>
      </c>
      <c r="H87" s="19">
        <v>167</v>
      </c>
      <c r="I87" s="17" t="str">
        <f>VLOOKUP(B87,товар!$A$1:$C$433,2,FALSE)</f>
        <v>Макароны</v>
      </c>
      <c r="J87" s="34">
        <f>AVERAGEIF($I$2:$I$999,I87,$C$2:$C$999)</f>
        <v>265.47674418604652</v>
      </c>
      <c r="K87" s="36">
        <f t="shared" si="2"/>
        <v>5.8473128640883054E-2</v>
      </c>
      <c r="L87" s="17" t="str">
        <f>VLOOKUP(B87,товар!$A$1:$C$433,3,FALSE)</f>
        <v>Борилла</v>
      </c>
      <c r="M87" s="53">
        <f>AVERAGEIFS($C$2:$C$999,$I$2:$I$999,I87,$L$2:$L$999,L87)</f>
        <v>236.27586206896552</v>
      </c>
      <c r="N87" s="49">
        <v>44796</v>
      </c>
      <c r="O87" s="55">
        <f t="shared" si="3"/>
        <v>283</v>
      </c>
      <c r="P87" s="55">
        <f ca="1">SUM($E$2:$E$999,клиенты!D86:L520,10,FALSE)</f>
        <v>32479833.466666635</v>
      </c>
      <c r="Q87" s="17" t="s">
        <v>137</v>
      </c>
    </row>
    <row r="88" spans="1:17" x14ac:dyDescent="0.25">
      <c r="A88" s="18">
        <v>89</v>
      </c>
      <c r="B88" s="17">
        <v>443</v>
      </c>
      <c r="C88" s="17">
        <v>136</v>
      </c>
      <c r="D88" s="17">
        <v>2</v>
      </c>
      <c r="E88" s="17">
        <v>272</v>
      </c>
      <c r="F88" s="51">
        <v>44927</v>
      </c>
      <c r="G88" s="17" t="s">
        <v>25</v>
      </c>
      <c r="H88" s="19">
        <v>140</v>
      </c>
      <c r="I88" s="17" t="str">
        <f>VLOOKUP(B88,товар!$A$1:$C$433,2,FALSE)</f>
        <v>Кофе</v>
      </c>
      <c r="J88" s="34">
        <f>AVERAGEIF($I$2:$I$999,I88,$C$2:$C$999)</f>
        <v>253.58536585365854</v>
      </c>
      <c r="K88" s="36">
        <f t="shared" si="2"/>
        <v>-0.46369144945657403</v>
      </c>
      <c r="L88" s="17" t="str">
        <f>VLOOKUP(B88,товар!$A$1:$C$433,3,FALSE)</f>
        <v>Jacobs</v>
      </c>
      <c r="M88" s="53">
        <f>AVERAGEIFS($C$2:$C$999,$I$2:$I$999,I88,$L$2:$L$999,L88)</f>
        <v>288.11111111111109</v>
      </c>
      <c r="N88" s="49">
        <v>44762</v>
      </c>
      <c r="O88" s="55">
        <f t="shared" si="3"/>
        <v>165</v>
      </c>
      <c r="P88" s="55">
        <f ca="1">SUM($E$2:$E$999,клиенты!D87:L521,10,FALSE)</f>
        <v>32389222.499999966</v>
      </c>
      <c r="Q88" s="17" t="s">
        <v>137</v>
      </c>
    </row>
    <row r="89" spans="1:17" x14ac:dyDescent="0.25">
      <c r="A89" s="18">
        <v>90</v>
      </c>
      <c r="B89" s="17">
        <v>30</v>
      </c>
      <c r="C89" s="17">
        <v>142</v>
      </c>
      <c r="D89" s="17">
        <v>5</v>
      </c>
      <c r="E89" s="17">
        <v>710</v>
      </c>
      <c r="F89" s="51">
        <v>45226</v>
      </c>
      <c r="G89" s="17" t="s">
        <v>23</v>
      </c>
      <c r="H89" s="19">
        <v>423</v>
      </c>
      <c r="I89" s="17" t="str">
        <f>VLOOKUP(B89,товар!$A$1:$C$433,2,FALSE)</f>
        <v>Чипсы</v>
      </c>
      <c r="J89" s="34">
        <f>AVERAGEIF($I$2:$I$999,I89,$C$2:$C$999)</f>
        <v>273.72549019607845</v>
      </c>
      <c r="K89" s="36">
        <f t="shared" si="2"/>
        <v>-0.48123209169054448</v>
      </c>
      <c r="L89" s="17" t="str">
        <f>VLOOKUP(B89,товар!$A$1:$C$433,3,FALSE)</f>
        <v>Pringles</v>
      </c>
      <c r="M89" s="53">
        <f>AVERAGEIFS($C$2:$C$999,$I$2:$I$999,I89,$L$2:$L$999,L89)</f>
        <v>280.23809523809524</v>
      </c>
      <c r="N89" s="49">
        <v>44896</v>
      </c>
      <c r="O89" s="55">
        <f t="shared" si="3"/>
        <v>330</v>
      </c>
      <c r="P89" s="55">
        <f ca="1">SUM($E$2:$E$999,клиенты!D88:L522,10,FALSE)</f>
        <v>32298681.133333299</v>
      </c>
      <c r="Q89" s="17" t="s">
        <v>128</v>
      </c>
    </row>
    <row r="90" spans="1:17" x14ac:dyDescent="0.25">
      <c r="A90" s="18">
        <v>91</v>
      </c>
      <c r="B90" s="17">
        <v>24</v>
      </c>
      <c r="C90" s="17">
        <v>414</v>
      </c>
      <c r="D90" s="17">
        <v>1</v>
      </c>
      <c r="E90" s="17">
        <v>414</v>
      </c>
      <c r="F90" s="51">
        <v>45388</v>
      </c>
      <c r="G90" s="17" t="s">
        <v>12</v>
      </c>
      <c r="H90" s="19">
        <v>365</v>
      </c>
      <c r="I90" s="17" t="str">
        <f>VLOOKUP(B90,товар!$A$1:$C$433,2,FALSE)</f>
        <v>Йогурт</v>
      </c>
      <c r="J90" s="34">
        <f>AVERAGEIF($I$2:$I$999,I90,$C$2:$C$999)</f>
        <v>263.25423728813558</v>
      </c>
      <c r="K90" s="36">
        <f t="shared" si="2"/>
        <v>0.57262425959309815</v>
      </c>
      <c r="L90" s="17" t="str">
        <f>VLOOKUP(B90,товар!$A$1:$C$433,3,FALSE)</f>
        <v>Чудо</v>
      </c>
      <c r="M90" s="53">
        <f>AVERAGEIFS($C$2:$C$999,$I$2:$I$999,I90,$L$2:$L$999,L90)</f>
        <v>287.10000000000002</v>
      </c>
      <c r="N90" s="49">
        <v>44714</v>
      </c>
      <c r="O90" s="55">
        <f t="shared" si="3"/>
        <v>674</v>
      </c>
      <c r="P90" s="55">
        <f ca="1">SUM($E$2:$E$999,клиенты!D89:L523,10,FALSE)</f>
        <v>32208317.633333303</v>
      </c>
      <c r="Q90" s="17" t="s">
        <v>128</v>
      </c>
    </row>
    <row r="91" spans="1:17" x14ac:dyDescent="0.25">
      <c r="A91" s="18">
        <v>92</v>
      </c>
      <c r="B91" s="17">
        <v>357</v>
      </c>
      <c r="C91" s="17">
        <v>206</v>
      </c>
      <c r="D91" s="17">
        <v>2</v>
      </c>
      <c r="E91" s="17">
        <v>412</v>
      </c>
      <c r="F91" s="51">
        <v>45424</v>
      </c>
      <c r="G91" s="17" t="s">
        <v>26</v>
      </c>
      <c r="H91" s="19">
        <v>452</v>
      </c>
      <c r="I91" s="17" t="str">
        <f>VLOOKUP(B91,товар!$A$1:$C$433,2,FALSE)</f>
        <v>Мясо</v>
      </c>
      <c r="J91" s="34">
        <f>AVERAGEIF($I$2:$I$999,I91,$C$2:$C$999)</f>
        <v>271.74545454545455</v>
      </c>
      <c r="K91" s="36">
        <f t="shared" si="2"/>
        <v>-0.24193764217850933</v>
      </c>
      <c r="L91" s="17" t="str">
        <f>VLOOKUP(B91,товар!$A$1:$C$433,3,FALSE)</f>
        <v>Снежана</v>
      </c>
      <c r="M91" s="53">
        <f>AVERAGEIFS($C$2:$C$999,$I$2:$I$999,I91,$L$2:$L$999,L91)</f>
        <v>272.35294117647061</v>
      </c>
      <c r="N91" s="49">
        <v>44584</v>
      </c>
      <c r="O91" s="55">
        <f t="shared" si="3"/>
        <v>840</v>
      </c>
      <c r="P91" s="55">
        <f ca="1">SUM($E$2:$E$999,клиенты!D90:L524,10,FALSE)</f>
        <v>32117750.166666638</v>
      </c>
      <c r="Q91" s="17" t="s">
        <v>132</v>
      </c>
    </row>
    <row r="92" spans="1:17" x14ac:dyDescent="0.25">
      <c r="A92" s="18">
        <v>93</v>
      </c>
      <c r="B92" s="17">
        <v>265</v>
      </c>
      <c r="C92" s="17">
        <v>66</v>
      </c>
      <c r="D92" s="17">
        <v>1</v>
      </c>
      <c r="E92" s="17">
        <v>66</v>
      </c>
      <c r="F92" s="51">
        <v>45183</v>
      </c>
      <c r="G92" s="17" t="s">
        <v>24</v>
      </c>
      <c r="H92" s="19">
        <v>424</v>
      </c>
      <c r="I92" s="17" t="str">
        <f>VLOOKUP(B92,товар!$A$1:$C$433,2,FALSE)</f>
        <v>Мясо</v>
      </c>
      <c r="J92" s="34">
        <f>AVERAGEIF($I$2:$I$999,I92,$C$2:$C$999)</f>
        <v>271.74545454545455</v>
      </c>
      <c r="K92" s="36">
        <f t="shared" si="2"/>
        <v>-0.75712565234845441</v>
      </c>
      <c r="L92" s="17" t="str">
        <f>VLOOKUP(B92,товар!$A$1:$C$433,3,FALSE)</f>
        <v>Мираторг</v>
      </c>
      <c r="M92" s="53">
        <f>AVERAGEIFS($C$2:$C$999,$I$2:$I$999,I92,$L$2:$L$999,L92)</f>
        <v>316.58333333333331</v>
      </c>
      <c r="N92" s="49">
        <v>44605</v>
      </c>
      <c r="O92" s="55">
        <f t="shared" si="3"/>
        <v>578</v>
      </c>
      <c r="P92" s="55">
        <f ca="1">SUM($E$2:$E$999,клиенты!D91:L525,10,FALSE)</f>
        <v>32027215.56666664</v>
      </c>
      <c r="Q92" s="17" t="s">
        <v>137</v>
      </c>
    </row>
    <row r="93" spans="1:17" x14ac:dyDescent="0.25">
      <c r="A93" s="18">
        <v>94</v>
      </c>
      <c r="B93" s="17">
        <v>102</v>
      </c>
      <c r="C93" s="17">
        <v>452</v>
      </c>
      <c r="D93" s="17">
        <v>1</v>
      </c>
      <c r="E93" s="17">
        <v>452</v>
      </c>
      <c r="F93" s="51">
        <v>45218</v>
      </c>
      <c r="G93" s="17" t="s">
        <v>21</v>
      </c>
      <c r="H93" s="19">
        <v>75</v>
      </c>
      <c r="I93" s="17" t="str">
        <f>VLOOKUP(B93,товар!$A$1:$C$433,2,FALSE)</f>
        <v>Печенье</v>
      </c>
      <c r="J93" s="34">
        <f>AVERAGEIF($I$2:$I$999,I93,$C$2:$C$999)</f>
        <v>283.468085106383</v>
      </c>
      <c r="K93" s="36">
        <f t="shared" si="2"/>
        <v>0.59453576521804385</v>
      </c>
      <c r="L93" s="17" t="str">
        <f>VLOOKUP(B93,товар!$A$1:$C$433,3,FALSE)</f>
        <v>Белогорье</v>
      </c>
      <c r="M93" s="53">
        <f>AVERAGEIFS($C$2:$C$999,$I$2:$I$999,I93,$L$2:$L$999,L93)</f>
        <v>249.5</v>
      </c>
      <c r="N93" s="49">
        <v>44804</v>
      </c>
      <c r="O93" s="55">
        <f t="shared" si="3"/>
        <v>414</v>
      </c>
      <c r="P93" s="55">
        <f ca="1">SUM($E$2:$E$999,клиенты!D92:L526,10,FALSE)</f>
        <v>31936551.433333308</v>
      </c>
      <c r="Q93" s="17" t="s">
        <v>137</v>
      </c>
    </row>
    <row r="94" spans="1:17" x14ac:dyDescent="0.25">
      <c r="A94" s="18">
        <v>95</v>
      </c>
      <c r="B94" s="17">
        <v>212</v>
      </c>
      <c r="C94" s="17">
        <v>175</v>
      </c>
      <c r="D94" s="17">
        <v>1</v>
      </c>
      <c r="E94" s="17">
        <v>175</v>
      </c>
      <c r="F94" s="51">
        <v>45290</v>
      </c>
      <c r="G94" s="17" t="s">
        <v>27</v>
      </c>
      <c r="H94" s="19">
        <v>385</v>
      </c>
      <c r="I94" s="17" t="str">
        <f>VLOOKUP(B94,товар!$A$1:$C$433,2,FALSE)</f>
        <v>Чипсы</v>
      </c>
      <c r="J94" s="34">
        <f>AVERAGEIF($I$2:$I$999,I94,$C$2:$C$999)</f>
        <v>273.72549019607845</v>
      </c>
      <c r="K94" s="36">
        <f t="shared" si="2"/>
        <v>-0.36067335243553011</v>
      </c>
      <c r="L94" s="17" t="str">
        <f>VLOOKUP(B94,товар!$A$1:$C$433,3,FALSE)</f>
        <v>Lay's</v>
      </c>
      <c r="M94" s="53">
        <f>AVERAGEIFS($C$2:$C$999,$I$2:$I$999,I94,$L$2:$L$999,L94)</f>
        <v>320.57142857142856</v>
      </c>
      <c r="N94" s="49">
        <v>44822</v>
      </c>
      <c r="O94" s="55">
        <f t="shared" si="3"/>
        <v>468</v>
      </c>
      <c r="P94" s="55">
        <f ca="1">SUM($E$2:$E$999,клиенты!D93:L527,10,FALSE)</f>
        <v>31846063.233333308</v>
      </c>
      <c r="Q94" s="17" t="s">
        <v>137</v>
      </c>
    </row>
    <row r="95" spans="1:17" x14ac:dyDescent="0.25">
      <c r="A95" s="18">
        <v>96</v>
      </c>
      <c r="B95" s="17">
        <v>215</v>
      </c>
      <c r="C95" s="17">
        <v>109</v>
      </c>
      <c r="D95" s="17">
        <v>1</v>
      </c>
      <c r="E95" s="17">
        <v>109</v>
      </c>
      <c r="F95" s="51">
        <v>45235</v>
      </c>
      <c r="G95" s="17" t="s">
        <v>17</v>
      </c>
      <c r="H95" s="19">
        <v>71</v>
      </c>
      <c r="I95" s="17" t="str">
        <f>VLOOKUP(B95,товар!$A$1:$C$433,2,FALSE)</f>
        <v>Сок</v>
      </c>
      <c r="J95" s="34">
        <f>AVERAGEIF($I$2:$I$999,I95,$C$2:$C$999)</f>
        <v>268.60344827586209</v>
      </c>
      <c r="K95" s="36">
        <f t="shared" si="2"/>
        <v>-0.59419731690095645</v>
      </c>
      <c r="L95" s="17" t="str">
        <f>VLOOKUP(B95,товар!$A$1:$C$433,3,FALSE)</f>
        <v>Фруктовый сад</v>
      </c>
      <c r="M95" s="53">
        <f>AVERAGEIFS($C$2:$C$999,$I$2:$I$999,I95,$L$2:$L$999,L95)</f>
        <v>281.96875</v>
      </c>
      <c r="N95" s="49">
        <v>44570</v>
      </c>
      <c r="O95" s="55">
        <f t="shared" si="3"/>
        <v>665</v>
      </c>
      <c r="P95" s="55">
        <f ca="1">SUM($E$2:$E$999,клиенты!D94:L528,10,FALSE)</f>
        <v>31755700.699999977</v>
      </c>
      <c r="Q95" s="17" t="s">
        <v>132</v>
      </c>
    </row>
    <row r="96" spans="1:17" x14ac:dyDescent="0.25">
      <c r="A96" s="18">
        <v>97</v>
      </c>
      <c r="B96" s="17">
        <v>364</v>
      </c>
      <c r="C96" s="17">
        <v>323</v>
      </c>
      <c r="D96" s="17">
        <v>2</v>
      </c>
      <c r="E96" s="17">
        <v>646</v>
      </c>
      <c r="F96" s="51">
        <v>45197</v>
      </c>
      <c r="G96" s="17" t="s">
        <v>25</v>
      </c>
      <c r="H96" s="19">
        <v>313</v>
      </c>
      <c r="I96" s="17" t="str">
        <f>VLOOKUP(B96,товар!$A$1:$C$433,2,FALSE)</f>
        <v>Сахар</v>
      </c>
      <c r="J96" s="34">
        <f>AVERAGEIF($I$2:$I$999,I96,$C$2:$C$999)</f>
        <v>250.9655172413793</v>
      </c>
      <c r="K96" s="36">
        <f t="shared" si="2"/>
        <v>0.28702940368233043</v>
      </c>
      <c r="L96" s="17" t="str">
        <f>VLOOKUP(B96,товар!$A$1:$C$433,3,FALSE)</f>
        <v>Русский сахар</v>
      </c>
      <c r="M96" s="53">
        <f>AVERAGEIFS($C$2:$C$999,$I$2:$I$999,I96,$L$2:$L$999,L96)</f>
        <v>293.41176470588238</v>
      </c>
      <c r="N96" s="49">
        <v>44796</v>
      </c>
      <c r="O96" s="55">
        <f t="shared" si="3"/>
        <v>401</v>
      </c>
      <c r="P96" s="55">
        <f ca="1">SUM($E$2:$E$999,клиенты!D95:L529,10,FALSE)</f>
        <v>31665317.866666641</v>
      </c>
      <c r="Q96" s="17" t="s">
        <v>132</v>
      </c>
    </row>
    <row r="97" spans="1:17" x14ac:dyDescent="0.25">
      <c r="A97" s="18">
        <v>98</v>
      </c>
      <c r="B97" s="17">
        <v>499</v>
      </c>
      <c r="C97" s="17">
        <v>96</v>
      </c>
      <c r="D97" s="17">
        <v>1</v>
      </c>
      <c r="E97" s="17">
        <v>96</v>
      </c>
      <c r="F97" s="51">
        <v>44942</v>
      </c>
      <c r="G97" s="17" t="s">
        <v>13</v>
      </c>
      <c r="H97" s="19">
        <v>239</v>
      </c>
      <c r="I97" s="17" t="str">
        <f>VLOOKUP(B97,товар!$A$1:$C$433,2,FALSE)</f>
        <v>Печенье</v>
      </c>
      <c r="J97" s="34">
        <f>AVERAGEIF($I$2:$I$999,I97,$C$2:$C$999)</f>
        <v>283.468085106383</v>
      </c>
      <c r="K97" s="36">
        <f t="shared" si="2"/>
        <v>-0.66133753659085792</v>
      </c>
      <c r="L97" s="17" t="str">
        <f>VLOOKUP(B97,товар!$A$1:$C$433,3,FALSE)</f>
        <v>Посиделкино</v>
      </c>
      <c r="M97" s="53">
        <f>AVERAGEIFS($C$2:$C$999,$I$2:$I$999,I97,$L$2:$L$999,L97)</f>
        <v>321.63636363636363</v>
      </c>
      <c r="N97" s="49">
        <v>44639</v>
      </c>
      <c r="O97" s="55">
        <f t="shared" si="3"/>
        <v>303</v>
      </c>
      <c r="P97" s="55">
        <f ca="1">SUM($E$2:$E$999,клиенты!D96:L530,10,FALSE)</f>
        <v>31574742.666666642</v>
      </c>
      <c r="Q97" s="17" t="s">
        <v>130</v>
      </c>
    </row>
    <row r="98" spans="1:17" x14ac:dyDescent="0.25">
      <c r="A98" s="18">
        <v>99</v>
      </c>
      <c r="B98" s="17">
        <v>202</v>
      </c>
      <c r="C98" s="17">
        <v>422</v>
      </c>
      <c r="D98" s="17">
        <v>2</v>
      </c>
      <c r="E98" s="17">
        <v>844</v>
      </c>
      <c r="F98" s="51">
        <v>45077</v>
      </c>
      <c r="G98" s="17" t="s">
        <v>13</v>
      </c>
      <c r="H98" s="19">
        <v>301</v>
      </c>
      <c r="I98" s="17" t="str">
        <f>VLOOKUP(B98,товар!$A$1:$C$433,2,FALSE)</f>
        <v>Овощи</v>
      </c>
      <c r="J98" s="34">
        <f>AVERAGEIF($I$2:$I$999,I98,$C$2:$C$999)</f>
        <v>250.48780487804879</v>
      </c>
      <c r="K98" s="36">
        <f t="shared" si="2"/>
        <v>0.68471275559883149</v>
      </c>
      <c r="L98" s="17" t="str">
        <f>VLOOKUP(B98,товар!$A$1:$C$433,3,FALSE)</f>
        <v>Овощной ряд</v>
      </c>
      <c r="M98" s="53">
        <f>AVERAGEIFS($C$2:$C$999,$I$2:$I$999,I98,$L$2:$L$999,L98)</f>
        <v>303.8235294117647</v>
      </c>
      <c r="N98" s="49">
        <v>44743</v>
      </c>
      <c r="O98" s="55">
        <f t="shared" si="3"/>
        <v>334</v>
      </c>
      <c r="P98" s="55">
        <f ca="1">SUM($E$2:$E$999,клиенты!D97:L531,10,FALSE)</f>
        <v>31484150.06666664</v>
      </c>
      <c r="Q98" s="17" t="s">
        <v>132</v>
      </c>
    </row>
    <row r="99" spans="1:17" x14ac:dyDescent="0.25">
      <c r="A99" s="18">
        <v>100</v>
      </c>
      <c r="B99" s="17">
        <v>244</v>
      </c>
      <c r="C99" s="17">
        <v>57</v>
      </c>
      <c r="D99" s="17">
        <v>3</v>
      </c>
      <c r="E99" s="17">
        <v>171</v>
      </c>
      <c r="F99" s="51">
        <v>45331</v>
      </c>
      <c r="G99" s="17" t="s">
        <v>26</v>
      </c>
      <c r="H99" s="19">
        <v>359</v>
      </c>
      <c r="I99" s="17" t="str">
        <f>VLOOKUP(B99,товар!$A$1:$C$433,2,FALSE)</f>
        <v>Мясо</v>
      </c>
      <c r="J99" s="34">
        <f>AVERAGEIF($I$2:$I$999,I99,$C$2:$C$999)</f>
        <v>271.74545454545455</v>
      </c>
      <c r="K99" s="36">
        <f t="shared" si="2"/>
        <v>-0.79024488157366524</v>
      </c>
      <c r="L99" s="17" t="str">
        <f>VLOOKUP(B99,товар!$A$1:$C$433,3,FALSE)</f>
        <v>Сава</v>
      </c>
      <c r="M99" s="53">
        <f>AVERAGEIFS($C$2:$C$999,$I$2:$I$999,I99,$L$2:$L$999,L99)</f>
        <v>212.8125</v>
      </c>
      <c r="N99" s="49">
        <v>44621</v>
      </c>
      <c r="O99" s="55">
        <f t="shared" si="3"/>
        <v>710</v>
      </c>
      <c r="P99" s="55">
        <f ca="1">SUM($E$2:$E$999,клиенты!D98:L532,10,FALSE)</f>
        <v>31393801.06666664</v>
      </c>
      <c r="Q99" s="17" t="s">
        <v>130</v>
      </c>
    </row>
    <row r="100" spans="1:17" x14ac:dyDescent="0.25">
      <c r="A100" s="18">
        <v>101</v>
      </c>
      <c r="B100" s="17">
        <v>363</v>
      </c>
      <c r="C100" s="17">
        <v>414</v>
      </c>
      <c r="D100" s="17">
        <v>4</v>
      </c>
      <c r="E100" s="17">
        <v>1656</v>
      </c>
      <c r="F100" s="51">
        <v>45210</v>
      </c>
      <c r="G100" s="17" t="s">
        <v>25</v>
      </c>
      <c r="H100" s="19">
        <v>474</v>
      </c>
      <c r="I100" s="17" t="str">
        <f>VLOOKUP(B100,товар!$A$1:$C$433,2,FALSE)</f>
        <v>Хлеб</v>
      </c>
      <c r="J100" s="34">
        <f>AVERAGEIF($I$2:$I$999,I100,$C$2:$C$999)</f>
        <v>300.31818181818181</v>
      </c>
      <c r="K100" s="36">
        <f t="shared" si="2"/>
        <v>0.37853791433328299</v>
      </c>
      <c r="L100" s="17" t="str">
        <f>VLOOKUP(B100,товар!$A$1:$C$433,3,FALSE)</f>
        <v>Дарница</v>
      </c>
      <c r="M100" s="53">
        <f>AVERAGEIFS($C$2:$C$999,$I$2:$I$999,I100,$L$2:$L$999,L100)</f>
        <v>264</v>
      </c>
      <c r="N100" s="49">
        <v>44601</v>
      </c>
      <c r="O100" s="55">
        <f t="shared" si="3"/>
        <v>609</v>
      </c>
      <c r="P100" s="55">
        <f ca="1">SUM($E$2:$E$999,клиенты!D99:L533,10,FALSE)</f>
        <v>31303233.599999972</v>
      </c>
      <c r="Q100" s="17" t="s">
        <v>137</v>
      </c>
    </row>
    <row r="101" spans="1:17" x14ac:dyDescent="0.25">
      <c r="A101" s="18">
        <v>102</v>
      </c>
      <c r="B101" s="17">
        <v>212</v>
      </c>
      <c r="C101" s="17">
        <v>320</v>
      </c>
      <c r="D101" s="17">
        <v>5</v>
      </c>
      <c r="E101" s="17">
        <v>1600</v>
      </c>
      <c r="F101" s="51">
        <v>45082</v>
      </c>
      <c r="G101" s="17" t="s">
        <v>10</v>
      </c>
      <c r="H101" s="19">
        <v>111</v>
      </c>
      <c r="I101" s="17" t="str">
        <f>VLOOKUP(B101,товар!$A$1:$C$433,2,FALSE)</f>
        <v>Чипсы</v>
      </c>
      <c r="J101" s="34">
        <f>AVERAGEIF($I$2:$I$999,I101,$C$2:$C$999)</f>
        <v>273.72549019607845</v>
      </c>
      <c r="K101" s="36">
        <f t="shared" si="2"/>
        <v>0.16905444126074487</v>
      </c>
      <c r="L101" s="17" t="str">
        <f>VLOOKUP(B101,товар!$A$1:$C$433,3,FALSE)</f>
        <v>Lay's</v>
      </c>
      <c r="M101" s="53">
        <f>AVERAGEIFS($C$2:$C$999,$I$2:$I$999,I101,$L$2:$L$999,L101)</f>
        <v>320.57142857142856</v>
      </c>
      <c r="N101" s="49">
        <v>44857</v>
      </c>
      <c r="O101" s="55">
        <f t="shared" si="3"/>
        <v>225</v>
      </c>
      <c r="P101" s="55">
        <f ca="1">SUM($E$2:$E$999,клиенты!D100:L534,10,FALSE)</f>
        <v>31212817.899999972</v>
      </c>
      <c r="Q101" s="17" t="s">
        <v>128</v>
      </c>
    </row>
    <row r="102" spans="1:17" x14ac:dyDescent="0.25">
      <c r="A102" s="18">
        <v>103</v>
      </c>
      <c r="B102" s="17">
        <v>434</v>
      </c>
      <c r="C102" s="17">
        <v>272</v>
      </c>
      <c r="D102" s="17">
        <v>2</v>
      </c>
      <c r="E102" s="17">
        <v>544</v>
      </c>
      <c r="F102" s="51">
        <v>45174</v>
      </c>
      <c r="G102" s="17" t="s">
        <v>13</v>
      </c>
      <c r="H102" s="19">
        <v>126</v>
      </c>
      <c r="I102" s="17" t="str">
        <f>VLOOKUP(B102,товар!$A$1:$C$433,2,FALSE)</f>
        <v>Сыр</v>
      </c>
      <c r="J102" s="34">
        <f>AVERAGEIF($I$2:$I$999,I102,$C$2:$C$999)</f>
        <v>262.63492063492066</v>
      </c>
      <c r="K102" s="36">
        <f t="shared" si="2"/>
        <v>3.5658165115435736E-2</v>
      </c>
      <c r="L102" s="17" t="str">
        <f>VLOOKUP(B102,товар!$A$1:$C$433,3,FALSE)</f>
        <v>Сырная долина</v>
      </c>
      <c r="M102" s="53">
        <f>AVERAGEIFS($C$2:$C$999,$I$2:$I$999,I102,$L$2:$L$999,L102)</f>
        <v>271</v>
      </c>
      <c r="N102" s="49">
        <v>44821</v>
      </c>
      <c r="O102" s="55">
        <f t="shared" si="3"/>
        <v>353</v>
      </c>
      <c r="P102" s="55">
        <f ca="1">SUM($E$2:$E$999,клиенты!D101:L535,10,FALSE)</f>
        <v>31122301.666666638</v>
      </c>
      <c r="Q102" s="17" t="s">
        <v>128</v>
      </c>
    </row>
    <row r="103" spans="1:17" x14ac:dyDescent="0.25">
      <c r="A103" s="18">
        <v>104</v>
      </c>
      <c r="B103" s="17">
        <v>305</v>
      </c>
      <c r="C103" s="17">
        <v>419</v>
      </c>
      <c r="D103" s="17">
        <v>4</v>
      </c>
      <c r="E103" s="17">
        <v>1676</v>
      </c>
      <c r="F103" s="51">
        <v>45171</v>
      </c>
      <c r="G103" s="17" t="s">
        <v>27</v>
      </c>
      <c r="H103" s="19">
        <v>356</v>
      </c>
      <c r="I103" s="17" t="str">
        <f>VLOOKUP(B103,товар!$A$1:$C$433,2,FALSE)</f>
        <v>Печенье</v>
      </c>
      <c r="J103" s="34">
        <f>AVERAGEIF($I$2:$I$999,I103,$C$2:$C$999)</f>
        <v>283.468085106383</v>
      </c>
      <c r="K103" s="36">
        <f t="shared" si="2"/>
        <v>0.47812054342115129</v>
      </c>
      <c r="L103" s="17" t="str">
        <f>VLOOKUP(B103,товар!$A$1:$C$433,3,FALSE)</f>
        <v>Посиделкино</v>
      </c>
      <c r="M103" s="53">
        <f>AVERAGEIFS($C$2:$C$999,$I$2:$I$999,I103,$L$2:$L$999,L103)</f>
        <v>321.63636363636363</v>
      </c>
      <c r="N103" s="49">
        <v>44599</v>
      </c>
      <c r="O103" s="55">
        <f t="shared" si="3"/>
        <v>572</v>
      </c>
      <c r="P103" s="55">
        <f ca="1">SUM($E$2:$E$999,клиенты!D102:L536,10,FALSE)</f>
        <v>31031903.366666637</v>
      </c>
      <c r="Q103" s="17" t="s">
        <v>137</v>
      </c>
    </row>
    <row r="104" spans="1:17" x14ac:dyDescent="0.25">
      <c r="A104" s="18">
        <v>105</v>
      </c>
      <c r="B104" s="17">
        <v>37</v>
      </c>
      <c r="C104" s="17">
        <v>478</v>
      </c>
      <c r="D104" s="17">
        <v>4</v>
      </c>
      <c r="E104" s="17">
        <v>1912</v>
      </c>
      <c r="F104" s="51">
        <v>45259</v>
      </c>
      <c r="G104" s="17" t="s">
        <v>12</v>
      </c>
      <c r="H104" s="19">
        <v>166</v>
      </c>
      <c r="I104" s="17" t="str">
        <f>VLOOKUP(B104,товар!$A$1:$C$433,2,FALSE)</f>
        <v>Соль</v>
      </c>
      <c r="J104" s="34">
        <f>AVERAGEIF($I$2:$I$999,I104,$C$2:$C$999)</f>
        <v>264.8679245283019</v>
      </c>
      <c r="K104" s="36">
        <f t="shared" si="2"/>
        <v>0.80467303034620308</v>
      </c>
      <c r="L104" s="17" t="str">
        <f>VLOOKUP(B104,товар!$A$1:$C$433,3,FALSE)</f>
        <v>Илецкая</v>
      </c>
      <c r="M104" s="53">
        <f>AVERAGEIFS($C$2:$C$999,$I$2:$I$999,I104,$L$2:$L$999,L104)</f>
        <v>238.16666666666666</v>
      </c>
      <c r="N104" s="49">
        <v>44756</v>
      </c>
      <c r="O104" s="55">
        <f t="shared" si="3"/>
        <v>503</v>
      </c>
      <c r="P104" s="55">
        <f ca="1">SUM($E$2:$E$999,клиенты!D103:L537,10,FALSE)</f>
        <v>30941524.399999972</v>
      </c>
      <c r="Q104" s="17" t="s">
        <v>128</v>
      </c>
    </row>
    <row r="105" spans="1:17" x14ac:dyDescent="0.25">
      <c r="A105" s="18">
        <v>106</v>
      </c>
      <c r="B105" s="17">
        <v>242</v>
      </c>
      <c r="C105" s="17">
        <v>333</v>
      </c>
      <c r="D105" s="17">
        <v>3</v>
      </c>
      <c r="E105" s="17">
        <v>999</v>
      </c>
      <c r="F105" s="51">
        <v>45287</v>
      </c>
      <c r="G105" s="17" t="s">
        <v>10</v>
      </c>
      <c r="H105" s="19">
        <v>162</v>
      </c>
      <c r="I105" s="17" t="str">
        <f>VLOOKUP(B105,товар!$A$1:$C$433,2,FALSE)</f>
        <v>Овощи</v>
      </c>
      <c r="J105" s="34">
        <f>AVERAGEIF($I$2:$I$999,I105,$C$2:$C$999)</f>
        <v>250.48780487804879</v>
      </c>
      <c r="K105" s="36">
        <f t="shared" si="2"/>
        <v>0.32940603700097371</v>
      </c>
      <c r="L105" s="17" t="str">
        <f>VLOOKUP(B105,товар!$A$1:$C$433,3,FALSE)</f>
        <v>Овощной ряд</v>
      </c>
      <c r="M105" s="53">
        <f>AVERAGEIFS($C$2:$C$999,$I$2:$I$999,I105,$L$2:$L$999,L105)</f>
        <v>303.8235294117647</v>
      </c>
      <c r="N105" s="49">
        <v>44690</v>
      </c>
      <c r="O105" s="55">
        <f t="shared" si="3"/>
        <v>597</v>
      </c>
      <c r="P105" s="55">
        <f ca="1">SUM($E$2:$E$999,клиенты!D104:L538,10,FALSE)</f>
        <v>30850897.966666639</v>
      </c>
      <c r="Q105" s="17" t="s">
        <v>132</v>
      </c>
    </row>
    <row r="106" spans="1:17" x14ac:dyDescent="0.25">
      <c r="A106" s="18">
        <v>107</v>
      </c>
      <c r="B106" s="17">
        <v>332</v>
      </c>
      <c r="C106" s="17">
        <v>327</v>
      </c>
      <c r="D106" s="17">
        <v>2</v>
      </c>
      <c r="E106" s="17">
        <v>654</v>
      </c>
      <c r="F106" s="51">
        <v>45095</v>
      </c>
      <c r="G106" s="17" t="s">
        <v>19</v>
      </c>
      <c r="H106" s="19">
        <v>459</v>
      </c>
      <c r="I106" s="17" t="str">
        <f>VLOOKUP(B106,товар!$A$1:$C$433,2,FALSE)</f>
        <v>Чай</v>
      </c>
      <c r="J106" s="34">
        <f>AVERAGEIF($I$2:$I$999,I106,$C$2:$C$999)</f>
        <v>271.18181818181819</v>
      </c>
      <c r="K106" s="36">
        <f t="shared" si="2"/>
        <v>0.20583305397251084</v>
      </c>
      <c r="L106" s="17" t="str">
        <f>VLOOKUP(B106,товар!$A$1:$C$433,3,FALSE)</f>
        <v>Тесс</v>
      </c>
      <c r="M106" s="53">
        <f>AVERAGEIFS($C$2:$C$999,$I$2:$I$999,I106,$L$2:$L$999,L106)</f>
        <v>281.75</v>
      </c>
      <c r="N106" s="49">
        <v>44901</v>
      </c>
      <c r="O106" s="55">
        <f t="shared" si="3"/>
        <v>194</v>
      </c>
      <c r="P106" s="55">
        <f ca="1">SUM($E$2:$E$999,клиенты!D105:L539,10,FALSE)</f>
        <v>30760306.33333331</v>
      </c>
      <c r="Q106" s="17" t="s">
        <v>130</v>
      </c>
    </row>
    <row r="107" spans="1:17" x14ac:dyDescent="0.25">
      <c r="A107" s="18">
        <v>108</v>
      </c>
      <c r="B107" s="17">
        <v>452</v>
      </c>
      <c r="C107" s="17">
        <v>89</v>
      </c>
      <c r="D107" s="17">
        <v>3</v>
      </c>
      <c r="E107" s="17">
        <v>267</v>
      </c>
      <c r="F107" s="51">
        <v>45033</v>
      </c>
      <c r="G107" s="17" t="s">
        <v>22</v>
      </c>
      <c r="H107" s="19">
        <v>211</v>
      </c>
      <c r="I107" s="17" t="str">
        <f>VLOOKUP(B107,товар!$A$1:$C$433,2,FALSE)</f>
        <v>Фрукты</v>
      </c>
      <c r="J107" s="34">
        <f>AVERAGEIF($I$2:$I$999,I107,$C$2:$C$999)</f>
        <v>274.16279069767444</v>
      </c>
      <c r="K107" s="36">
        <f t="shared" si="2"/>
        <v>-0.67537534990245152</v>
      </c>
      <c r="L107" s="17" t="str">
        <f>VLOOKUP(B107,товар!$A$1:$C$433,3,FALSE)</f>
        <v>Экзотик</v>
      </c>
      <c r="M107" s="53">
        <f>AVERAGEIFS($C$2:$C$999,$I$2:$I$999,I107,$L$2:$L$999,L107)</f>
        <v>253.6875</v>
      </c>
      <c r="N107" s="49">
        <v>44871</v>
      </c>
      <c r="O107" s="55">
        <f t="shared" si="3"/>
        <v>162</v>
      </c>
      <c r="P107" s="55">
        <f ca="1">SUM($E$2:$E$999,клиенты!D106:L540,10,FALSE)</f>
        <v>30669929.299999975</v>
      </c>
      <c r="Q107" s="17" t="s">
        <v>137</v>
      </c>
    </row>
    <row r="108" spans="1:17" x14ac:dyDescent="0.25">
      <c r="A108" s="18">
        <v>109</v>
      </c>
      <c r="B108" s="17">
        <v>452</v>
      </c>
      <c r="C108" s="17">
        <v>78</v>
      </c>
      <c r="D108" s="17">
        <v>3</v>
      </c>
      <c r="E108" s="17">
        <v>234</v>
      </c>
      <c r="F108" s="51">
        <v>45285</v>
      </c>
      <c r="G108" s="17" t="s">
        <v>10</v>
      </c>
      <c r="H108" s="19">
        <v>132</v>
      </c>
      <c r="I108" s="17" t="str">
        <f>VLOOKUP(B108,товар!$A$1:$C$433,2,FALSE)</f>
        <v>Фрукты</v>
      </c>
      <c r="J108" s="34">
        <f>AVERAGEIF($I$2:$I$999,I108,$C$2:$C$999)</f>
        <v>274.16279069767444</v>
      </c>
      <c r="K108" s="36">
        <f t="shared" si="2"/>
        <v>-0.71549749766731696</v>
      </c>
      <c r="L108" s="17" t="str">
        <f>VLOOKUP(B108,товар!$A$1:$C$433,3,FALSE)</f>
        <v>Экзотик</v>
      </c>
      <c r="M108" s="53">
        <f>AVERAGEIFS($C$2:$C$999,$I$2:$I$999,I108,$L$2:$L$999,L108)</f>
        <v>253.6875</v>
      </c>
      <c r="N108" s="49">
        <v>44720</v>
      </c>
      <c r="O108" s="55">
        <f t="shared" si="3"/>
        <v>565</v>
      </c>
      <c r="P108" s="55">
        <f ca="1">SUM($E$2:$E$999,клиенты!D107:L541,10,FALSE)</f>
        <v>30579400.499999974</v>
      </c>
      <c r="Q108" s="17" t="s">
        <v>128</v>
      </c>
    </row>
    <row r="109" spans="1:17" x14ac:dyDescent="0.25">
      <c r="A109" s="18">
        <v>110</v>
      </c>
      <c r="B109" s="17">
        <v>132</v>
      </c>
      <c r="C109" s="17">
        <v>278</v>
      </c>
      <c r="D109" s="17">
        <v>3</v>
      </c>
      <c r="E109" s="17">
        <v>834</v>
      </c>
      <c r="F109" s="51">
        <v>45013</v>
      </c>
      <c r="G109" s="17" t="s">
        <v>11</v>
      </c>
      <c r="H109" s="19">
        <v>236</v>
      </c>
      <c r="I109" s="17" t="str">
        <f>VLOOKUP(B109,товар!$A$1:$C$433,2,FALSE)</f>
        <v>Рыба</v>
      </c>
      <c r="J109" s="34">
        <f>AVERAGEIF($I$2:$I$999,I109,$C$2:$C$999)</f>
        <v>258.5128205128205</v>
      </c>
      <c r="K109" s="36">
        <f t="shared" si="2"/>
        <v>7.5381868676849928E-2</v>
      </c>
      <c r="L109" s="17" t="str">
        <f>VLOOKUP(B109,товар!$A$1:$C$433,3,FALSE)</f>
        <v>Меридиан</v>
      </c>
      <c r="M109" s="53">
        <f>AVERAGEIFS($C$2:$C$999,$I$2:$I$999,I109,$L$2:$L$999,L109)</f>
        <v>260.64705882352939</v>
      </c>
      <c r="N109" s="49">
        <v>44713</v>
      </c>
      <c r="O109" s="55">
        <f t="shared" si="3"/>
        <v>300</v>
      </c>
      <c r="P109" s="55">
        <f ca="1">SUM($E$2:$E$999,клиенты!D108:L542,10,FALSE)</f>
        <v>30488935.499999978</v>
      </c>
      <c r="Q109" s="17" t="s">
        <v>128</v>
      </c>
    </row>
    <row r="110" spans="1:17" x14ac:dyDescent="0.25">
      <c r="A110" s="18">
        <v>111</v>
      </c>
      <c r="B110" s="17">
        <v>457</v>
      </c>
      <c r="C110" s="17">
        <v>211</v>
      </c>
      <c r="D110" s="17">
        <v>4</v>
      </c>
      <c r="E110" s="17">
        <v>844</v>
      </c>
      <c r="F110" s="51">
        <v>45039</v>
      </c>
      <c r="G110" s="17" t="s">
        <v>17</v>
      </c>
      <c r="H110" s="19">
        <v>333</v>
      </c>
      <c r="I110" s="17" t="str">
        <f>VLOOKUP(B110,товар!$A$1:$C$433,2,FALSE)</f>
        <v>Сок</v>
      </c>
      <c r="J110" s="34">
        <f>AVERAGEIF($I$2:$I$999,I110,$C$2:$C$999)</f>
        <v>268.60344827586209</v>
      </c>
      <c r="K110" s="36">
        <f t="shared" si="2"/>
        <v>-0.21445535656974135</v>
      </c>
      <c r="L110" s="17" t="str">
        <f>VLOOKUP(B110,товар!$A$1:$C$433,3,FALSE)</f>
        <v>Rich</v>
      </c>
      <c r="M110" s="53">
        <f>AVERAGEIFS($C$2:$C$999,$I$2:$I$999,I110,$L$2:$L$999,L110)</f>
        <v>272.25</v>
      </c>
      <c r="N110" s="49">
        <v>44711</v>
      </c>
      <c r="O110" s="55">
        <f t="shared" si="3"/>
        <v>328</v>
      </c>
      <c r="P110" s="55">
        <f ca="1">SUM($E$2:$E$999,клиенты!D109:L543,10,FALSE)</f>
        <v>30398266.533333305</v>
      </c>
      <c r="Q110" s="17" t="s">
        <v>137</v>
      </c>
    </row>
    <row r="111" spans="1:17" x14ac:dyDescent="0.25">
      <c r="A111" s="18">
        <v>112</v>
      </c>
      <c r="B111" s="17">
        <v>250</v>
      </c>
      <c r="C111" s="17">
        <v>97</v>
      </c>
      <c r="D111" s="17">
        <v>5</v>
      </c>
      <c r="E111" s="17">
        <v>485</v>
      </c>
      <c r="F111" s="51">
        <v>45214</v>
      </c>
      <c r="G111" s="17" t="s">
        <v>27</v>
      </c>
      <c r="H111" s="19">
        <v>298</v>
      </c>
      <c r="I111" s="17" t="str">
        <f>VLOOKUP(B111,товар!$A$1:$C$433,2,FALSE)</f>
        <v>Фрукты</v>
      </c>
      <c r="J111" s="34">
        <f>AVERAGEIF($I$2:$I$999,I111,$C$2:$C$999)</f>
        <v>274.16279069767444</v>
      </c>
      <c r="K111" s="36">
        <f t="shared" si="2"/>
        <v>-0.64619560607345838</v>
      </c>
      <c r="L111" s="17" t="str">
        <f>VLOOKUP(B111,товар!$A$1:$C$433,3,FALSE)</f>
        <v>Фрукты-Ягоды</v>
      </c>
      <c r="M111" s="53">
        <f>AVERAGEIFS($C$2:$C$999,$I$2:$I$999,I111,$L$2:$L$999,L111)</f>
        <v>280.66666666666669</v>
      </c>
      <c r="N111" s="49">
        <v>44882</v>
      </c>
      <c r="O111" s="55">
        <f t="shared" si="3"/>
        <v>332</v>
      </c>
      <c r="P111" s="55">
        <f ca="1">SUM($E$2:$E$999,клиенты!D110:L544,10,FALSE)</f>
        <v>30307626.566666637</v>
      </c>
      <c r="Q111" s="17" t="s">
        <v>128</v>
      </c>
    </row>
    <row r="112" spans="1:17" x14ac:dyDescent="0.25">
      <c r="A112" s="18">
        <v>113</v>
      </c>
      <c r="B112" s="17">
        <v>195</v>
      </c>
      <c r="C112" s="17">
        <v>240</v>
      </c>
      <c r="D112" s="17">
        <v>2</v>
      </c>
      <c r="E112" s="17">
        <v>480</v>
      </c>
      <c r="F112" s="51">
        <v>45277</v>
      </c>
      <c r="G112" s="17" t="s">
        <v>14</v>
      </c>
      <c r="H112" s="19">
        <v>273</v>
      </c>
      <c r="I112" s="17" t="str">
        <f>VLOOKUP(B112,товар!$A$1:$C$433,2,FALSE)</f>
        <v>Хлеб</v>
      </c>
      <c r="J112" s="34">
        <f>AVERAGEIF($I$2:$I$999,I112,$C$2:$C$999)</f>
        <v>300.31818181818181</v>
      </c>
      <c r="K112" s="36">
        <f t="shared" si="2"/>
        <v>-0.20084758589374907</v>
      </c>
      <c r="L112" s="17" t="str">
        <f>VLOOKUP(B112,товар!$A$1:$C$433,3,FALSE)</f>
        <v>Каравай</v>
      </c>
      <c r="M112" s="53">
        <f>AVERAGEIFS($C$2:$C$999,$I$2:$I$999,I112,$L$2:$L$999,L112)</f>
        <v>331.16666666666669</v>
      </c>
      <c r="N112" s="49">
        <v>44563</v>
      </c>
      <c r="O112" s="55">
        <f t="shared" si="3"/>
        <v>714</v>
      </c>
      <c r="P112" s="55">
        <f ca="1">SUM($E$2:$E$999,клиенты!D111:L545,10,FALSE)</f>
        <v>30217132.566666637</v>
      </c>
      <c r="Q112" s="17" t="s">
        <v>132</v>
      </c>
    </row>
    <row r="113" spans="1:17" x14ac:dyDescent="0.25">
      <c r="A113" s="18">
        <v>114</v>
      </c>
      <c r="B113" s="17">
        <v>186</v>
      </c>
      <c r="C113" s="17">
        <v>244</v>
      </c>
      <c r="D113" s="17">
        <v>1</v>
      </c>
      <c r="E113" s="17">
        <v>244</v>
      </c>
      <c r="F113" s="51">
        <v>45176</v>
      </c>
      <c r="G113" s="17" t="s">
        <v>17</v>
      </c>
      <c r="H113" s="19">
        <v>321</v>
      </c>
      <c r="I113" s="17" t="str">
        <f>VLOOKUP(B113,товар!$A$1:$C$433,2,FALSE)</f>
        <v>Сыр</v>
      </c>
      <c r="J113" s="34">
        <f>AVERAGEIF($I$2:$I$999,I113,$C$2:$C$999)</f>
        <v>262.63492063492066</v>
      </c>
      <c r="K113" s="36">
        <f t="shared" si="2"/>
        <v>-7.0953704822918073E-2</v>
      </c>
      <c r="L113" s="17" t="str">
        <f>VLOOKUP(B113,товар!$A$1:$C$433,3,FALSE)</f>
        <v>President</v>
      </c>
      <c r="M113" s="53">
        <f>AVERAGEIFS($C$2:$C$999,$I$2:$I$999,I113,$L$2:$L$999,L113)</f>
        <v>238.72222222222223</v>
      </c>
      <c r="N113" s="49">
        <v>44889</v>
      </c>
      <c r="O113" s="55">
        <f t="shared" si="3"/>
        <v>287</v>
      </c>
      <c r="P113" s="55">
        <f ca="1">SUM($E$2:$E$999,клиенты!D112:L546,10,FALSE)</f>
        <v>30126645.333333302</v>
      </c>
      <c r="Q113" s="17" t="s">
        <v>130</v>
      </c>
    </row>
    <row r="114" spans="1:17" x14ac:dyDescent="0.25">
      <c r="A114" s="18">
        <v>115</v>
      </c>
      <c r="B114" s="17">
        <v>490</v>
      </c>
      <c r="C114" s="17">
        <v>219</v>
      </c>
      <c r="D114" s="17">
        <v>1</v>
      </c>
      <c r="E114" s="17">
        <v>219</v>
      </c>
      <c r="F114" s="51">
        <v>44948</v>
      </c>
      <c r="G114" s="17" t="s">
        <v>20</v>
      </c>
      <c r="H114" s="19">
        <v>119</v>
      </c>
      <c r="I114" s="17" t="str">
        <f>VLOOKUP(B114,товар!$A$1:$C$433,2,FALSE)</f>
        <v>Сыр</v>
      </c>
      <c r="J114" s="34">
        <f>AVERAGEIF($I$2:$I$999,I114,$C$2:$C$999)</f>
        <v>262.63492063492066</v>
      </c>
      <c r="K114" s="36">
        <f t="shared" si="2"/>
        <v>-0.16614287441073383</v>
      </c>
      <c r="L114" s="17" t="str">
        <f>VLOOKUP(B114,товар!$A$1:$C$433,3,FALSE)</f>
        <v>Сырная долина</v>
      </c>
      <c r="M114" s="53">
        <f>AVERAGEIFS($C$2:$C$999,$I$2:$I$999,I114,$L$2:$L$999,L114)</f>
        <v>271</v>
      </c>
      <c r="N114" s="49">
        <v>44714</v>
      </c>
      <c r="O114" s="55">
        <f t="shared" si="3"/>
        <v>234</v>
      </c>
      <c r="P114" s="55">
        <f ca="1">SUM($E$2:$E$999,клиенты!D113:L547,10,FALSE)</f>
        <v>30036160.033333305</v>
      </c>
      <c r="Q114" s="17" t="s">
        <v>137</v>
      </c>
    </row>
    <row r="115" spans="1:17" x14ac:dyDescent="0.25">
      <c r="A115" s="18">
        <v>116</v>
      </c>
      <c r="B115" s="17">
        <v>72</v>
      </c>
      <c r="C115" s="17">
        <v>162</v>
      </c>
      <c r="D115" s="17">
        <v>1</v>
      </c>
      <c r="E115" s="17">
        <v>162</v>
      </c>
      <c r="F115" s="51">
        <v>44959</v>
      </c>
      <c r="G115" s="17" t="s">
        <v>17</v>
      </c>
      <c r="H115" s="19">
        <v>472</v>
      </c>
      <c r="I115" s="17" t="str">
        <f>VLOOKUP(B115,товар!$A$1:$C$433,2,FALSE)</f>
        <v>Конфеты</v>
      </c>
      <c r="J115" s="34">
        <f>AVERAGEIF($I$2:$I$999,I115,$C$2:$C$999)</f>
        <v>267.85483870967744</v>
      </c>
      <c r="K115" s="36">
        <f t="shared" si="2"/>
        <v>-0.39519479737460106</v>
      </c>
      <c r="L115" s="17" t="str">
        <f>VLOOKUP(B115,товар!$A$1:$C$433,3,FALSE)</f>
        <v>Бабаевский</v>
      </c>
      <c r="M115" s="53">
        <f>AVERAGEIFS($C$2:$C$999,$I$2:$I$999,I115,$L$2:$L$999,L115)</f>
        <v>250.25925925925927</v>
      </c>
      <c r="N115" s="49">
        <v>44570</v>
      </c>
      <c r="O115" s="55">
        <f t="shared" si="3"/>
        <v>389</v>
      </c>
      <c r="P115" s="55">
        <f ca="1">SUM($E$2:$E$999,клиенты!D114:L548,10,FALSE)</f>
        <v>29945509.433333304</v>
      </c>
      <c r="Q115" s="17" t="s">
        <v>137</v>
      </c>
    </row>
    <row r="116" spans="1:17" x14ac:dyDescent="0.25">
      <c r="A116" s="18">
        <v>117</v>
      </c>
      <c r="B116" s="17">
        <v>430</v>
      </c>
      <c r="C116" s="17">
        <v>119</v>
      </c>
      <c r="D116" s="17">
        <v>3</v>
      </c>
      <c r="E116" s="17">
        <v>357</v>
      </c>
      <c r="F116" s="51">
        <v>45241</v>
      </c>
      <c r="G116" s="17" t="s">
        <v>24</v>
      </c>
      <c r="H116" s="19">
        <v>396</v>
      </c>
      <c r="I116" s="17" t="str">
        <f>VLOOKUP(B116,товар!$A$1:$C$433,2,FALSE)</f>
        <v>Чай</v>
      </c>
      <c r="J116" s="34">
        <f>AVERAGEIF($I$2:$I$999,I116,$C$2:$C$999)</f>
        <v>271.18181818181819</v>
      </c>
      <c r="K116" s="36">
        <f t="shared" si="2"/>
        <v>-0.56118002011397916</v>
      </c>
      <c r="L116" s="17" t="str">
        <f>VLOOKUP(B116,товар!$A$1:$C$433,3,FALSE)</f>
        <v>Ахмад</v>
      </c>
      <c r="M116" s="53">
        <f>AVERAGEIFS($C$2:$C$999,$I$2:$I$999,I116,$L$2:$L$999,L116)</f>
        <v>243.3</v>
      </c>
      <c r="N116" s="49">
        <v>44632</v>
      </c>
      <c r="O116" s="55">
        <f t="shared" si="3"/>
        <v>609</v>
      </c>
      <c r="P116" s="55">
        <f ca="1">SUM($E$2:$E$999,клиенты!D115:L549,10,FALSE)</f>
        <v>29855167.199999969</v>
      </c>
      <c r="Q116" s="17" t="s">
        <v>132</v>
      </c>
    </row>
    <row r="117" spans="1:17" x14ac:dyDescent="0.25">
      <c r="A117" s="18">
        <v>118</v>
      </c>
      <c r="B117" s="17">
        <v>223</v>
      </c>
      <c r="C117" s="17">
        <v>174</v>
      </c>
      <c r="D117" s="17">
        <v>2</v>
      </c>
      <c r="E117" s="17">
        <v>348</v>
      </c>
      <c r="F117" s="51">
        <v>45338</v>
      </c>
      <c r="G117" s="17" t="s">
        <v>14</v>
      </c>
      <c r="H117" s="19">
        <v>269</v>
      </c>
      <c r="I117" s="17" t="str">
        <f>VLOOKUP(B117,товар!$A$1:$C$433,2,FALSE)</f>
        <v>Чай</v>
      </c>
      <c r="J117" s="34">
        <f>AVERAGEIF($I$2:$I$999,I117,$C$2:$C$999)</f>
        <v>271.18181818181819</v>
      </c>
      <c r="K117" s="36">
        <f t="shared" si="2"/>
        <v>-0.35836406302380153</v>
      </c>
      <c r="L117" s="17" t="str">
        <f>VLOOKUP(B117,товар!$A$1:$C$433,3,FALSE)</f>
        <v>Greenfield</v>
      </c>
      <c r="M117" s="53">
        <f>AVERAGEIFS($C$2:$C$999,$I$2:$I$999,I117,$L$2:$L$999,L117)</f>
        <v>291.45454545454544</v>
      </c>
      <c r="N117" s="49">
        <v>44573</v>
      </c>
      <c r="O117" s="55">
        <f t="shared" si="3"/>
        <v>765</v>
      </c>
      <c r="P117" s="55">
        <f ca="1">SUM($E$2:$E$999,клиенты!D116:L550,10,FALSE)</f>
        <v>29764509.833333302</v>
      </c>
      <c r="Q117" s="17" t="s">
        <v>130</v>
      </c>
    </row>
    <row r="118" spans="1:17" x14ac:dyDescent="0.25">
      <c r="A118" s="18">
        <v>119</v>
      </c>
      <c r="B118" s="17">
        <v>164</v>
      </c>
      <c r="C118" s="17">
        <v>229</v>
      </c>
      <c r="D118" s="17">
        <v>3</v>
      </c>
      <c r="E118" s="17">
        <v>687</v>
      </c>
      <c r="F118" s="51">
        <v>45343</v>
      </c>
      <c r="G118" s="17" t="s">
        <v>22</v>
      </c>
      <c r="H118" s="19">
        <v>16</v>
      </c>
      <c r="I118" s="17" t="str">
        <f>VLOOKUP(B118,товар!$A$1:$C$433,2,FALSE)</f>
        <v>Молоко</v>
      </c>
      <c r="J118" s="34">
        <f>AVERAGEIF($I$2:$I$999,I118,$C$2:$C$999)</f>
        <v>294.95238095238096</v>
      </c>
      <c r="K118" s="36">
        <f t="shared" si="2"/>
        <v>-0.22360348724572165</v>
      </c>
      <c r="L118" s="17" t="str">
        <f>VLOOKUP(B118,товар!$A$1:$C$433,3,FALSE)</f>
        <v>Беллакт</v>
      </c>
      <c r="M118" s="53">
        <f>AVERAGEIFS($C$2:$C$999,$I$2:$I$999,I118,$L$2:$L$999,L118)</f>
        <v>322.54545454545456</v>
      </c>
      <c r="N118" s="49">
        <v>44734</v>
      </c>
      <c r="O118" s="55">
        <f t="shared" si="3"/>
        <v>609</v>
      </c>
      <c r="P118" s="55">
        <f ca="1">SUM($E$2:$E$999,клиенты!D117:L551,10,FALSE)</f>
        <v>29674021.633333303</v>
      </c>
      <c r="Q118" s="17" t="s">
        <v>130</v>
      </c>
    </row>
    <row r="119" spans="1:17" x14ac:dyDescent="0.25">
      <c r="A119" s="18">
        <v>120</v>
      </c>
      <c r="B119" s="17">
        <v>223</v>
      </c>
      <c r="C119" s="17">
        <v>411</v>
      </c>
      <c r="D119" s="17">
        <v>5</v>
      </c>
      <c r="E119" s="17">
        <v>2055</v>
      </c>
      <c r="F119" s="51">
        <v>45244</v>
      </c>
      <c r="G119" s="17" t="s">
        <v>23</v>
      </c>
      <c r="H119" s="19">
        <v>281</v>
      </c>
      <c r="I119" s="17" t="str">
        <f>VLOOKUP(B119,товар!$A$1:$C$433,2,FALSE)</f>
        <v>Чай</v>
      </c>
      <c r="J119" s="34">
        <f>AVERAGEIF($I$2:$I$999,I119,$C$2:$C$999)</f>
        <v>271.18181818181819</v>
      </c>
      <c r="K119" s="36">
        <f t="shared" si="2"/>
        <v>0.51558833389205505</v>
      </c>
      <c r="L119" s="17" t="str">
        <f>VLOOKUP(B119,товар!$A$1:$C$433,3,FALSE)</f>
        <v>Greenfield</v>
      </c>
      <c r="M119" s="53">
        <f>AVERAGEIFS($C$2:$C$999,$I$2:$I$999,I119,$L$2:$L$999,L119)</f>
        <v>291.45454545454544</v>
      </c>
      <c r="N119" s="49">
        <v>44916</v>
      </c>
      <c r="O119" s="55">
        <f t="shared" si="3"/>
        <v>328</v>
      </c>
      <c r="P119" s="55">
        <f ca="1">SUM($E$2:$E$999,клиенты!D118:L552,10,FALSE)</f>
        <v>29583672.633333307</v>
      </c>
      <c r="Q119" s="17" t="s">
        <v>134</v>
      </c>
    </row>
    <row r="120" spans="1:17" x14ac:dyDescent="0.25">
      <c r="A120" s="18">
        <v>121</v>
      </c>
      <c r="B120" s="17">
        <v>244</v>
      </c>
      <c r="C120" s="17">
        <v>245</v>
      </c>
      <c r="D120" s="17">
        <v>4</v>
      </c>
      <c r="E120" s="17">
        <v>980</v>
      </c>
      <c r="F120" s="51">
        <v>44960</v>
      </c>
      <c r="G120" s="17" t="s">
        <v>25</v>
      </c>
      <c r="H120" s="19">
        <v>149</v>
      </c>
      <c r="I120" s="17" t="str">
        <f>VLOOKUP(B120,товар!$A$1:$C$433,2,FALSE)</f>
        <v>Мясо</v>
      </c>
      <c r="J120" s="34">
        <f>AVERAGEIF($I$2:$I$999,I120,$C$2:$C$999)</f>
        <v>271.74545454545455</v>
      </c>
      <c r="K120" s="36">
        <f t="shared" si="2"/>
        <v>-9.8420982202595986E-2</v>
      </c>
      <c r="L120" s="17" t="str">
        <f>VLOOKUP(B120,товар!$A$1:$C$433,3,FALSE)</f>
        <v>Сава</v>
      </c>
      <c r="M120" s="53">
        <f>AVERAGEIFS($C$2:$C$999,$I$2:$I$999,I120,$L$2:$L$999,L120)</f>
        <v>212.8125</v>
      </c>
      <c r="N120" s="49">
        <v>44889</v>
      </c>
      <c r="O120" s="55">
        <f t="shared" si="3"/>
        <v>71</v>
      </c>
      <c r="P120" s="55">
        <f ca="1">SUM($E$2:$E$999,клиенты!D119:L553,10,FALSE)</f>
        <v>29493263.699999973</v>
      </c>
      <c r="Q120" s="17" t="s">
        <v>132</v>
      </c>
    </row>
    <row r="121" spans="1:17" x14ac:dyDescent="0.25">
      <c r="A121" s="18">
        <v>122</v>
      </c>
      <c r="B121" s="17">
        <v>393</v>
      </c>
      <c r="C121" s="17">
        <v>113</v>
      </c>
      <c r="D121" s="17">
        <v>5</v>
      </c>
      <c r="E121" s="17">
        <v>565</v>
      </c>
      <c r="F121" s="51">
        <v>45433</v>
      </c>
      <c r="G121" s="17" t="s">
        <v>19</v>
      </c>
      <c r="H121" s="19">
        <v>71</v>
      </c>
      <c r="I121" s="17" t="str">
        <f>VLOOKUP(B121,товар!$A$1:$C$433,2,FALSE)</f>
        <v>Рыба</v>
      </c>
      <c r="J121" s="34">
        <f>AVERAGEIF($I$2:$I$999,I121,$C$2:$C$999)</f>
        <v>258.5128205128205</v>
      </c>
      <c r="K121" s="36">
        <f t="shared" si="2"/>
        <v>-0.56288434834358259</v>
      </c>
      <c r="L121" s="17" t="str">
        <f>VLOOKUP(B121,товар!$A$1:$C$433,3,FALSE)</f>
        <v>Русское море</v>
      </c>
      <c r="M121" s="53">
        <f>AVERAGEIFS($C$2:$C$999,$I$2:$I$999,I121,$L$2:$L$999,L121)</f>
        <v>292.66666666666669</v>
      </c>
      <c r="N121" s="49">
        <v>44581</v>
      </c>
      <c r="O121" s="55">
        <f t="shared" si="3"/>
        <v>852</v>
      </c>
      <c r="P121" s="55">
        <f ca="1">SUM($E$2:$E$999,клиенты!D120:L554,10,FALSE)</f>
        <v>29402911.799999971</v>
      </c>
      <c r="Q121" s="17" t="s">
        <v>137</v>
      </c>
    </row>
    <row r="122" spans="1:17" x14ac:dyDescent="0.25">
      <c r="A122" s="18">
        <v>123</v>
      </c>
      <c r="B122" s="17">
        <v>166</v>
      </c>
      <c r="C122" s="17">
        <v>73</v>
      </c>
      <c r="D122" s="17">
        <v>4</v>
      </c>
      <c r="E122" s="17">
        <v>292</v>
      </c>
      <c r="F122" s="51">
        <v>45316</v>
      </c>
      <c r="G122" s="17" t="s">
        <v>24</v>
      </c>
      <c r="H122" s="19">
        <v>126</v>
      </c>
      <c r="I122" s="17" t="str">
        <f>VLOOKUP(B122,товар!$A$1:$C$433,2,FALSE)</f>
        <v>Сок</v>
      </c>
      <c r="J122" s="34">
        <f>AVERAGEIF($I$2:$I$999,I122,$C$2:$C$999)</f>
        <v>268.60344827586209</v>
      </c>
      <c r="K122" s="36">
        <f t="shared" si="2"/>
        <v>-0.72822389113550301</v>
      </c>
      <c r="L122" s="17" t="str">
        <f>VLOOKUP(B122,товар!$A$1:$C$433,3,FALSE)</f>
        <v>Добрый</v>
      </c>
      <c r="M122" s="53">
        <f>AVERAGEIFS($C$2:$C$999,$I$2:$I$999,I122,$L$2:$L$999,L122)</f>
        <v>242.81818181818181</v>
      </c>
      <c r="N122" s="49">
        <v>44576</v>
      </c>
      <c r="O122" s="55">
        <f t="shared" si="3"/>
        <v>740</v>
      </c>
      <c r="P122" s="55">
        <f ca="1">SUM($E$2:$E$999,клиенты!D121:L555,10,FALSE)</f>
        <v>29312404.266666636</v>
      </c>
      <c r="Q122" s="17" t="s">
        <v>130</v>
      </c>
    </row>
    <row r="123" spans="1:17" x14ac:dyDescent="0.25">
      <c r="A123" s="18">
        <v>124</v>
      </c>
      <c r="B123" s="17">
        <v>249</v>
      </c>
      <c r="C123" s="17">
        <v>368</v>
      </c>
      <c r="D123" s="17">
        <v>2</v>
      </c>
      <c r="E123" s="17">
        <v>736</v>
      </c>
      <c r="F123" s="51">
        <v>45313</v>
      </c>
      <c r="G123" s="17" t="s">
        <v>22</v>
      </c>
      <c r="H123" s="19">
        <v>380</v>
      </c>
      <c r="I123" s="17" t="str">
        <f>VLOOKUP(B123,товар!$A$1:$C$433,2,FALSE)</f>
        <v>Чай</v>
      </c>
      <c r="J123" s="34">
        <f>AVERAGEIF($I$2:$I$999,I123,$C$2:$C$999)</f>
        <v>271.18181818181819</v>
      </c>
      <c r="K123" s="36">
        <f t="shared" si="2"/>
        <v>0.35702313107609784</v>
      </c>
      <c r="L123" s="17" t="str">
        <f>VLOOKUP(B123,товар!$A$1:$C$433,3,FALSE)</f>
        <v>Lipton</v>
      </c>
      <c r="M123" s="53">
        <f>AVERAGEIFS($C$2:$C$999,$I$2:$I$999,I123,$L$2:$L$999,L123)</f>
        <v>260.15789473684208</v>
      </c>
      <c r="N123" s="49">
        <v>44619</v>
      </c>
      <c r="O123" s="55">
        <f t="shared" si="3"/>
        <v>694</v>
      </c>
      <c r="P123" s="55">
        <f ca="1">SUM($E$2:$E$999,клиенты!D122:L556,10,FALSE)</f>
        <v>29221720.799999971</v>
      </c>
      <c r="Q123" s="17" t="s">
        <v>137</v>
      </c>
    </row>
    <row r="124" spans="1:17" x14ac:dyDescent="0.25">
      <c r="A124" s="18">
        <v>125</v>
      </c>
      <c r="B124" s="17">
        <v>83</v>
      </c>
      <c r="C124" s="17">
        <v>351</v>
      </c>
      <c r="D124" s="17">
        <v>1</v>
      </c>
      <c r="E124" s="17">
        <v>351</v>
      </c>
      <c r="F124" s="51">
        <v>45361</v>
      </c>
      <c r="G124" s="17" t="s">
        <v>15</v>
      </c>
      <c r="H124" s="19">
        <v>11</v>
      </c>
      <c r="I124" s="17" t="str">
        <f>VLOOKUP(B124,товар!$A$1:$C$433,2,FALSE)</f>
        <v>Сок</v>
      </c>
      <c r="J124" s="34">
        <f>AVERAGEIF($I$2:$I$999,I124,$C$2:$C$999)</f>
        <v>268.60344827586209</v>
      </c>
      <c r="K124" s="36">
        <f t="shared" si="2"/>
        <v>0.30675909878682828</v>
      </c>
      <c r="L124" s="17" t="str">
        <f>VLOOKUP(B124,товар!$A$1:$C$433,3,FALSE)</f>
        <v>Сады Придонья</v>
      </c>
      <c r="M124" s="53">
        <f>AVERAGEIFS($C$2:$C$999,$I$2:$I$999,I124,$L$2:$L$999,L124)</f>
        <v>254.18181818181819</v>
      </c>
      <c r="N124" s="49">
        <v>44860</v>
      </c>
      <c r="O124" s="55">
        <f t="shared" si="3"/>
        <v>501</v>
      </c>
      <c r="P124" s="55">
        <f ca="1">SUM($E$2:$E$999,клиенты!D123:L557,10,FALSE)</f>
        <v>29131063.433333304</v>
      </c>
      <c r="Q124" s="17" t="s">
        <v>132</v>
      </c>
    </row>
    <row r="125" spans="1:17" x14ac:dyDescent="0.25">
      <c r="A125" s="18">
        <v>126</v>
      </c>
      <c r="B125" s="17">
        <v>242</v>
      </c>
      <c r="C125" s="17">
        <v>221</v>
      </c>
      <c r="D125" s="17">
        <v>5</v>
      </c>
      <c r="E125" s="17">
        <v>1105</v>
      </c>
      <c r="F125" s="51">
        <v>45025</v>
      </c>
      <c r="G125" s="17" t="s">
        <v>20</v>
      </c>
      <c r="H125" s="19">
        <v>114</v>
      </c>
      <c r="I125" s="17" t="str">
        <f>VLOOKUP(B125,товар!$A$1:$C$433,2,FALSE)</f>
        <v>Овощи</v>
      </c>
      <c r="J125" s="34">
        <f>AVERAGEIF($I$2:$I$999,I125,$C$2:$C$999)</f>
        <v>250.48780487804879</v>
      </c>
      <c r="K125" s="36">
        <f t="shared" si="2"/>
        <v>-0.11772151898734184</v>
      </c>
      <c r="L125" s="17" t="str">
        <f>VLOOKUP(B125,товар!$A$1:$C$433,3,FALSE)</f>
        <v>Овощной ряд</v>
      </c>
      <c r="M125" s="53">
        <f>AVERAGEIFS($C$2:$C$999,$I$2:$I$999,I125,$L$2:$L$999,L125)</f>
        <v>303.8235294117647</v>
      </c>
      <c r="N125" s="49">
        <v>44769</v>
      </c>
      <c r="O125" s="55">
        <f t="shared" si="3"/>
        <v>256</v>
      </c>
      <c r="P125" s="55">
        <f ca="1">SUM($E$2:$E$999,клиенты!D124:L558,10,FALSE)</f>
        <v>29040703.799999971</v>
      </c>
      <c r="Q125" s="17" t="s">
        <v>137</v>
      </c>
    </row>
    <row r="126" spans="1:17" x14ac:dyDescent="0.25">
      <c r="A126" s="18">
        <v>127</v>
      </c>
      <c r="B126" s="17">
        <v>281</v>
      </c>
      <c r="C126" s="17">
        <v>442</v>
      </c>
      <c r="D126" s="17">
        <v>5</v>
      </c>
      <c r="E126" s="17">
        <v>2210</v>
      </c>
      <c r="F126" s="51">
        <v>45379</v>
      </c>
      <c r="G126" s="17" t="s">
        <v>10</v>
      </c>
      <c r="H126" s="19">
        <v>381</v>
      </c>
      <c r="I126" s="17" t="str">
        <f>VLOOKUP(B126,товар!$A$1:$C$433,2,FALSE)</f>
        <v>Чай</v>
      </c>
      <c r="J126" s="34">
        <f>AVERAGEIF($I$2:$I$999,I126,$C$2:$C$999)</f>
        <v>271.18181818181819</v>
      </c>
      <c r="K126" s="36">
        <f t="shared" si="2"/>
        <v>0.6299027824337915</v>
      </c>
      <c r="L126" s="17" t="str">
        <f>VLOOKUP(B126,товар!$A$1:$C$433,3,FALSE)</f>
        <v>Lipton</v>
      </c>
      <c r="M126" s="53">
        <f>AVERAGEIFS($C$2:$C$999,$I$2:$I$999,I126,$L$2:$L$999,L126)</f>
        <v>260.15789473684208</v>
      </c>
      <c r="N126" s="49">
        <v>44883</v>
      </c>
      <c r="O126" s="55">
        <f t="shared" si="3"/>
        <v>496</v>
      </c>
      <c r="P126" s="55">
        <f ca="1">SUM($E$2:$E$999,клиенты!D125:L559,10,FALSE)</f>
        <v>28950348.999999974</v>
      </c>
      <c r="Q126" s="17" t="s">
        <v>128</v>
      </c>
    </row>
    <row r="127" spans="1:17" x14ac:dyDescent="0.25">
      <c r="A127" s="18">
        <v>128</v>
      </c>
      <c r="B127" s="17">
        <v>236</v>
      </c>
      <c r="C127" s="17">
        <v>465</v>
      </c>
      <c r="D127" s="17">
        <v>1</v>
      </c>
      <c r="E127" s="17">
        <v>465</v>
      </c>
      <c r="F127" s="51">
        <v>45176</v>
      </c>
      <c r="G127" s="17" t="s">
        <v>26</v>
      </c>
      <c r="H127" s="19">
        <v>342</v>
      </c>
      <c r="I127" s="17" t="str">
        <f>VLOOKUP(B127,товар!$A$1:$C$433,2,FALSE)</f>
        <v>Печенье</v>
      </c>
      <c r="J127" s="34">
        <f>AVERAGEIF($I$2:$I$999,I127,$C$2:$C$999)</f>
        <v>283.468085106383</v>
      </c>
      <c r="K127" s="36">
        <f t="shared" si="2"/>
        <v>0.64039630713803186</v>
      </c>
      <c r="L127" s="17" t="str">
        <f>VLOOKUP(B127,товар!$A$1:$C$433,3,FALSE)</f>
        <v>Посиделкино</v>
      </c>
      <c r="M127" s="53">
        <f>AVERAGEIFS($C$2:$C$999,$I$2:$I$999,I127,$L$2:$L$999,L127)</f>
        <v>321.63636363636363</v>
      </c>
      <c r="N127" s="49">
        <v>44867</v>
      </c>
      <c r="O127" s="55">
        <f t="shared" si="3"/>
        <v>309</v>
      </c>
      <c r="P127" s="55">
        <f ca="1">SUM($E$2:$E$999,клиенты!D126:L560,10,FALSE)</f>
        <v>28859952.633333307</v>
      </c>
      <c r="Q127" s="17" t="s">
        <v>130</v>
      </c>
    </row>
    <row r="128" spans="1:17" x14ac:dyDescent="0.25">
      <c r="A128" s="18">
        <v>129</v>
      </c>
      <c r="B128" s="17">
        <v>379</v>
      </c>
      <c r="C128" s="17">
        <v>380</v>
      </c>
      <c r="D128" s="17">
        <v>1</v>
      </c>
      <c r="E128" s="17">
        <v>380</v>
      </c>
      <c r="F128" s="51">
        <v>45260</v>
      </c>
      <c r="G128" s="17" t="s">
        <v>26</v>
      </c>
      <c r="H128" s="19">
        <v>276</v>
      </c>
      <c r="I128" s="17" t="str">
        <f>VLOOKUP(B128,товар!$A$1:$C$433,2,FALSE)</f>
        <v>Йогурт</v>
      </c>
      <c r="J128" s="34">
        <f>AVERAGEIF($I$2:$I$999,I128,$C$2:$C$999)</f>
        <v>263.25423728813558</v>
      </c>
      <c r="K128" s="36">
        <f t="shared" ref="K128:K191" si="4">C128/J128-1</f>
        <v>0.44347154262168442</v>
      </c>
      <c r="L128" s="17" t="str">
        <f>VLOOKUP(B128,товар!$A$1:$C$433,3,FALSE)</f>
        <v>Активиа</v>
      </c>
      <c r="M128" s="53">
        <f>AVERAGEIFS($C$2:$C$999,$I$2:$I$999,I128,$L$2:$L$999,L128)</f>
        <v>293.66666666666669</v>
      </c>
      <c r="N128" s="49">
        <v>44827</v>
      </c>
      <c r="O128" s="55">
        <f t="shared" ref="O128:O191" si="5">F128-N128</f>
        <v>433</v>
      </c>
      <c r="P128" s="55">
        <f ca="1">SUM($E$2:$E$999,клиенты!D127:L561,10,FALSE)</f>
        <v>28769323.299999971</v>
      </c>
      <c r="Q128" s="17" t="s">
        <v>137</v>
      </c>
    </row>
    <row r="129" spans="1:17" x14ac:dyDescent="0.25">
      <c r="A129" s="18">
        <v>130</v>
      </c>
      <c r="B129" s="17">
        <v>37</v>
      </c>
      <c r="C129" s="17">
        <v>313</v>
      </c>
      <c r="D129" s="17">
        <v>1</v>
      </c>
      <c r="E129" s="17">
        <v>313</v>
      </c>
      <c r="F129" s="51">
        <v>45009</v>
      </c>
      <c r="G129" s="17" t="s">
        <v>16</v>
      </c>
      <c r="H129" s="19">
        <v>293</v>
      </c>
      <c r="I129" s="17" t="str">
        <f>VLOOKUP(B129,товар!$A$1:$C$433,2,FALSE)</f>
        <v>Соль</v>
      </c>
      <c r="J129" s="34">
        <f>AVERAGEIF($I$2:$I$999,I129,$C$2:$C$999)</f>
        <v>264.8679245283019</v>
      </c>
      <c r="K129" s="36">
        <f t="shared" si="4"/>
        <v>0.18172104288360158</v>
      </c>
      <c r="L129" s="17" t="str">
        <f>VLOOKUP(B129,товар!$A$1:$C$433,3,FALSE)</f>
        <v>Илецкая</v>
      </c>
      <c r="M129" s="53">
        <f>AVERAGEIFS($C$2:$C$999,$I$2:$I$999,I129,$L$2:$L$999,L129)</f>
        <v>238.16666666666666</v>
      </c>
      <c r="N129" s="49">
        <v>44869</v>
      </c>
      <c r="O129" s="55">
        <f t="shared" si="5"/>
        <v>140</v>
      </c>
      <c r="P129" s="55">
        <f ca="1">SUM($E$2:$E$999,клиенты!D128:L562,10,FALSE)</f>
        <v>28678781.933333304</v>
      </c>
      <c r="Q129" s="17" t="s">
        <v>128</v>
      </c>
    </row>
    <row r="130" spans="1:17" x14ac:dyDescent="0.25">
      <c r="A130" s="18">
        <v>131</v>
      </c>
      <c r="B130" s="17">
        <v>431</v>
      </c>
      <c r="C130" s="17">
        <v>141</v>
      </c>
      <c r="D130" s="17">
        <v>5</v>
      </c>
      <c r="E130" s="17">
        <v>705</v>
      </c>
      <c r="F130" s="51">
        <v>45029</v>
      </c>
      <c r="G130" s="17" t="s">
        <v>18</v>
      </c>
      <c r="H130" s="19">
        <v>386</v>
      </c>
      <c r="I130" s="17" t="str">
        <f>VLOOKUP(B130,товар!$A$1:$C$433,2,FALSE)</f>
        <v>Овощи</v>
      </c>
      <c r="J130" s="34">
        <f>AVERAGEIF($I$2:$I$999,I130,$C$2:$C$999)</f>
        <v>250.48780487804879</v>
      </c>
      <c r="K130" s="36">
        <f t="shared" si="4"/>
        <v>-0.43709834469328146</v>
      </c>
      <c r="L130" s="17" t="str">
        <f>VLOOKUP(B130,товар!$A$1:$C$433,3,FALSE)</f>
        <v>Гавриш</v>
      </c>
      <c r="M130" s="53">
        <f>AVERAGEIFS($C$2:$C$999,$I$2:$I$999,I130,$L$2:$L$999,L130)</f>
        <v>247.66666666666666</v>
      </c>
      <c r="N130" s="49">
        <v>44762</v>
      </c>
      <c r="O130" s="55">
        <f t="shared" si="5"/>
        <v>267</v>
      </c>
      <c r="P130" s="55">
        <f ca="1">SUM($E$2:$E$999,клиенты!D129:L563,10,FALSE)</f>
        <v>28588130.366666641</v>
      </c>
      <c r="Q130" s="17" t="s">
        <v>137</v>
      </c>
    </row>
    <row r="131" spans="1:17" x14ac:dyDescent="0.25">
      <c r="A131" s="18">
        <v>132</v>
      </c>
      <c r="B131" s="17">
        <v>237</v>
      </c>
      <c r="C131" s="17">
        <v>348</v>
      </c>
      <c r="D131" s="17">
        <v>2</v>
      </c>
      <c r="E131" s="17">
        <v>696</v>
      </c>
      <c r="F131" s="51">
        <v>45384</v>
      </c>
      <c r="G131" s="17" t="s">
        <v>9</v>
      </c>
      <c r="H131" s="19">
        <v>362</v>
      </c>
      <c r="I131" s="17" t="str">
        <f>VLOOKUP(B131,товар!$A$1:$C$433,2,FALSE)</f>
        <v>Конфеты</v>
      </c>
      <c r="J131" s="34">
        <f>AVERAGEIF($I$2:$I$999,I131,$C$2:$C$999)</f>
        <v>267.85483870967744</v>
      </c>
      <c r="K131" s="36">
        <f t="shared" si="4"/>
        <v>0.29921117601011615</v>
      </c>
      <c r="L131" s="17" t="str">
        <f>VLOOKUP(B131,товар!$A$1:$C$433,3,FALSE)</f>
        <v>Рот Фронт</v>
      </c>
      <c r="M131" s="53">
        <f>AVERAGEIFS($C$2:$C$999,$I$2:$I$999,I131,$L$2:$L$999,L131)</f>
        <v>288.23809523809524</v>
      </c>
      <c r="N131" s="49">
        <v>44665</v>
      </c>
      <c r="O131" s="55">
        <f t="shared" si="5"/>
        <v>719</v>
      </c>
      <c r="P131" s="55">
        <f ca="1">SUM($E$2:$E$999,клиенты!D130:L564,10,FALSE)</f>
        <v>28497494.26666664</v>
      </c>
      <c r="Q131" s="17" t="s">
        <v>130</v>
      </c>
    </row>
    <row r="132" spans="1:17" x14ac:dyDescent="0.25">
      <c r="A132" s="18">
        <v>133</v>
      </c>
      <c r="B132" s="17">
        <v>452</v>
      </c>
      <c r="C132" s="17">
        <v>349</v>
      </c>
      <c r="D132" s="17">
        <v>1</v>
      </c>
      <c r="E132" s="17">
        <v>349</v>
      </c>
      <c r="F132" s="51">
        <v>45000</v>
      </c>
      <c r="G132" s="17" t="s">
        <v>11</v>
      </c>
      <c r="H132" s="19">
        <v>283</v>
      </c>
      <c r="I132" s="17" t="str">
        <f>VLOOKUP(B132,товар!$A$1:$C$433,2,FALSE)</f>
        <v>Фрукты</v>
      </c>
      <c r="J132" s="34">
        <f>AVERAGEIF($I$2:$I$999,I132,$C$2:$C$999)</f>
        <v>274.16279069767444</v>
      </c>
      <c r="K132" s="36">
        <f t="shared" si="4"/>
        <v>0.27296632453982528</v>
      </c>
      <c r="L132" s="17" t="str">
        <f>VLOOKUP(B132,товар!$A$1:$C$433,3,FALSE)</f>
        <v>Экзотик</v>
      </c>
      <c r="M132" s="53">
        <f>AVERAGEIFS($C$2:$C$999,$I$2:$I$999,I132,$L$2:$L$999,L132)</f>
        <v>253.6875</v>
      </c>
      <c r="N132" s="49">
        <v>44648</v>
      </c>
      <c r="O132" s="55">
        <f t="shared" si="5"/>
        <v>352</v>
      </c>
      <c r="P132" s="55">
        <f ca="1">SUM($E$2:$E$999,клиенты!D131:L565,10,FALSE)</f>
        <v>28406896.833333306</v>
      </c>
      <c r="Q132" s="17" t="s">
        <v>132</v>
      </c>
    </row>
    <row r="133" spans="1:17" x14ac:dyDescent="0.25">
      <c r="A133" s="18">
        <v>134</v>
      </c>
      <c r="B133" s="17">
        <v>382</v>
      </c>
      <c r="C133" s="17">
        <v>379</v>
      </c>
      <c r="D133" s="17">
        <v>5</v>
      </c>
      <c r="E133" s="17">
        <v>1895</v>
      </c>
      <c r="F133" s="51">
        <v>45314</v>
      </c>
      <c r="G133" s="17" t="s">
        <v>16</v>
      </c>
      <c r="H133" s="19">
        <v>388</v>
      </c>
      <c r="I133" s="17" t="str">
        <f>VLOOKUP(B133,товар!$A$1:$C$433,2,FALSE)</f>
        <v>Овощи</v>
      </c>
      <c r="J133" s="34">
        <f>AVERAGEIF($I$2:$I$999,I133,$C$2:$C$999)</f>
        <v>250.48780487804879</v>
      </c>
      <c r="K133" s="36">
        <f t="shared" si="4"/>
        <v>0.51304771178188902</v>
      </c>
      <c r="L133" s="17" t="str">
        <f>VLOOKUP(B133,товар!$A$1:$C$433,3,FALSE)</f>
        <v>Овощной ряд</v>
      </c>
      <c r="M133" s="53">
        <f>AVERAGEIFS($C$2:$C$999,$I$2:$I$999,I133,$L$2:$L$999,L133)</f>
        <v>303.8235294117647</v>
      </c>
      <c r="N133" s="49">
        <v>44717</v>
      </c>
      <c r="O133" s="55">
        <f t="shared" si="5"/>
        <v>597</v>
      </c>
      <c r="P133" s="55">
        <f ca="1">SUM($E$2:$E$999,клиенты!D132:L566,10,FALSE)</f>
        <v>28316258.799999971</v>
      </c>
      <c r="Q133" s="17" t="s">
        <v>128</v>
      </c>
    </row>
    <row r="134" spans="1:17" x14ac:dyDescent="0.25">
      <c r="A134" s="18">
        <v>135</v>
      </c>
      <c r="B134" s="17">
        <v>452</v>
      </c>
      <c r="C134" s="17">
        <v>448</v>
      </c>
      <c r="D134" s="17">
        <v>4</v>
      </c>
      <c r="E134" s="17">
        <v>1792</v>
      </c>
      <c r="F134" s="51">
        <v>45434</v>
      </c>
      <c r="G134" s="17" t="s">
        <v>26</v>
      </c>
      <c r="H134" s="19">
        <v>437</v>
      </c>
      <c r="I134" s="17" t="str">
        <f>VLOOKUP(B134,товар!$A$1:$C$433,2,FALSE)</f>
        <v>Фрукты</v>
      </c>
      <c r="J134" s="34">
        <f>AVERAGEIF($I$2:$I$999,I134,$C$2:$C$999)</f>
        <v>274.16279069767444</v>
      </c>
      <c r="K134" s="36">
        <f t="shared" si="4"/>
        <v>0.63406565442361518</v>
      </c>
      <c r="L134" s="17" t="str">
        <f>VLOOKUP(B134,товар!$A$1:$C$433,3,FALSE)</f>
        <v>Экзотик</v>
      </c>
      <c r="M134" s="53">
        <f>AVERAGEIFS($C$2:$C$999,$I$2:$I$999,I134,$L$2:$L$999,L134)</f>
        <v>253.6875</v>
      </c>
      <c r="N134" s="49">
        <v>44673</v>
      </c>
      <c r="O134" s="55">
        <f t="shared" si="5"/>
        <v>761</v>
      </c>
      <c r="P134" s="55">
        <f ca="1">SUM($E$2:$E$999,клиенты!D133:L567,10,FALSE)</f>
        <v>28225724.199999973</v>
      </c>
      <c r="Q134" s="17" t="s">
        <v>134</v>
      </c>
    </row>
    <row r="135" spans="1:17" x14ac:dyDescent="0.25">
      <c r="A135" s="18">
        <v>136</v>
      </c>
      <c r="B135" s="17">
        <v>463</v>
      </c>
      <c r="C135" s="17">
        <v>173</v>
      </c>
      <c r="D135" s="17">
        <v>2</v>
      </c>
      <c r="E135" s="17">
        <v>346</v>
      </c>
      <c r="F135" s="51">
        <v>45038</v>
      </c>
      <c r="G135" s="17" t="s">
        <v>22</v>
      </c>
      <c r="H135" s="19">
        <v>450</v>
      </c>
      <c r="I135" s="17" t="str">
        <f>VLOOKUP(B135,товар!$A$1:$C$433,2,FALSE)</f>
        <v>Кофе</v>
      </c>
      <c r="J135" s="34">
        <f>AVERAGEIF($I$2:$I$999,I135,$C$2:$C$999)</f>
        <v>253.58536585365854</v>
      </c>
      <c r="K135" s="36">
        <f t="shared" si="4"/>
        <v>-0.31778397614696552</v>
      </c>
      <c r="L135" s="17" t="str">
        <f>VLOOKUP(B135,товар!$A$1:$C$433,3,FALSE)</f>
        <v>Черная Карта</v>
      </c>
      <c r="M135" s="53">
        <f>AVERAGEIFS($C$2:$C$999,$I$2:$I$999,I135,$L$2:$L$999,L135)</f>
        <v>222.2</v>
      </c>
      <c r="N135" s="49">
        <v>44875</v>
      </c>
      <c r="O135" s="55">
        <f t="shared" si="5"/>
        <v>163</v>
      </c>
      <c r="P135" s="55">
        <f ca="1">SUM($E$2:$E$999,клиенты!D134:L568,10,FALSE)</f>
        <v>28135283.366666637</v>
      </c>
      <c r="Q135" s="17" t="s">
        <v>128</v>
      </c>
    </row>
    <row r="136" spans="1:17" x14ac:dyDescent="0.25">
      <c r="A136" s="18">
        <v>137</v>
      </c>
      <c r="B136" s="17">
        <v>494</v>
      </c>
      <c r="C136" s="17">
        <v>304</v>
      </c>
      <c r="D136" s="17">
        <v>3</v>
      </c>
      <c r="E136" s="17">
        <v>912</v>
      </c>
      <c r="F136" s="51">
        <v>45070</v>
      </c>
      <c r="G136" s="17" t="s">
        <v>14</v>
      </c>
      <c r="H136" s="19">
        <v>136</v>
      </c>
      <c r="I136" s="17" t="str">
        <f>VLOOKUP(B136,товар!$A$1:$C$433,2,FALSE)</f>
        <v>Сыр</v>
      </c>
      <c r="J136" s="34">
        <f>AVERAGEIF($I$2:$I$999,I136,$C$2:$C$999)</f>
        <v>262.63492063492066</v>
      </c>
      <c r="K136" s="36">
        <f t="shared" si="4"/>
        <v>0.15750030218783984</v>
      </c>
      <c r="L136" s="17" t="str">
        <f>VLOOKUP(B136,товар!$A$1:$C$433,3,FALSE)</f>
        <v>Сырная долина</v>
      </c>
      <c r="M136" s="53">
        <f>AVERAGEIFS($C$2:$C$999,$I$2:$I$999,I136,$L$2:$L$999,L136)</f>
        <v>271</v>
      </c>
      <c r="N136" s="49">
        <v>44856</v>
      </c>
      <c r="O136" s="55">
        <f t="shared" si="5"/>
        <v>214</v>
      </c>
      <c r="P136" s="55">
        <f ca="1">SUM($E$2:$E$999,клиенты!D135:L569,10,FALSE)</f>
        <v>28044858.966666639</v>
      </c>
      <c r="Q136" s="17" t="s">
        <v>137</v>
      </c>
    </row>
    <row r="137" spans="1:17" x14ac:dyDescent="0.25">
      <c r="A137" s="18">
        <v>138</v>
      </c>
      <c r="B137" s="17">
        <v>394</v>
      </c>
      <c r="C137" s="17">
        <v>493</v>
      </c>
      <c r="D137" s="17">
        <v>3</v>
      </c>
      <c r="E137" s="17">
        <v>1479</v>
      </c>
      <c r="F137" s="51">
        <v>45032</v>
      </c>
      <c r="G137" s="17" t="s">
        <v>12</v>
      </c>
      <c r="H137" s="19">
        <v>61</v>
      </c>
      <c r="I137" s="17" t="str">
        <f>VLOOKUP(B137,товар!$A$1:$C$433,2,FALSE)</f>
        <v>Кофе</v>
      </c>
      <c r="J137" s="34">
        <f>AVERAGEIF($I$2:$I$999,I137,$C$2:$C$999)</f>
        <v>253.58536585365854</v>
      </c>
      <c r="K137" s="36">
        <f t="shared" si="4"/>
        <v>0.94411849571991913</v>
      </c>
      <c r="L137" s="17" t="str">
        <f>VLOOKUP(B137,товар!$A$1:$C$433,3,FALSE)</f>
        <v>Черная Карта</v>
      </c>
      <c r="M137" s="53">
        <f>AVERAGEIFS($C$2:$C$999,$I$2:$I$999,I137,$L$2:$L$999,L137)</f>
        <v>222.2</v>
      </c>
      <c r="N137" s="49">
        <v>44802</v>
      </c>
      <c r="O137" s="55">
        <f t="shared" si="5"/>
        <v>230</v>
      </c>
      <c r="P137" s="55">
        <f ca="1">SUM($E$2:$E$999,клиенты!D136:L570,10,FALSE)</f>
        <v>27954367.866666637</v>
      </c>
      <c r="Q137" s="17" t="s">
        <v>130</v>
      </c>
    </row>
    <row r="138" spans="1:17" x14ac:dyDescent="0.25">
      <c r="A138" s="18">
        <v>139</v>
      </c>
      <c r="B138" s="17">
        <v>380</v>
      </c>
      <c r="C138" s="17">
        <v>344</v>
      </c>
      <c r="D138" s="17">
        <v>5</v>
      </c>
      <c r="E138" s="17">
        <v>1720</v>
      </c>
      <c r="F138" s="51">
        <v>45189</v>
      </c>
      <c r="G138" s="17" t="s">
        <v>12</v>
      </c>
      <c r="H138" s="19">
        <v>364</v>
      </c>
      <c r="I138" s="17" t="str">
        <f>VLOOKUP(B138,товар!$A$1:$C$433,2,FALSE)</f>
        <v>Конфеты</v>
      </c>
      <c r="J138" s="34">
        <f>AVERAGEIF($I$2:$I$999,I138,$C$2:$C$999)</f>
        <v>267.85483870967744</v>
      </c>
      <c r="K138" s="36">
        <f t="shared" si="4"/>
        <v>0.2842777142168964</v>
      </c>
      <c r="L138" s="17" t="str">
        <f>VLOOKUP(B138,товар!$A$1:$C$433,3,FALSE)</f>
        <v>Бабаевский</v>
      </c>
      <c r="M138" s="53">
        <f>AVERAGEIFS($C$2:$C$999,$I$2:$I$999,I138,$L$2:$L$999,L138)</f>
        <v>250.25925925925927</v>
      </c>
      <c r="N138" s="49">
        <v>44563</v>
      </c>
      <c r="O138" s="55">
        <f t="shared" si="5"/>
        <v>626</v>
      </c>
      <c r="P138" s="55">
        <f ca="1">SUM($E$2:$E$999,клиенты!D137:L571,10,FALSE)</f>
        <v>27863919.299999975</v>
      </c>
      <c r="Q138" s="17" t="s">
        <v>137</v>
      </c>
    </row>
    <row r="139" spans="1:17" x14ac:dyDescent="0.25">
      <c r="A139" s="18">
        <v>140</v>
      </c>
      <c r="B139" s="17">
        <v>449</v>
      </c>
      <c r="C139" s="17">
        <v>470</v>
      </c>
      <c r="D139" s="17">
        <v>4</v>
      </c>
      <c r="E139" s="17">
        <v>1880</v>
      </c>
      <c r="F139" s="51">
        <v>45110</v>
      </c>
      <c r="G139" s="17" t="s">
        <v>18</v>
      </c>
      <c r="H139" s="19">
        <v>496</v>
      </c>
      <c r="I139" s="17" t="str">
        <f>VLOOKUP(B139,товар!$A$1:$C$433,2,FALSE)</f>
        <v>Мясо</v>
      </c>
      <c r="J139" s="34">
        <f>AVERAGEIF($I$2:$I$999,I139,$C$2:$C$999)</f>
        <v>271.74545454545455</v>
      </c>
      <c r="K139" s="36">
        <f t="shared" si="4"/>
        <v>0.72955974842767302</v>
      </c>
      <c r="L139" s="17" t="str">
        <f>VLOOKUP(B139,товар!$A$1:$C$433,3,FALSE)</f>
        <v>Агрокомплекс</v>
      </c>
      <c r="M139" s="53">
        <f>AVERAGEIFS($C$2:$C$999,$I$2:$I$999,I139,$L$2:$L$999,L139)</f>
        <v>311.2</v>
      </c>
      <c r="N139" s="49">
        <v>44922</v>
      </c>
      <c r="O139" s="55">
        <f t="shared" si="5"/>
        <v>188</v>
      </c>
      <c r="P139" s="55">
        <f ca="1">SUM($E$2:$E$999,клиенты!D138:L572,10,FALSE)</f>
        <v>27773275.466666639</v>
      </c>
      <c r="Q139" s="17" t="s">
        <v>137</v>
      </c>
    </row>
    <row r="140" spans="1:17" x14ac:dyDescent="0.25">
      <c r="A140" s="18">
        <v>141</v>
      </c>
      <c r="B140" s="17">
        <v>309</v>
      </c>
      <c r="C140" s="17">
        <v>498</v>
      </c>
      <c r="D140" s="17">
        <v>1</v>
      </c>
      <c r="E140" s="17">
        <v>498</v>
      </c>
      <c r="F140" s="51">
        <v>45372</v>
      </c>
      <c r="G140" s="17" t="s">
        <v>18</v>
      </c>
      <c r="H140" s="19">
        <v>464</v>
      </c>
      <c r="I140" s="17" t="str">
        <f>VLOOKUP(B140,товар!$A$1:$C$433,2,FALSE)</f>
        <v>Конфеты</v>
      </c>
      <c r="J140" s="34">
        <f>AVERAGEIF($I$2:$I$999,I140,$C$2:$C$999)</f>
        <v>267.85483870967744</v>
      </c>
      <c r="K140" s="36">
        <f t="shared" si="4"/>
        <v>0.85921599325585585</v>
      </c>
      <c r="L140" s="17" t="str">
        <f>VLOOKUP(B140,товар!$A$1:$C$433,3,FALSE)</f>
        <v>Рот Фронт</v>
      </c>
      <c r="M140" s="53">
        <f>AVERAGEIFS($C$2:$C$999,$I$2:$I$999,I140,$L$2:$L$999,L140)</f>
        <v>288.23809523809524</v>
      </c>
      <c r="N140" s="49">
        <v>44672</v>
      </c>
      <c r="O140" s="55">
        <f t="shared" si="5"/>
        <v>700</v>
      </c>
      <c r="P140" s="55">
        <f ca="1">SUM($E$2:$E$999,клиенты!D139:L573,10,FALSE)</f>
        <v>27682649.99999997</v>
      </c>
      <c r="Q140" s="17" t="s">
        <v>130</v>
      </c>
    </row>
    <row r="141" spans="1:17" x14ac:dyDescent="0.25">
      <c r="A141" s="18">
        <v>142</v>
      </c>
      <c r="B141" s="17">
        <v>112</v>
      </c>
      <c r="C141" s="17">
        <v>351</v>
      </c>
      <c r="D141" s="17">
        <v>3</v>
      </c>
      <c r="E141" s="17">
        <v>1053</v>
      </c>
      <c r="F141" s="51">
        <v>45368</v>
      </c>
      <c r="G141" s="17" t="s">
        <v>18</v>
      </c>
      <c r="H141" s="19">
        <v>419</v>
      </c>
      <c r="I141" s="17" t="str">
        <f>VLOOKUP(B141,товар!$A$1:$C$433,2,FALSE)</f>
        <v>Молоко</v>
      </c>
      <c r="J141" s="34">
        <f>AVERAGEIF($I$2:$I$999,I141,$C$2:$C$999)</f>
        <v>294.95238095238096</v>
      </c>
      <c r="K141" s="36">
        <f t="shared" si="4"/>
        <v>0.19002260251856629</v>
      </c>
      <c r="L141" s="17" t="str">
        <f>VLOOKUP(B141,товар!$A$1:$C$433,3,FALSE)</f>
        <v>Беллакт</v>
      </c>
      <c r="M141" s="53">
        <f>AVERAGEIFS($C$2:$C$999,$I$2:$I$999,I141,$L$2:$L$999,L141)</f>
        <v>322.54545454545456</v>
      </c>
      <c r="N141" s="49">
        <v>44698</v>
      </c>
      <c r="O141" s="55">
        <f t="shared" si="5"/>
        <v>670</v>
      </c>
      <c r="P141" s="55">
        <f ca="1">SUM($E$2:$E$999,клиенты!D140:L574,10,FALSE)</f>
        <v>27592076.733333305</v>
      </c>
      <c r="Q141" s="17" t="s">
        <v>132</v>
      </c>
    </row>
    <row r="142" spans="1:17" x14ac:dyDescent="0.25">
      <c r="A142" s="18">
        <v>143</v>
      </c>
      <c r="B142" s="17">
        <v>81</v>
      </c>
      <c r="C142" s="17">
        <v>116</v>
      </c>
      <c r="D142" s="17">
        <v>1</v>
      </c>
      <c r="E142" s="17">
        <v>116</v>
      </c>
      <c r="F142" s="51">
        <v>45356</v>
      </c>
      <c r="G142" s="17" t="s">
        <v>27</v>
      </c>
      <c r="H142" s="19">
        <v>247</v>
      </c>
      <c r="I142" s="17" t="str">
        <f>VLOOKUP(B142,товар!$A$1:$C$433,2,FALSE)</f>
        <v>Чай</v>
      </c>
      <c r="J142" s="34">
        <f>AVERAGEIF($I$2:$I$999,I142,$C$2:$C$999)</f>
        <v>271.18181818181819</v>
      </c>
      <c r="K142" s="36">
        <f t="shared" si="4"/>
        <v>-0.57224270868253435</v>
      </c>
      <c r="L142" s="17" t="str">
        <f>VLOOKUP(B142,товар!$A$1:$C$433,3,FALSE)</f>
        <v>Тесс</v>
      </c>
      <c r="M142" s="53">
        <f>AVERAGEIFS($C$2:$C$999,$I$2:$I$999,I142,$L$2:$L$999,L142)</f>
        <v>281.75</v>
      </c>
      <c r="N142" s="49">
        <v>44766</v>
      </c>
      <c r="O142" s="55">
        <f t="shared" si="5"/>
        <v>590</v>
      </c>
      <c r="P142" s="55">
        <f ca="1">SUM($E$2:$E$999,клиенты!D141:L575,10,FALSE)</f>
        <v>27501734.49999997</v>
      </c>
      <c r="Q142" s="17" t="s">
        <v>130</v>
      </c>
    </row>
    <row r="143" spans="1:17" x14ac:dyDescent="0.25">
      <c r="A143" s="18">
        <v>144</v>
      </c>
      <c r="B143" s="17">
        <v>4</v>
      </c>
      <c r="C143" s="17">
        <v>314</v>
      </c>
      <c r="D143" s="17">
        <v>4</v>
      </c>
      <c r="E143" s="17">
        <v>1256</v>
      </c>
      <c r="F143" s="51">
        <v>45336</v>
      </c>
      <c r="G143" s="17" t="s">
        <v>14</v>
      </c>
      <c r="H143" s="19">
        <v>380</v>
      </c>
      <c r="I143" s="17" t="str">
        <f>VLOOKUP(B143,товар!$A$1:$C$433,2,FALSE)</f>
        <v>Рис</v>
      </c>
      <c r="J143" s="34">
        <f>AVERAGEIF($I$2:$I$999,I143,$C$2:$C$999)</f>
        <v>258.375</v>
      </c>
      <c r="K143" s="36">
        <f t="shared" si="4"/>
        <v>0.21528785679729068</v>
      </c>
      <c r="L143" s="17" t="str">
        <f>VLOOKUP(B143,товар!$A$1:$C$433,3,FALSE)</f>
        <v>Белый Злат</v>
      </c>
      <c r="M143" s="53">
        <f>AVERAGEIFS($C$2:$C$999,$I$2:$I$999,I143,$L$2:$L$999,L143)</f>
        <v>269.70588235294116</v>
      </c>
      <c r="N143" s="49">
        <v>44728</v>
      </c>
      <c r="O143" s="55">
        <f t="shared" si="5"/>
        <v>608</v>
      </c>
      <c r="P143" s="55">
        <f ca="1">SUM($E$2:$E$999,клиенты!D142:L576,10,FALSE)</f>
        <v>27411045.233333301</v>
      </c>
      <c r="Q143" s="17" t="s">
        <v>128</v>
      </c>
    </row>
    <row r="144" spans="1:17" x14ac:dyDescent="0.25">
      <c r="A144" s="18">
        <v>145</v>
      </c>
      <c r="B144" s="17">
        <v>209</v>
      </c>
      <c r="C144" s="17">
        <v>284</v>
      </c>
      <c r="D144" s="17">
        <v>5</v>
      </c>
      <c r="E144" s="17">
        <v>1420</v>
      </c>
      <c r="F144" s="51">
        <v>45167</v>
      </c>
      <c r="G144" s="17" t="s">
        <v>12</v>
      </c>
      <c r="H144" s="19">
        <v>75</v>
      </c>
      <c r="I144" s="17" t="str">
        <f>VLOOKUP(B144,товар!$A$1:$C$433,2,FALSE)</f>
        <v>Хлеб</v>
      </c>
      <c r="J144" s="34">
        <f>AVERAGEIF($I$2:$I$999,I144,$C$2:$C$999)</f>
        <v>300.31818181818181</v>
      </c>
      <c r="K144" s="36">
        <f t="shared" si="4"/>
        <v>-5.4336309974269748E-2</v>
      </c>
      <c r="L144" s="17" t="str">
        <f>VLOOKUP(B144,товар!$A$1:$C$433,3,FALSE)</f>
        <v>Русский Хлеб</v>
      </c>
      <c r="M144" s="53">
        <f>AVERAGEIFS($C$2:$C$999,$I$2:$I$999,I144,$L$2:$L$999,L144)</f>
        <v>316.60000000000002</v>
      </c>
      <c r="N144" s="49">
        <v>44827</v>
      </c>
      <c r="O144" s="55">
        <f t="shared" si="5"/>
        <v>340</v>
      </c>
      <c r="P144" s="55">
        <f ca="1">SUM($E$2:$E$999,клиенты!D143:L577,10,FALSE)</f>
        <v>27320597.633333303</v>
      </c>
      <c r="Q144" s="17" t="s">
        <v>134</v>
      </c>
    </row>
    <row r="145" spans="1:17" x14ac:dyDescent="0.25">
      <c r="A145" s="18">
        <v>146</v>
      </c>
      <c r="B145" s="17">
        <v>156</v>
      </c>
      <c r="C145" s="17">
        <v>332</v>
      </c>
      <c r="D145" s="17">
        <v>1</v>
      </c>
      <c r="E145" s="17">
        <v>332</v>
      </c>
      <c r="F145" s="51">
        <v>45069</v>
      </c>
      <c r="G145" s="17" t="s">
        <v>17</v>
      </c>
      <c r="H145" s="19">
        <v>356</v>
      </c>
      <c r="I145" s="17" t="str">
        <f>VLOOKUP(B145,товар!$A$1:$C$433,2,FALSE)</f>
        <v>Фрукты</v>
      </c>
      <c r="J145" s="34">
        <f>AVERAGEIF($I$2:$I$999,I145,$C$2:$C$999)</f>
        <v>274.16279069767444</v>
      </c>
      <c r="K145" s="36">
        <f t="shared" si="4"/>
        <v>0.21095936890321476</v>
      </c>
      <c r="L145" s="17" t="str">
        <f>VLOOKUP(B145,товар!$A$1:$C$433,3,FALSE)</f>
        <v>Фрукты-Ягоды</v>
      </c>
      <c r="M145" s="53">
        <f>AVERAGEIFS($C$2:$C$999,$I$2:$I$999,I145,$L$2:$L$999,L145)</f>
        <v>280.66666666666669</v>
      </c>
      <c r="N145" s="49">
        <v>44730</v>
      </c>
      <c r="O145" s="55">
        <f t="shared" si="5"/>
        <v>339</v>
      </c>
      <c r="P145" s="55">
        <f ca="1">SUM($E$2:$E$999,клиенты!D144:L578,10,FALSE)</f>
        <v>27230124.899999969</v>
      </c>
      <c r="Q145" s="17" t="s">
        <v>128</v>
      </c>
    </row>
    <row r="146" spans="1:17" x14ac:dyDescent="0.25">
      <c r="A146" s="18">
        <v>147</v>
      </c>
      <c r="B146" s="17">
        <v>441</v>
      </c>
      <c r="C146" s="17">
        <v>239</v>
      </c>
      <c r="D146" s="17">
        <v>2</v>
      </c>
      <c r="E146" s="17">
        <v>478</v>
      </c>
      <c r="F146" s="51">
        <v>45103</v>
      </c>
      <c r="G146" s="17" t="s">
        <v>24</v>
      </c>
      <c r="H146" s="19">
        <v>487</v>
      </c>
      <c r="I146" s="17" t="str">
        <f>VLOOKUP(B146,товар!$A$1:$C$433,2,FALSE)</f>
        <v>Чай</v>
      </c>
      <c r="J146" s="34">
        <f>AVERAGEIF($I$2:$I$999,I146,$C$2:$C$999)</f>
        <v>271.18181818181819</v>
      </c>
      <c r="K146" s="36">
        <f t="shared" si="4"/>
        <v>-0.11867247737177344</v>
      </c>
      <c r="L146" s="17" t="str">
        <f>VLOOKUP(B146,товар!$A$1:$C$433,3,FALSE)</f>
        <v>Lipton</v>
      </c>
      <c r="M146" s="53">
        <f>AVERAGEIFS($C$2:$C$999,$I$2:$I$999,I146,$L$2:$L$999,L146)</f>
        <v>260.15789473684208</v>
      </c>
      <c r="N146" s="49">
        <v>44737</v>
      </c>
      <c r="O146" s="55">
        <f t="shared" si="5"/>
        <v>366</v>
      </c>
      <c r="P146" s="55">
        <f ca="1">SUM($E$2:$E$999,клиенты!D145:L579,10,FALSE)</f>
        <v>27139586.4333333</v>
      </c>
      <c r="Q146" s="17" t="s">
        <v>132</v>
      </c>
    </row>
    <row r="147" spans="1:17" x14ac:dyDescent="0.25">
      <c r="A147" s="18">
        <v>148</v>
      </c>
      <c r="B147" s="17">
        <v>180</v>
      </c>
      <c r="C147" s="17">
        <v>86</v>
      </c>
      <c r="D147" s="17">
        <v>4</v>
      </c>
      <c r="E147" s="17">
        <v>344</v>
      </c>
      <c r="F147" s="51">
        <v>45326</v>
      </c>
      <c r="G147" s="17" t="s">
        <v>17</v>
      </c>
      <c r="H147" s="19">
        <v>73</v>
      </c>
      <c r="I147" s="17" t="str">
        <f>VLOOKUP(B147,товар!$A$1:$C$433,2,FALSE)</f>
        <v>Чипсы</v>
      </c>
      <c r="J147" s="34">
        <f>AVERAGEIF($I$2:$I$999,I147,$C$2:$C$999)</f>
        <v>273.72549019607845</v>
      </c>
      <c r="K147" s="36">
        <f t="shared" si="4"/>
        <v>-0.68581661891117474</v>
      </c>
      <c r="L147" s="17" t="str">
        <f>VLOOKUP(B147,товар!$A$1:$C$433,3,FALSE)</f>
        <v>Русская картошка</v>
      </c>
      <c r="M147" s="53">
        <f>AVERAGEIFS($C$2:$C$999,$I$2:$I$999,I147,$L$2:$L$999,L147)</f>
        <v>241.83333333333334</v>
      </c>
      <c r="N147" s="49">
        <v>44917</v>
      </c>
      <c r="O147" s="55">
        <f t="shared" si="5"/>
        <v>409</v>
      </c>
      <c r="P147" s="55">
        <f ca="1">SUM($E$2:$E$999,клиенты!D146:L580,10,FALSE)</f>
        <v>27049084.699999966</v>
      </c>
      <c r="Q147" s="17" t="s">
        <v>128</v>
      </c>
    </row>
    <row r="148" spans="1:17" x14ac:dyDescent="0.25">
      <c r="A148" s="18">
        <v>149</v>
      </c>
      <c r="B148" s="17">
        <v>438</v>
      </c>
      <c r="C148" s="17">
        <v>154</v>
      </c>
      <c r="D148" s="17">
        <v>4</v>
      </c>
      <c r="E148" s="17">
        <v>616</v>
      </c>
      <c r="F148" s="51">
        <v>45264</v>
      </c>
      <c r="G148" s="17" t="s">
        <v>12</v>
      </c>
      <c r="H148" s="19">
        <v>139</v>
      </c>
      <c r="I148" s="17" t="str">
        <f>VLOOKUP(B148,товар!$A$1:$C$433,2,FALSE)</f>
        <v>Кофе</v>
      </c>
      <c r="J148" s="34">
        <f>AVERAGEIF($I$2:$I$999,I148,$C$2:$C$999)</f>
        <v>253.58536585365854</v>
      </c>
      <c r="K148" s="36">
        <f t="shared" si="4"/>
        <v>-0.39270943541406178</v>
      </c>
      <c r="L148" s="17" t="str">
        <f>VLOOKUP(B148,товар!$A$1:$C$433,3,FALSE)</f>
        <v>Nescafe</v>
      </c>
      <c r="M148" s="53">
        <f>AVERAGEIFS($C$2:$C$999,$I$2:$I$999,I148,$L$2:$L$999,L148)</f>
        <v>256.89999999999998</v>
      </c>
      <c r="N148" s="49">
        <v>44890</v>
      </c>
      <c r="O148" s="55">
        <f t="shared" si="5"/>
        <v>374</v>
      </c>
      <c r="P148" s="55">
        <f ca="1">SUM($E$2:$E$999,клиенты!D147:L581,10,FALSE)</f>
        <v>26958487.266666632</v>
      </c>
      <c r="Q148" s="17" t="s">
        <v>137</v>
      </c>
    </row>
    <row r="149" spans="1:17" x14ac:dyDescent="0.25">
      <c r="A149" s="18">
        <v>150</v>
      </c>
      <c r="B149" s="17">
        <v>232</v>
      </c>
      <c r="C149" s="17">
        <v>109</v>
      </c>
      <c r="D149" s="17">
        <v>4</v>
      </c>
      <c r="E149" s="17">
        <v>436</v>
      </c>
      <c r="F149" s="51">
        <v>45387</v>
      </c>
      <c r="G149" s="17" t="s">
        <v>20</v>
      </c>
      <c r="H149" s="19">
        <v>407</v>
      </c>
      <c r="I149" s="17" t="str">
        <f>VLOOKUP(B149,товар!$A$1:$C$433,2,FALSE)</f>
        <v>Молоко</v>
      </c>
      <c r="J149" s="34">
        <f>AVERAGEIF($I$2:$I$999,I149,$C$2:$C$999)</f>
        <v>294.95238095238096</v>
      </c>
      <c r="K149" s="36">
        <f t="shared" si="4"/>
        <v>-0.63044882144010339</v>
      </c>
      <c r="L149" s="17" t="str">
        <f>VLOOKUP(B149,товар!$A$1:$C$433,3,FALSE)</f>
        <v>Простоквашино</v>
      </c>
      <c r="M149" s="53">
        <f>AVERAGEIFS($C$2:$C$999,$I$2:$I$999,I149,$L$2:$L$999,L149)</f>
        <v>318.81818181818181</v>
      </c>
      <c r="N149" s="49">
        <v>44636</v>
      </c>
      <c r="O149" s="55">
        <f t="shared" si="5"/>
        <v>751</v>
      </c>
      <c r="P149" s="55">
        <f ca="1">SUM($E$2:$E$999,клиенты!D148:L582,10,FALSE)</f>
        <v>26867983.599999968</v>
      </c>
      <c r="Q149" s="17" t="s">
        <v>137</v>
      </c>
    </row>
    <row r="150" spans="1:17" x14ac:dyDescent="0.25">
      <c r="A150" s="18">
        <v>151</v>
      </c>
      <c r="B150" s="17">
        <v>206</v>
      </c>
      <c r="C150" s="17">
        <v>73</v>
      </c>
      <c r="D150" s="17">
        <v>5</v>
      </c>
      <c r="E150" s="17">
        <v>365</v>
      </c>
      <c r="F150" s="51">
        <v>45310</v>
      </c>
      <c r="G150" s="17" t="s">
        <v>10</v>
      </c>
      <c r="H150" s="19">
        <v>115</v>
      </c>
      <c r="I150" s="17" t="str">
        <f>VLOOKUP(B150,товар!$A$1:$C$433,2,FALSE)</f>
        <v>Молоко</v>
      </c>
      <c r="J150" s="34">
        <f>AVERAGEIF($I$2:$I$999,I150,$C$2:$C$999)</f>
        <v>294.95238095238096</v>
      </c>
      <c r="K150" s="36">
        <f t="shared" si="4"/>
        <v>-0.75250242169841786</v>
      </c>
      <c r="L150" s="17" t="str">
        <f>VLOOKUP(B150,товар!$A$1:$C$433,3,FALSE)</f>
        <v>Домик в деревне</v>
      </c>
      <c r="M150" s="53">
        <f>AVERAGEIFS($C$2:$C$999,$I$2:$I$999,I150,$L$2:$L$999,L150)</f>
        <v>274.77777777777777</v>
      </c>
      <c r="N150" s="49">
        <v>44831</v>
      </c>
      <c r="O150" s="55">
        <f t="shared" si="5"/>
        <v>479</v>
      </c>
      <c r="P150" s="55">
        <f ca="1">SUM($E$2:$E$999,клиенты!D149:L583,10,FALSE)</f>
        <v>26777473.166666634</v>
      </c>
      <c r="Q150" s="17" t="s">
        <v>132</v>
      </c>
    </row>
    <row r="151" spans="1:17" x14ac:dyDescent="0.25">
      <c r="A151" s="18">
        <v>152</v>
      </c>
      <c r="B151" s="17">
        <v>295</v>
      </c>
      <c r="C151" s="17">
        <v>230</v>
      </c>
      <c r="D151" s="17">
        <v>4</v>
      </c>
      <c r="E151" s="17">
        <v>920</v>
      </c>
      <c r="F151" s="51">
        <v>44990</v>
      </c>
      <c r="G151" s="17" t="s">
        <v>12</v>
      </c>
      <c r="H151" s="19">
        <v>258</v>
      </c>
      <c r="I151" s="17" t="str">
        <f>VLOOKUP(B151,товар!$A$1:$C$433,2,FALSE)</f>
        <v>Печенье</v>
      </c>
      <c r="J151" s="34">
        <f>AVERAGEIF($I$2:$I$999,I151,$C$2:$C$999)</f>
        <v>283.468085106383</v>
      </c>
      <c r="K151" s="36">
        <f t="shared" si="4"/>
        <v>-0.18862118141559714</v>
      </c>
      <c r="L151" s="17" t="str">
        <f>VLOOKUP(B151,товар!$A$1:$C$433,3,FALSE)</f>
        <v>Белогорье</v>
      </c>
      <c r="M151" s="53">
        <f>AVERAGEIFS($C$2:$C$999,$I$2:$I$999,I151,$L$2:$L$999,L151)</f>
        <v>249.5</v>
      </c>
      <c r="N151" s="49">
        <v>44771</v>
      </c>
      <c r="O151" s="55">
        <f t="shared" si="5"/>
        <v>219</v>
      </c>
      <c r="P151" s="55">
        <f ca="1">SUM($E$2:$E$999,клиенты!D150:L584,10,FALSE)</f>
        <v>26686788.733333301</v>
      </c>
      <c r="Q151" s="17" t="s">
        <v>130</v>
      </c>
    </row>
    <row r="152" spans="1:17" x14ac:dyDescent="0.25">
      <c r="A152" s="18">
        <v>153</v>
      </c>
      <c r="B152" s="17">
        <v>204</v>
      </c>
      <c r="C152" s="17">
        <v>88</v>
      </c>
      <c r="D152" s="17">
        <v>4</v>
      </c>
      <c r="E152" s="17">
        <v>352</v>
      </c>
      <c r="F152" s="51">
        <v>44990</v>
      </c>
      <c r="G152" s="17" t="s">
        <v>24</v>
      </c>
      <c r="H152" s="19">
        <v>349</v>
      </c>
      <c r="I152" s="17" t="str">
        <f>VLOOKUP(B152,товар!$A$1:$C$433,2,FALSE)</f>
        <v>Печенье</v>
      </c>
      <c r="J152" s="34">
        <f>AVERAGEIF($I$2:$I$999,I152,$C$2:$C$999)</f>
        <v>283.468085106383</v>
      </c>
      <c r="K152" s="36">
        <f t="shared" si="4"/>
        <v>-0.68955940854161979</v>
      </c>
      <c r="L152" s="17" t="str">
        <f>VLOOKUP(B152,товар!$A$1:$C$433,3,FALSE)</f>
        <v>Юбилейное</v>
      </c>
      <c r="M152" s="53">
        <f>AVERAGEIFS($C$2:$C$999,$I$2:$I$999,I152,$L$2:$L$999,L152)</f>
        <v>232.44444444444446</v>
      </c>
      <c r="N152" s="49">
        <v>44701</v>
      </c>
      <c r="O152" s="55">
        <f t="shared" si="5"/>
        <v>289</v>
      </c>
      <c r="P152" s="55">
        <f ca="1">SUM($E$2:$E$999,клиенты!D151:L585,10,FALSE)</f>
        <v>26596130.399999969</v>
      </c>
      <c r="Q152" s="17" t="s">
        <v>132</v>
      </c>
    </row>
    <row r="153" spans="1:17" x14ac:dyDescent="0.25">
      <c r="A153" s="18">
        <v>154</v>
      </c>
      <c r="B153" s="17">
        <v>399</v>
      </c>
      <c r="C153" s="17">
        <v>231</v>
      </c>
      <c r="D153" s="17">
        <v>2</v>
      </c>
      <c r="E153" s="17">
        <v>462</v>
      </c>
      <c r="F153" s="51">
        <v>45290</v>
      </c>
      <c r="G153" s="17" t="s">
        <v>23</v>
      </c>
      <c r="H153" s="19">
        <v>325</v>
      </c>
      <c r="I153" s="17" t="str">
        <f>VLOOKUP(B153,товар!$A$1:$C$433,2,FALSE)</f>
        <v>Хлеб</v>
      </c>
      <c r="J153" s="34">
        <f>AVERAGEIF($I$2:$I$999,I153,$C$2:$C$999)</f>
        <v>300.31818181818181</v>
      </c>
      <c r="K153" s="36">
        <f t="shared" si="4"/>
        <v>-0.2308158014227335</v>
      </c>
      <c r="L153" s="17" t="str">
        <f>VLOOKUP(B153,товар!$A$1:$C$433,3,FALSE)</f>
        <v>Хлебный Дом</v>
      </c>
      <c r="M153" s="53">
        <f>AVERAGEIFS($C$2:$C$999,$I$2:$I$999,I153,$L$2:$L$999,L153)</f>
        <v>281.73333333333335</v>
      </c>
      <c r="N153" s="49">
        <v>44703</v>
      </c>
      <c r="O153" s="55">
        <f t="shared" si="5"/>
        <v>587</v>
      </c>
      <c r="P153" s="55">
        <f ca="1">SUM($E$2:$E$999,клиенты!D152:L586,10,FALSE)</f>
        <v>26505717.599999968</v>
      </c>
      <c r="Q153" s="17" t="s">
        <v>128</v>
      </c>
    </row>
    <row r="154" spans="1:17" x14ac:dyDescent="0.25">
      <c r="A154" s="18">
        <v>155</v>
      </c>
      <c r="B154" s="17">
        <v>221</v>
      </c>
      <c r="C154" s="17">
        <v>477</v>
      </c>
      <c r="D154" s="17">
        <v>4</v>
      </c>
      <c r="E154" s="17">
        <v>1908</v>
      </c>
      <c r="F154" s="51">
        <v>45185</v>
      </c>
      <c r="G154" s="17" t="s">
        <v>15</v>
      </c>
      <c r="H154" s="19">
        <v>276</v>
      </c>
      <c r="I154" s="17" t="str">
        <f>VLOOKUP(B154,товар!$A$1:$C$433,2,FALSE)</f>
        <v>Чипсы</v>
      </c>
      <c r="J154" s="34">
        <f>AVERAGEIF($I$2:$I$999,I154,$C$2:$C$999)</f>
        <v>273.72549019607845</v>
      </c>
      <c r="K154" s="36">
        <f t="shared" si="4"/>
        <v>0.74262177650429795</v>
      </c>
      <c r="L154" s="17" t="str">
        <f>VLOOKUP(B154,товар!$A$1:$C$433,3,FALSE)</f>
        <v>Pringles</v>
      </c>
      <c r="M154" s="53">
        <f>AVERAGEIFS($C$2:$C$999,$I$2:$I$999,I154,$L$2:$L$999,L154)</f>
        <v>280.23809523809524</v>
      </c>
      <c r="N154" s="49">
        <v>44857</v>
      </c>
      <c r="O154" s="55">
        <f t="shared" si="5"/>
        <v>328</v>
      </c>
      <c r="P154" s="55">
        <f ca="1">SUM($E$2:$E$999,клиенты!D153:L587,10,FALSE)</f>
        <v>26415116.299999971</v>
      </c>
      <c r="Q154" s="17" t="s">
        <v>134</v>
      </c>
    </row>
    <row r="155" spans="1:17" x14ac:dyDescent="0.25">
      <c r="A155" s="18">
        <v>156</v>
      </c>
      <c r="B155" s="17">
        <v>333</v>
      </c>
      <c r="C155" s="17">
        <v>74</v>
      </c>
      <c r="D155" s="17">
        <v>2</v>
      </c>
      <c r="E155" s="17">
        <v>148</v>
      </c>
      <c r="F155" s="51">
        <v>45153</v>
      </c>
      <c r="G155" s="17" t="s">
        <v>16</v>
      </c>
      <c r="H155" s="19">
        <v>328</v>
      </c>
      <c r="I155" s="17" t="str">
        <f>VLOOKUP(B155,товар!$A$1:$C$433,2,FALSE)</f>
        <v>Рыба</v>
      </c>
      <c r="J155" s="34">
        <f>AVERAGEIF($I$2:$I$999,I155,$C$2:$C$999)</f>
        <v>258.5128205128205</v>
      </c>
      <c r="K155" s="36">
        <f t="shared" si="4"/>
        <v>-0.71374727236659385</v>
      </c>
      <c r="L155" s="17" t="str">
        <f>VLOOKUP(B155,товар!$A$1:$C$433,3,FALSE)</f>
        <v>Санта Бремор</v>
      </c>
      <c r="M155" s="53">
        <f>AVERAGEIFS($C$2:$C$999,$I$2:$I$999,I155,$L$2:$L$999,L155)</f>
        <v>216.4</v>
      </c>
      <c r="N155" s="49">
        <v>44616</v>
      </c>
      <c r="O155" s="55">
        <f t="shared" si="5"/>
        <v>537</v>
      </c>
      <c r="P155" s="55">
        <f ca="1">SUM($E$2:$E$999,клиенты!D154:L588,10,FALSE)</f>
        <v>26324572.99999997</v>
      </c>
      <c r="Q155" s="17" t="s">
        <v>130</v>
      </c>
    </row>
    <row r="156" spans="1:17" x14ac:dyDescent="0.25">
      <c r="A156" s="18">
        <v>157</v>
      </c>
      <c r="B156" s="17">
        <v>498</v>
      </c>
      <c r="C156" s="17">
        <v>430</v>
      </c>
      <c r="D156" s="17">
        <v>5</v>
      </c>
      <c r="E156" s="17">
        <v>2150</v>
      </c>
      <c r="F156" s="51">
        <v>45106</v>
      </c>
      <c r="G156" s="17" t="s">
        <v>25</v>
      </c>
      <c r="H156" s="19">
        <v>250</v>
      </c>
      <c r="I156" s="17" t="str">
        <f>VLOOKUP(B156,товар!$A$1:$C$433,2,FALSE)</f>
        <v>Молоко</v>
      </c>
      <c r="J156" s="34">
        <f>AVERAGEIF($I$2:$I$999,I156,$C$2:$C$999)</f>
        <v>294.95238095238096</v>
      </c>
      <c r="K156" s="36">
        <f t="shared" si="4"/>
        <v>0.4578624475298676</v>
      </c>
      <c r="L156" s="17" t="str">
        <f>VLOOKUP(B156,товар!$A$1:$C$433,3,FALSE)</f>
        <v>Домик в деревне</v>
      </c>
      <c r="M156" s="53">
        <f>AVERAGEIFS($C$2:$C$999,$I$2:$I$999,I156,$L$2:$L$999,L156)</f>
        <v>274.77777777777777</v>
      </c>
      <c r="N156" s="49">
        <v>44686</v>
      </c>
      <c r="O156" s="55">
        <f t="shared" si="5"/>
        <v>420</v>
      </c>
      <c r="P156" s="55">
        <f ca="1">SUM($E$2:$E$999,клиенты!D155:L589,10,FALSE)</f>
        <v>26234097.366666634</v>
      </c>
      <c r="Q156" s="17" t="s">
        <v>137</v>
      </c>
    </row>
    <row r="157" spans="1:17" x14ac:dyDescent="0.25">
      <c r="A157" s="18">
        <v>158</v>
      </c>
      <c r="B157" s="17">
        <v>476</v>
      </c>
      <c r="C157" s="17">
        <v>286</v>
      </c>
      <c r="D157" s="17">
        <v>2</v>
      </c>
      <c r="E157" s="17">
        <v>572</v>
      </c>
      <c r="F157" s="51">
        <v>44973</v>
      </c>
      <c r="G157" s="17" t="s">
        <v>19</v>
      </c>
      <c r="H157" s="19">
        <v>397</v>
      </c>
      <c r="I157" s="17" t="str">
        <f>VLOOKUP(B157,товар!$A$1:$C$433,2,FALSE)</f>
        <v>Рыба</v>
      </c>
      <c r="J157" s="34">
        <f>AVERAGEIF($I$2:$I$999,I157,$C$2:$C$999)</f>
        <v>258.5128205128205</v>
      </c>
      <c r="K157" s="36">
        <f t="shared" si="4"/>
        <v>0.10632810950208293</v>
      </c>
      <c r="L157" s="17" t="str">
        <f>VLOOKUP(B157,товар!$A$1:$C$433,3,FALSE)</f>
        <v>Балтийский берег</v>
      </c>
      <c r="M157" s="53">
        <f>AVERAGEIFS($C$2:$C$999,$I$2:$I$999,I157,$L$2:$L$999,L157)</f>
        <v>289.88888888888891</v>
      </c>
      <c r="N157" s="49">
        <v>44858</v>
      </c>
      <c r="O157" s="55">
        <f t="shared" si="5"/>
        <v>115</v>
      </c>
      <c r="P157" s="55">
        <f ca="1">SUM($E$2:$E$999,клиенты!D156:L590,10,FALSE)</f>
        <v>26143619.799999971</v>
      </c>
      <c r="Q157" s="17" t="s">
        <v>134</v>
      </c>
    </row>
    <row r="158" spans="1:17" x14ac:dyDescent="0.25">
      <c r="A158" s="18">
        <v>159</v>
      </c>
      <c r="B158" s="17">
        <v>126</v>
      </c>
      <c r="C158" s="17">
        <v>273</v>
      </c>
      <c r="D158" s="17">
        <v>3</v>
      </c>
      <c r="E158" s="17">
        <v>819</v>
      </c>
      <c r="F158" s="51">
        <v>45051</v>
      </c>
      <c r="G158" s="17" t="s">
        <v>16</v>
      </c>
      <c r="H158" s="19">
        <v>153</v>
      </c>
      <c r="I158" s="17" t="str">
        <f>VLOOKUP(B158,товар!$A$1:$C$433,2,FALSE)</f>
        <v>Сахар</v>
      </c>
      <c r="J158" s="34">
        <f>AVERAGEIF($I$2:$I$999,I158,$C$2:$C$999)</f>
        <v>250.9655172413793</v>
      </c>
      <c r="K158" s="36">
        <f t="shared" si="4"/>
        <v>8.7798845836768447E-2</v>
      </c>
      <c r="L158" s="17" t="str">
        <f>VLOOKUP(B158,товар!$A$1:$C$433,3,FALSE)</f>
        <v>Русский сахар</v>
      </c>
      <c r="M158" s="53">
        <f>AVERAGEIFS($C$2:$C$999,$I$2:$I$999,I158,$L$2:$L$999,L158)</f>
        <v>293.41176470588238</v>
      </c>
      <c r="N158" s="49">
        <v>44623</v>
      </c>
      <c r="O158" s="55">
        <f t="shared" si="5"/>
        <v>428</v>
      </c>
      <c r="P158" s="55">
        <f ca="1">SUM($E$2:$E$999,клиенты!D157:L591,10,FALSE)</f>
        <v>26052993.366666637</v>
      </c>
      <c r="Q158" s="17" t="s">
        <v>132</v>
      </c>
    </row>
    <row r="159" spans="1:17" x14ac:dyDescent="0.25">
      <c r="A159" s="18">
        <v>160</v>
      </c>
      <c r="B159" s="17">
        <v>255</v>
      </c>
      <c r="C159" s="17">
        <v>279</v>
      </c>
      <c r="D159" s="17">
        <v>3</v>
      </c>
      <c r="E159" s="17">
        <v>837</v>
      </c>
      <c r="F159" s="51">
        <v>45081</v>
      </c>
      <c r="G159" s="17" t="s">
        <v>10</v>
      </c>
      <c r="H159" s="19">
        <v>286</v>
      </c>
      <c r="I159" s="17" t="str">
        <f>VLOOKUP(B159,товар!$A$1:$C$433,2,FALSE)</f>
        <v>Кофе</v>
      </c>
      <c r="J159" s="34">
        <f>AVERAGEIF($I$2:$I$999,I159,$C$2:$C$999)</f>
        <v>253.58536585365854</v>
      </c>
      <c r="K159" s="36">
        <f t="shared" si="4"/>
        <v>0.1002212176589401</v>
      </c>
      <c r="L159" s="17" t="str">
        <f>VLOOKUP(B159,товар!$A$1:$C$433,3,FALSE)</f>
        <v>Nescafe</v>
      </c>
      <c r="M159" s="53">
        <f>AVERAGEIFS($C$2:$C$999,$I$2:$I$999,I159,$L$2:$L$999,L159)</f>
        <v>256.89999999999998</v>
      </c>
      <c r="N159" s="49">
        <v>44595</v>
      </c>
      <c r="O159" s="55">
        <f t="shared" si="5"/>
        <v>486</v>
      </c>
      <c r="P159" s="55">
        <f ca="1">SUM($E$2:$E$999,клиенты!D158:L592,10,FALSE)</f>
        <v>25962599.899999969</v>
      </c>
      <c r="Q159" s="17" t="s">
        <v>128</v>
      </c>
    </row>
    <row r="160" spans="1:17" x14ac:dyDescent="0.25">
      <c r="A160" s="18">
        <v>161</v>
      </c>
      <c r="B160" s="17">
        <v>138</v>
      </c>
      <c r="C160" s="17">
        <v>210</v>
      </c>
      <c r="D160" s="17">
        <v>2</v>
      </c>
      <c r="E160" s="17">
        <v>420</v>
      </c>
      <c r="F160" s="51">
        <v>45012</v>
      </c>
      <c r="G160" s="17" t="s">
        <v>13</v>
      </c>
      <c r="H160" s="19">
        <v>14</v>
      </c>
      <c r="I160" s="17" t="str">
        <f>VLOOKUP(B160,товар!$A$1:$C$433,2,FALSE)</f>
        <v>Сыр</v>
      </c>
      <c r="J160" s="34">
        <f>AVERAGEIF($I$2:$I$999,I160,$C$2:$C$999)</f>
        <v>262.63492063492066</v>
      </c>
      <c r="K160" s="36">
        <f t="shared" si="4"/>
        <v>-0.20041097546234743</v>
      </c>
      <c r="L160" s="17" t="str">
        <f>VLOOKUP(B160,товар!$A$1:$C$433,3,FALSE)</f>
        <v>Сырная долина</v>
      </c>
      <c r="M160" s="53">
        <f>AVERAGEIFS($C$2:$C$999,$I$2:$I$999,I160,$L$2:$L$999,L160)</f>
        <v>271</v>
      </c>
      <c r="N160" s="49">
        <v>44793</v>
      </c>
      <c r="O160" s="55">
        <f t="shared" si="5"/>
        <v>219</v>
      </c>
      <c r="P160" s="55">
        <f ca="1">SUM($E$2:$E$999,клиенты!D159:L593,10,FALSE)</f>
        <v>25872138.766666636</v>
      </c>
      <c r="Q160" s="17" t="s">
        <v>128</v>
      </c>
    </row>
    <row r="161" spans="1:17" x14ac:dyDescent="0.25">
      <c r="A161" s="18">
        <v>162</v>
      </c>
      <c r="B161" s="17">
        <v>403</v>
      </c>
      <c r="C161" s="17">
        <v>229</v>
      </c>
      <c r="D161" s="17">
        <v>1</v>
      </c>
      <c r="E161" s="17">
        <v>229</v>
      </c>
      <c r="F161" s="51">
        <v>44991</v>
      </c>
      <c r="G161" s="17" t="s">
        <v>17</v>
      </c>
      <c r="H161" s="19">
        <v>32</v>
      </c>
      <c r="I161" s="17" t="str">
        <f>VLOOKUP(B161,товар!$A$1:$C$433,2,FALSE)</f>
        <v>Чай</v>
      </c>
      <c r="J161" s="34">
        <f>AVERAGEIF($I$2:$I$999,I161,$C$2:$C$999)</f>
        <v>271.18181818181819</v>
      </c>
      <c r="K161" s="36">
        <f t="shared" si="4"/>
        <v>-0.15554810593362389</v>
      </c>
      <c r="L161" s="17" t="str">
        <f>VLOOKUP(B161,товар!$A$1:$C$433,3,FALSE)</f>
        <v>Ахмад</v>
      </c>
      <c r="M161" s="53">
        <f>AVERAGEIFS($C$2:$C$999,$I$2:$I$999,I161,$L$2:$L$999,L161)</f>
        <v>243.3</v>
      </c>
      <c r="N161" s="49">
        <v>44683</v>
      </c>
      <c r="O161" s="55">
        <f t="shared" si="5"/>
        <v>308</v>
      </c>
      <c r="P161" s="55">
        <f ca="1">SUM($E$2:$E$999,клиенты!D160:L594,10,FALSE)</f>
        <v>25781511.366666637</v>
      </c>
      <c r="Q161" s="17" t="s">
        <v>130</v>
      </c>
    </row>
    <row r="162" spans="1:17" x14ac:dyDescent="0.25">
      <c r="A162" s="18">
        <v>163</v>
      </c>
      <c r="B162" s="17">
        <v>280</v>
      </c>
      <c r="C162" s="17">
        <v>192</v>
      </c>
      <c r="D162" s="17">
        <v>2</v>
      </c>
      <c r="E162" s="17">
        <v>384</v>
      </c>
      <c r="F162" s="51">
        <v>45283</v>
      </c>
      <c r="G162" s="17" t="s">
        <v>8</v>
      </c>
      <c r="H162" s="19">
        <v>49</v>
      </c>
      <c r="I162" s="17" t="str">
        <f>VLOOKUP(B162,товар!$A$1:$C$433,2,FALSE)</f>
        <v>Сыр</v>
      </c>
      <c r="J162" s="34">
        <f>AVERAGEIF($I$2:$I$999,I162,$C$2:$C$999)</f>
        <v>262.63492063492066</v>
      </c>
      <c r="K162" s="36">
        <f t="shared" si="4"/>
        <v>-0.26894717756557485</v>
      </c>
      <c r="L162" s="17" t="str">
        <f>VLOOKUP(B162,товар!$A$1:$C$433,3,FALSE)</f>
        <v>President</v>
      </c>
      <c r="M162" s="53">
        <f>AVERAGEIFS($C$2:$C$999,$I$2:$I$999,I162,$L$2:$L$999,L162)</f>
        <v>238.72222222222223</v>
      </c>
      <c r="N162" s="49">
        <v>44565</v>
      </c>
      <c r="O162" s="55">
        <f t="shared" si="5"/>
        <v>718</v>
      </c>
      <c r="P162" s="55">
        <f ca="1">SUM($E$2:$E$999,клиенты!D161:L595,10,FALSE)</f>
        <v>25691111.133333307</v>
      </c>
      <c r="Q162" s="17" t="s">
        <v>128</v>
      </c>
    </row>
    <row r="163" spans="1:17" x14ac:dyDescent="0.25">
      <c r="A163" s="18">
        <v>164</v>
      </c>
      <c r="B163" s="17">
        <v>356</v>
      </c>
      <c r="C163" s="17">
        <v>373</v>
      </c>
      <c r="D163" s="17">
        <v>1</v>
      </c>
      <c r="E163" s="17">
        <v>373</v>
      </c>
      <c r="F163" s="51">
        <v>45291</v>
      </c>
      <c r="G163" s="17" t="s">
        <v>10</v>
      </c>
      <c r="H163" s="19">
        <v>115</v>
      </c>
      <c r="I163" s="17" t="str">
        <f>VLOOKUP(B163,товар!$A$1:$C$433,2,FALSE)</f>
        <v>Печенье</v>
      </c>
      <c r="J163" s="34">
        <f>AVERAGEIF($I$2:$I$999,I163,$C$2:$C$999)</f>
        <v>283.468085106383</v>
      </c>
      <c r="K163" s="36">
        <f t="shared" si="4"/>
        <v>0.31584477970427072</v>
      </c>
      <c r="L163" s="17" t="str">
        <f>VLOOKUP(B163,товар!$A$1:$C$433,3,FALSE)</f>
        <v>Посиделкино</v>
      </c>
      <c r="M163" s="53">
        <f>AVERAGEIFS($C$2:$C$999,$I$2:$I$999,I163,$L$2:$L$999,L163)</f>
        <v>321.63636363636363</v>
      </c>
      <c r="N163" s="49">
        <v>44607</v>
      </c>
      <c r="O163" s="55">
        <f t="shared" si="5"/>
        <v>684</v>
      </c>
      <c r="P163" s="55">
        <f ca="1">SUM($E$2:$E$999,клиенты!D162:L596,10,FALSE)</f>
        <v>25600737.966666639</v>
      </c>
      <c r="Q163" s="17" t="s">
        <v>137</v>
      </c>
    </row>
    <row r="164" spans="1:17" x14ac:dyDescent="0.25">
      <c r="A164" s="18">
        <v>165</v>
      </c>
      <c r="B164" s="17">
        <v>41</v>
      </c>
      <c r="C164" s="17">
        <v>315</v>
      </c>
      <c r="D164" s="17">
        <v>3</v>
      </c>
      <c r="E164" s="17">
        <v>945</v>
      </c>
      <c r="F164" s="51">
        <v>45202</v>
      </c>
      <c r="G164" s="17" t="s">
        <v>21</v>
      </c>
      <c r="H164" s="19">
        <v>420</v>
      </c>
      <c r="I164" s="17" t="str">
        <f>VLOOKUP(B164,товар!$A$1:$C$433,2,FALSE)</f>
        <v>Рис</v>
      </c>
      <c r="J164" s="34">
        <f>AVERAGEIF($I$2:$I$999,I164,$C$2:$C$999)</f>
        <v>258.375</v>
      </c>
      <c r="K164" s="36">
        <f t="shared" si="4"/>
        <v>0.21915820029027566</v>
      </c>
      <c r="L164" s="17" t="str">
        <f>VLOOKUP(B164,товар!$A$1:$C$433,3,FALSE)</f>
        <v>Агро-Альянс</v>
      </c>
      <c r="M164" s="53">
        <f>AVERAGEIFS($C$2:$C$999,$I$2:$I$999,I164,$L$2:$L$999,L164)</f>
        <v>317.85714285714283</v>
      </c>
      <c r="N164" s="49">
        <v>44770</v>
      </c>
      <c r="O164" s="55">
        <f t="shared" si="5"/>
        <v>432</v>
      </c>
      <c r="P164" s="55">
        <f ca="1">SUM($E$2:$E$999,клиенты!D163:L597,10,FALSE)</f>
        <v>25510173.399999972</v>
      </c>
      <c r="Q164" s="17" t="s">
        <v>137</v>
      </c>
    </row>
    <row r="165" spans="1:17" x14ac:dyDescent="0.25">
      <c r="A165" s="18">
        <v>166</v>
      </c>
      <c r="B165" s="17">
        <v>379</v>
      </c>
      <c r="C165" s="17">
        <v>321</v>
      </c>
      <c r="D165" s="17">
        <v>5</v>
      </c>
      <c r="E165" s="17">
        <v>1605</v>
      </c>
      <c r="F165" s="51">
        <v>45032</v>
      </c>
      <c r="G165" s="17" t="s">
        <v>17</v>
      </c>
      <c r="H165" s="19">
        <v>47</v>
      </c>
      <c r="I165" s="17" t="str">
        <f>VLOOKUP(B165,товар!$A$1:$C$433,2,FALSE)</f>
        <v>Йогурт</v>
      </c>
      <c r="J165" s="34">
        <f>AVERAGEIF($I$2:$I$999,I165,$C$2:$C$999)</f>
        <v>263.25423728813558</v>
      </c>
      <c r="K165" s="36">
        <f t="shared" si="4"/>
        <v>0.21935359258305431</v>
      </c>
      <c r="L165" s="17" t="str">
        <f>VLOOKUP(B165,товар!$A$1:$C$433,3,FALSE)</f>
        <v>Активиа</v>
      </c>
      <c r="M165" s="53">
        <f>AVERAGEIFS($C$2:$C$999,$I$2:$I$999,I165,$L$2:$L$999,L165)</f>
        <v>293.66666666666669</v>
      </c>
      <c r="N165" s="49">
        <v>44673</v>
      </c>
      <c r="O165" s="55">
        <f t="shared" si="5"/>
        <v>359</v>
      </c>
      <c r="P165" s="55">
        <f ca="1">SUM($E$2:$E$999,клиенты!D164:L598,10,FALSE)</f>
        <v>25419715.166666642</v>
      </c>
      <c r="Q165" s="17" t="s">
        <v>137</v>
      </c>
    </row>
    <row r="166" spans="1:17" x14ac:dyDescent="0.25">
      <c r="A166" s="18">
        <v>167</v>
      </c>
      <c r="B166" s="17">
        <v>282</v>
      </c>
      <c r="C166" s="17">
        <v>189</v>
      </c>
      <c r="D166" s="17">
        <v>2</v>
      </c>
      <c r="E166" s="17">
        <v>378</v>
      </c>
      <c r="F166" s="51">
        <v>45158</v>
      </c>
      <c r="G166" s="17" t="s">
        <v>17</v>
      </c>
      <c r="H166" s="19">
        <v>202</v>
      </c>
      <c r="I166" s="17" t="str">
        <f>VLOOKUP(B166,товар!$A$1:$C$433,2,FALSE)</f>
        <v>Рис</v>
      </c>
      <c r="J166" s="34">
        <f>AVERAGEIF($I$2:$I$999,I166,$C$2:$C$999)</f>
        <v>258.375</v>
      </c>
      <c r="K166" s="36">
        <f t="shared" si="4"/>
        <v>-0.26850507982583449</v>
      </c>
      <c r="L166" s="17" t="str">
        <f>VLOOKUP(B166,товар!$A$1:$C$433,3,FALSE)</f>
        <v>Агро-Альянс</v>
      </c>
      <c r="M166" s="53">
        <f>AVERAGEIFS($C$2:$C$999,$I$2:$I$999,I166,$L$2:$L$999,L166)</f>
        <v>317.85714285714283</v>
      </c>
      <c r="N166" s="49">
        <v>44707</v>
      </c>
      <c r="O166" s="55">
        <f t="shared" si="5"/>
        <v>451</v>
      </c>
      <c r="P166" s="55">
        <f ca="1">SUM($E$2:$E$999,клиенты!D165:L599,10,FALSE)</f>
        <v>25329370.99999997</v>
      </c>
      <c r="Q166" s="17" t="s">
        <v>137</v>
      </c>
    </row>
    <row r="167" spans="1:17" x14ac:dyDescent="0.25">
      <c r="A167" s="18">
        <v>168</v>
      </c>
      <c r="B167" s="17">
        <v>459</v>
      </c>
      <c r="C167" s="17">
        <v>405</v>
      </c>
      <c r="D167" s="17">
        <v>3</v>
      </c>
      <c r="E167" s="17">
        <v>1215</v>
      </c>
      <c r="F167" s="51">
        <v>44949</v>
      </c>
      <c r="G167" s="17" t="s">
        <v>10</v>
      </c>
      <c r="H167" s="19">
        <v>37</v>
      </c>
      <c r="I167" s="17" t="str">
        <f>VLOOKUP(B167,товар!$A$1:$C$433,2,FALSE)</f>
        <v>Крупа</v>
      </c>
      <c r="J167" s="34">
        <f>AVERAGEIF($I$2:$I$999,I167,$C$2:$C$999)</f>
        <v>255.11627906976744</v>
      </c>
      <c r="K167" s="36">
        <f t="shared" si="4"/>
        <v>0.58751139471285319</v>
      </c>
      <c r="L167" s="17" t="str">
        <f>VLOOKUP(B167,товар!$A$1:$C$433,3,FALSE)</f>
        <v>Националь</v>
      </c>
      <c r="M167" s="53">
        <f>AVERAGEIFS($C$2:$C$999,$I$2:$I$999,I167,$L$2:$L$999,L167)</f>
        <v>274.28571428571428</v>
      </c>
      <c r="N167" s="49">
        <v>44875</v>
      </c>
      <c r="O167" s="55">
        <f t="shared" si="5"/>
        <v>74</v>
      </c>
      <c r="P167" s="55">
        <f ca="1">SUM($E$2:$E$999,клиенты!D166:L600,10,FALSE)</f>
        <v>25238986.233333301</v>
      </c>
      <c r="Q167" s="17" t="s">
        <v>130</v>
      </c>
    </row>
    <row r="168" spans="1:17" x14ac:dyDescent="0.25">
      <c r="A168" s="18">
        <v>169</v>
      </c>
      <c r="B168" s="17">
        <v>402</v>
      </c>
      <c r="C168" s="17">
        <v>426</v>
      </c>
      <c r="D168" s="17">
        <v>2</v>
      </c>
      <c r="E168" s="17">
        <v>852</v>
      </c>
      <c r="F168" s="51">
        <v>45099</v>
      </c>
      <c r="G168" s="17" t="s">
        <v>25</v>
      </c>
      <c r="H168" s="19">
        <v>366</v>
      </c>
      <c r="I168" s="17" t="str">
        <f>VLOOKUP(B168,товар!$A$1:$C$433,2,FALSE)</f>
        <v>Хлеб</v>
      </c>
      <c r="J168" s="34">
        <f>AVERAGEIF($I$2:$I$999,I168,$C$2:$C$999)</f>
        <v>300.31818181818181</v>
      </c>
      <c r="K168" s="36">
        <f t="shared" si="4"/>
        <v>0.41849553503859549</v>
      </c>
      <c r="L168" s="17" t="str">
        <f>VLOOKUP(B168,товар!$A$1:$C$433,3,FALSE)</f>
        <v>Каравай</v>
      </c>
      <c r="M168" s="53">
        <f>AVERAGEIFS($C$2:$C$999,$I$2:$I$999,I168,$L$2:$L$999,L168)</f>
        <v>331.16666666666669</v>
      </c>
      <c r="N168" s="49">
        <v>44811</v>
      </c>
      <c r="O168" s="55">
        <f t="shared" si="5"/>
        <v>288</v>
      </c>
      <c r="P168" s="55">
        <f ca="1">SUM($E$2:$E$999,клиенты!D167:L601,10,FALSE)</f>
        <v>25148443.899999969</v>
      </c>
      <c r="Q168" s="17" t="s">
        <v>134</v>
      </c>
    </row>
    <row r="169" spans="1:17" x14ac:dyDescent="0.25">
      <c r="A169" s="18">
        <v>170</v>
      </c>
      <c r="B169" s="17">
        <v>320</v>
      </c>
      <c r="C169" s="17">
        <v>271</v>
      </c>
      <c r="D169" s="17">
        <v>1</v>
      </c>
      <c r="E169" s="17">
        <v>271</v>
      </c>
      <c r="F169" s="51">
        <v>45412</v>
      </c>
      <c r="G169" s="17" t="s">
        <v>27</v>
      </c>
      <c r="H169" s="19">
        <v>434</v>
      </c>
      <c r="I169" s="17" t="str">
        <f>VLOOKUP(B169,товар!$A$1:$C$433,2,FALSE)</f>
        <v>Конфеты</v>
      </c>
      <c r="J169" s="34">
        <f>AVERAGEIF($I$2:$I$999,I169,$C$2:$C$999)</f>
        <v>267.85483870967744</v>
      </c>
      <c r="K169" s="36">
        <f t="shared" si="4"/>
        <v>1.1742036490636432E-2</v>
      </c>
      <c r="L169" s="17" t="str">
        <f>VLOOKUP(B169,товар!$A$1:$C$433,3,FALSE)</f>
        <v>Бабаевский</v>
      </c>
      <c r="M169" s="53">
        <f>AVERAGEIFS($C$2:$C$999,$I$2:$I$999,I169,$L$2:$L$999,L169)</f>
        <v>250.25925925925927</v>
      </c>
      <c r="N169" s="49">
        <v>44653</v>
      </c>
      <c r="O169" s="55">
        <f t="shared" si="5"/>
        <v>759</v>
      </c>
      <c r="P169" s="55">
        <f ca="1">SUM($E$2:$E$999,клиенты!D168:L602,10,FALSE)</f>
        <v>25057995.333333302</v>
      </c>
      <c r="Q169" s="17" t="s">
        <v>137</v>
      </c>
    </row>
    <row r="170" spans="1:17" x14ac:dyDescent="0.25">
      <c r="A170" s="18">
        <v>171</v>
      </c>
      <c r="B170" s="17">
        <v>19</v>
      </c>
      <c r="C170" s="17">
        <v>96</v>
      </c>
      <c r="D170" s="17">
        <v>4</v>
      </c>
      <c r="E170" s="17">
        <v>384</v>
      </c>
      <c r="F170" s="51">
        <v>45041</v>
      </c>
      <c r="G170" s="17" t="s">
        <v>9</v>
      </c>
      <c r="H170" s="19">
        <v>172</v>
      </c>
      <c r="I170" s="17" t="str">
        <f>VLOOKUP(B170,товар!$A$1:$C$433,2,FALSE)</f>
        <v>Мясо</v>
      </c>
      <c r="J170" s="34">
        <f>AVERAGEIF($I$2:$I$999,I170,$C$2:$C$999)</f>
        <v>271.74545454545455</v>
      </c>
      <c r="K170" s="36">
        <f t="shared" si="4"/>
        <v>-0.6467282215977519</v>
      </c>
      <c r="L170" s="17" t="str">
        <f>VLOOKUP(B170,товар!$A$1:$C$433,3,FALSE)</f>
        <v>Снежана</v>
      </c>
      <c r="M170" s="53">
        <f>AVERAGEIFS($C$2:$C$999,$I$2:$I$999,I170,$L$2:$L$999,L170)</f>
        <v>272.35294117647061</v>
      </c>
      <c r="N170" s="49">
        <v>44914</v>
      </c>
      <c r="O170" s="55">
        <f t="shared" si="5"/>
        <v>127</v>
      </c>
      <c r="P170" s="55">
        <f ca="1">SUM($E$2:$E$999,клиенты!D169:L603,10,FALSE)</f>
        <v>24967513.899999965</v>
      </c>
      <c r="Q170" s="17" t="s">
        <v>132</v>
      </c>
    </row>
    <row r="171" spans="1:17" x14ac:dyDescent="0.25">
      <c r="A171" s="18">
        <v>172</v>
      </c>
      <c r="B171" s="17">
        <v>447</v>
      </c>
      <c r="C171" s="17">
        <v>65</v>
      </c>
      <c r="D171" s="17">
        <v>1</v>
      </c>
      <c r="E171" s="17">
        <v>65</v>
      </c>
      <c r="F171" s="51">
        <v>45341</v>
      </c>
      <c r="G171" s="17" t="s">
        <v>11</v>
      </c>
      <c r="H171" s="19">
        <v>52</v>
      </c>
      <c r="I171" s="17" t="str">
        <f>VLOOKUP(B171,товар!$A$1:$C$433,2,FALSE)</f>
        <v>Йогурт</v>
      </c>
      <c r="J171" s="34">
        <f>AVERAGEIF($I$2:$I$999,I171,$C$2:$C$999)</f>
        <v>263.25423728813558</v>
      </c>
      <c r="K171" s="36">
        <f t="shared" si="4"/>
        <v>-0.75309039402523825</v>
      </c>
      <c r="L171" s="17" t="str">
        <f>VLOOKUP(B171,товар!$A$1:$C$433,3,FALSE)</f>
        <v>Эрманн</v>
      </c>
      <c r="M171" s="53">
        <f>AVERAGEIFS($C$2:$C$999,$I$2:$I$999,I171,$L$2:$L$999,L171)</f>
        <v>248.5</v>
      </c>
      <c r="N171" s="49">
        <v>44770</v>
      </c>
      <c r="O171" s="55">
        <f t="shared" si="5"/>
        <v>571</v>
      </c>
      <c r="P171" s="55">
        <f ca="1">SUM($E$2:$E$999,клиенты!D170:L604,10,FALSE)</f>
        <v>24876870.066666633</v>
      </c>
      <c r="Q171" s="17" t="s">
        <v>134</v>
      </c>
    </row>
    <row r="172" spans="1:17" x14ac:dyDescent="0.25">
      <c r="A172" s="18">
        <v>173</v>
      </c>
      <c r="B172" s="17">
        <v>406</v>
      </c>
      <c r="C172" s="17">
        <v>426</v>
      </c>
      <c r="D172" s="17">
        <v>1</v>
      </c>
      <c r="E172" s="17">
        <v>426</v>
      </c>
      <c r="F172" s="51">
        <v>45289</v>
      </c>
      <c r="G172" s="17" t="s">
        <v>12</v>
      </c>
      <c r="H172" s="19">
        <v>395</v>
      </c>
      <c r="I172" s="17" t="str">
        <f>VLOOKUP(B172,товар!$A$1:$C$433,2,FALSE)</f>
        <v>Сок</v>
      </c>
      <c r="J172" s="34">
        <f>AVERAGEIF($I$2:$I$999,I172,$C$2:$C$999)</f>
        <v>268.60344827586209</v>
      </c>
      <c r="K172" s="36">
        <f t="shared" si="4"/>
        <v>0.58598112844213346</v>
      </c>
      <c r="L172" s="17" t="str">
        <f>VLOOKUP(B172,товар!$A$1:$C$433,3,FALSE)</f>
        <v>Фруктовый сад</v>
      </c>
      <c r="M172" s="53">
        <f>AVERAGEIFS($C$2:$C$999,$I$2:$I$999,I172,$L$2:$L$999,L172)</f>
        <v>281.96875</v>
      </c>
      <c r="N172" s="49">
        <v>44794</v>
      </c>
      <c r="O172" s="55">
        <f t="shared" si="5"/>
        <v>495</v>
      </c>
      <c r="P172" s="55">
        <f ca="1">SUM($E$2:$E$999,клиенты!D171:L605,10,FALSE)</f>
        <v>24786288.099999964</v>
      </c>
      <c r="Q172" s="17" t="s">
        <v>134</v>
      </c>
    </row>
    <row r="173" spans="1:17" x14ac:dyDescent="0.25">
      <c r="A173" s="18">
        <v>174</v>
      </c>
      <c r="B173" s="17">
        <v>391</v>
      </c>
      <c r="C173" s="17">
        <v>356</v>
      </c>
      <c r="D173" s="17">
        <v>2</v>
      </c>
      <c r="E173" s="17">
        <v>712</v>
      </c>
      <c r="F173" s="51">
        <v>45175</v>
      </c>
      <c r="G173" s="17" t="s">
        <v>12</v>
      </c>
      <c r="H173" s="19">
        <v>46</v>
      </c>
      <c r="I173" s="17" t="str">
        <f>VLOOKUP(B173,товар!$A$1:$C$433,2,FALSE)</f>
        <v>Рыба</v>
      </c>
      <c r="J173" s="34">
        <f>AVERAGEIF($I$2:$I$999,I173,$C$2:$C$999)</f>
        <v>258.5128205128205</v>
      </c>
      <c r="K173" s="36">
        <f t="shared" si="4"/>
        <v>0.37710771672287247</v>
      </c>
      <c r="L173" s="17" t="str">
        <f>VLOOKUP(B173,товар!$A$1:$C$433,3,FALSE)</f>
        <v>Балтийский берег</v>
      </c>
      <c r="M173" s="53">
        <f>AVERAGEIFS($C$2:$C$999,$I$2:$I$999,I173,$L$2:$L$999,L173)</f>
        <v>289.88888888888891</v>
      </c>
      <c r="N173" s="49">
        <v>44787</v>
      </c>
      <c r="O173" s="55">
        <f t="shared" si="5"/>
        <v>388</v>
      </c>
      <c r="P173" s="55">
        <f ca="1">SUM($E$2:$E$999,клиенты!D172:L606,10,FALSE)</f>
        <v>24695858.866666634</v>
      </c>
      <c r="Q173" s="17" t="s">
        <v>137</v>
      </c>
    </row>
    <row r="174" spans="1:17" x14ac:dyDescent="0.25">
      <c r="A174" s="18">
        <v>175</v>
      </c>
      <c r="B174" s="17">
        <v>82</v>
      </c>
      <c r="C174" s="17">
        <v>233</v>
      </c>
      <c r="D174" s="17">
        <v>2</v>
      </c>
      <c r="E174" s="17">
        <v>466</v>
      </c>
      <c r="F174" s="51">
        <v>45369</v>
      </c>
      <c r="G174" s="17" t="s">
        <v>24</v>
      </c>
      <c r="H174" s="19">
        <v>361</v>
      </c>
      <c r="I174" s="17" t="str">
        <f>VLOOKUP(B174,товар!$A$1:$C$433,2,FALSE)</f>
        <v>Сыр</v>
      </c>
      <c r="J174" s="34">
        <f>AVERAGEIF($I$2:$I$999,I174,$C$2:$C$999)</f>
        <v>262.63492063492066</v>
      </c>
      <c r="K174" s="36">
        <f t="shared" si="4"/>
        <v>-0.11283693944155693</v>
      </c>
      <c r="L174" s="17" t="str">
        <f>VLOOKUP(B174,товар!$A$1:$C$433,3,FALSE)</f>
        <v>Hochland</v>
      </c>
      <c r="M174" s="53">
        <f>AVERAGEIFS($C$2:$C$999,$I$2:$I$999,I174,$L$2:$L$999,L174)</f>
        <v>168</v>
      </c>
      <c r="N174" s="49">
        <v>44886</v>
      </c>
      <c r="O174" s="55">
        <f t="shared" si="5"/>
        <v>483</v>
      </c>
      <c r="P174" s="55">
        <f ca="1">SUM($E$2:$E$999,клиенты!D173:L607,10,FALSE)</f>
        <v>24605177.333333302</v>
      </c>
      <c r="Q174" s="17" t="s">
        <v>132</v>
      </c>
    </row>
    <row r="175" spans="1:17" x14ac:dyDescent="0.25">
      <c r="A175" s="18">
        <v>176</v>
      </c>
      <c r="B175" s="17">
        <v>243</v>
      </c>
      <c r="C175" s="17">
        <v>494</v>
      </c>
      <c r="D175" s="17">
        <v>5</v>
      </c>
      <c r="E175" s="17">
        <v>2470</v>
      </c>
      <c r="F175" s="51">
        <v>45353</v>
      </c>
      <c r="G175" s="17" t="s">
        <v>27</v>
      </c>
      <c r="H175" s="19">
        <v>358</v>
      </c>
      <c r="I175" s="17" t="str">
        <f>VLOOKUP(B175,товар!$A$1:$C$433,2,FALSE)</f>
        <v>Рис</v>
      </c>
      <c r="J175" s="34">
        <f>AVERAGEIF($I$2:$I$999,I175,$C$2:$C$999)</f>
        <v>258.375</v>
      </c>
      <c r="K175" s="36">
        <f t="shared" si="4"/>
        <v>0.91194968553459121</v>
      </c>
      <c r="L175" s="17" t="str">
        <f>VLOOKUP(B175,товар!$A$1:$C$433,3,FALSE)</f>
        <v>Белый Злат</v>
      </c>
      <c r="M175" s="53">
        <f>AVERAGEIFS($C$2:$C$999,$I$2:$I$999,I175,$L$2:$L$999,L175)</f>
        <v>269.70588235294116</v>
      </c>
      <c r="N175" s="49">
        <v>44671</v>
      </c>
      <c r="O175" s="55">
        <f t="shared" si="5"/>
        <v>682</v>
      </c>
      <c r="P175" s="55">
        <f ca="1">SUM($E$2:$E$999,клиенты!D174:L608,10,FALSE)</f>
        <v>24514634.999999966</v>
      </c>
      <c r="Q175" s="17" t="s">
        <v>130</v>
      </c>
    </row>
    <row r="176" spans="1:17" x14ac:dyDescent="0.25">
      <c r="A176" s="18">
        <v>177</v>
      </c>
      <c r="B176" s="17">
        <v>432</v>
      </c>
      <c r="C176" s="17">
        <v>305</v>
      </c>
      <c r="D176" s="17">
        <v>3</v>
      </c>
      <c r="E176" s="17">
        <v>915</v>
      </c>
      <c r="F176" s="51">
        <v>45413</v>
      </c>
      <c r="G176" s="17" t="s">
        <v>22</v>
      </c>
      <c r="H176" s="19">
        <v>44</v>
      </c>
      <c r="I176" s="17" t="str">
        <f>VLOOKUP(B176,товар!$A$1:$C$433,2,FALSE)</f>
        <v>Макароны</v>
      </c>
      <c r="J176" s="34">
        <f>AVERAGEIF($I$2:$I$999,I176,$C$2:$C$999)</f>
        <v>265.47674418604652</v>
      </c>
      <c r="K176" s="36">
        <f t="shared" si="4"/>
        <v>0.14887652752836056</v>
      </c>
      <c r="L176" s="17" t="str">
        <f>VLOOKUP(B176,товар!$A$1:$C$433,3,FALSE)</f>
        <v>Борилла</v>
      </c>
      <c r="M176" s="53">
        <f>AVERAGEIFS($C$2:$C$999,$I$2:$I$999,I176,$L$2:$L$999,L176)</f>
        <v>236.27586206896552</v>
      </c>
      <c r="N176" s="49">
        <v>44588</v>
      </c>
      <c r="O176" s="55">
        <f t="shared" si="5"/>
        <v>825</v>
      </c>
      <c r="P176" s="55">
        <f ca="1">SUM($E$2:$E$999,клиенты!D175:L609,10,FALSE)</f>
        <v>24424069.466666631</v>
      </c>
      <c r="Q176" s="17" t="s">
        <v>128</v>
      </c>
    </row>
    <row r="177" spans="1:17" x14ac:dyDescent="0.25">
      <c r="A177" s="18">
        <v>178</v>
      </c>
      <c r="B177" s="17">
        <v>159</v>
      </c>
      <c r="C177" s="17">
        <v>173</v>
      </c>
      <c r="D177" s="17">
        <v>4</v>
      </c>
      <c r="E177" s="17">
        <v>692</v>
      </c>
      <c r="F177" s="51">
        <v>45175</v>
      </c>
      <c r="G177" s="17" t="s">
        <v>10</v>
      </c>
      <c r="H177" s="19">
        <v>416</v>
      </c>
      <c r="I177" s="17" t="str">
        <f>VLOOKUP(B177,товар!$A$1:$C$433,2,FALSE)</f>
        <v>Крупа</v>
      </c>
      <c r="J177" s="34">
        <f>AVERAGEIF($I$2:$I$999,I177,$C$2:$C$999)</f>
        <v>255.11627906976744</v>
      </c>
      <c r="K177" s="36">
        <f t="shared" si="4"/>
        <v>-0.32187784867821334</v>
      </c>
      <c r="L177" s="17" t="str">
        <f>VLOOKUP(B177,товар!$A$1:$C$433,3,FALSE)</f>
        <v>Националь</v>
      </c>
      <c r="M177" s="53">
        <f>AVERAGEIFS($C$2:$C$999,$I$2:$I$999,I177,$L$2:$L$999,L177)</f>
        <v>274.28571428571428</v>
      </c>
      <c r="N177" s="49">
        <v>44635</v>
      </c>
      <c r="O177" s="55">
        <f t="shared" si="5"/>
        <v>540</v>
      </c>
      <c r="P177" s="55">
        <f ca="1">SUM($E$2:$E$999,клиенты!D176:L610,10,FALSE)</f>
        <v>24333510.699999966</v>
      </c>
      <c r="Q177" s="17" t="s">
        <v>137</v>
      </c>
    </row>
    <row r="178" spans="1:17" x14ac:dyDescent="0.25">
      <c r="A178" s="18">
        <v>179</v>
      </c>
      <c r="B178" s="17">
        <v>197</v>
      </c>
      <c r="C178" s="17">
        <v>177</v>
      </c>
      <c r="D178" s="17">
        <v>2</v>
      </c>
      <c r="E178" s="17">
        <v>354</v>
      </c>
      <c r="F178" s="51">
        <v>45165</v>
      </c>
      <c r="G178" s="17" t="s">
        <v>23</v>
      </c>
      <c r="H178" s="19">
        <v>153</v>
      </c>
      <c r="I178" s="17" t="str">
        <f>VLOOKUP(B178,товар!$A$1:$C$433,2,FALSE)</f>
        <v>Печенье</v>
      </c>
      <c r="J178" s="34">
        <f>AVERAGEIF($I$2:$I$999,I178,$C$2:$C$999)</f>
        <v>283.468085106383</v>
      </c>
      <c r="K178" s="36">
        <f t="shared" si="4"/>
        <v>-0.37559108308939437</v>
      </c>
      <c r="L178" s="17" t="str">
        <f>VLOOKUP(B178,товар!$A$1:$C$433,3,FALSE)</f>
        <v>Юбилейное</v>
      </c>
      <c r="M178" s="53">
        <f>AVERAGEIFS($C$2:$C$999,$I$2:$I$999,I178,$L$2:$L$999,L178)</f>
        <v>232.44444444444446</v>
      </c>
      <c r="N178" s="49">
        <v>44905</v>
      </c>
      <c r="O178" s="55">
        <f t="shared" si="5"/>
        <v>260</v>
      </c>
      <c r="P178" s="55">
        <f ca="1">SUM($E$2:$E$999,клиенты!D177:L611,10,FALSE)</f>
        <v>24242856.233333305</v>
      </c>
      <c r="Q178" s="17" t="s">
        <v>137</v>
      </c>
    </row>
    <row r="179" spans="1:17" x14ac:dyDescent="0.25">
      <c r="A179" s="18">
        <v>180</v>
      </c>
      <c r="B179" s="17">
        <v>110</v>
      </c>
      <c r="C179" s="17">
        <v>261</v>
      </c>
      <c r="D179" s="17">
        <v>1</v>
      </c>
      <c r="E179" s="17">
        <v>261</v>
      </c>
      <c r="F179" s="51">
        <v>45325</v>
      </c>
      <c r="G179" s="17" t="s">
        <v>21</v>
      </c>
      <c r="H179" s="19">
        <v>223</v>
      </c>
      <c r="I179" s="17" t="str">
        <f>VLOOKUP(B179,товар!$A$1:$C$433,2,FALSE)</f>
        <v>Макароны</v>
      </c>
      <c r="J179" s="34">
        <f>AVERAGEIF($I$2:$I$999,I179,$C$2:$C$999)</f>
        <v>265.47674418604652</v>
      </c>
      <c r="K179" s="36">
        <f t="shared" si="4"/>
        <v>-1.6863037098681644E-2</v>
      </c>
      <c r="L179" s="17" t="str">
        <f>VLOOKUP(B179,товар!$A$1:$C$433,3,FALSE)</f>
        <v>Паста Зара</v>
      </c>
      <c r="M179" s="53">
        <f>AVERAGEIFS($C$2:$C$999,$I$2:$I$999,I179,$L$2:$L$999,L179)</f>
        <v>276.67567567567568</v>
      </c>
      <c r="N179" s="49">
        <v>44565</v>
      </c>
      <c r="O179" s="55">
        <f t="shared" si="5"/>
        <v>760</v>
      </c>
      <c r="P179" s="55">
        <f ca="1">SUM($E$2:$E$999,клиенты!D178:L612,10,FALSE)</f>
        <v>24152409.599999968</v>
      </c>
      <c r="Q179" s="17" t="s">
        <v>132</v>
      </c>
    </row>
    <row r="180" spans="1:17" x14ac:dyDescent="0.25">
      <c r="A180" s="18">
        <v>181</v>
      </c>
      <c r="B180" s="17">
        <v>288</v>
      </c>
      <c r="C180" s="17">
        <v>198</v>
      </c>
      <c r="D180" s="17">
        <v>5</v>
      </c>
      <c r="E180" s="17">
        <v>990</v>
      </c>
      <c r="F180" s="51">
        <v>45212</v>
      </c>
      <c r="G180" s="17" t="s">
        <v>26</v>
      </c>
      <c r="H180" s="19">
        <v>74</v>
      </c>
      <c r="I180" s="17" t="str">
        <f>VLOOKUP(B180,товар!$A$1:$C$433,2,FALSE)</f>
        <v>Сыр</v>
      </c>
      <c r="J180" s="34">
        <f>AVERAGEIF($I$2:$I$999,I180,$C$2:$C$999)</f>
        <v>262.63492063492066</v>
      </c>
      <c r="K180" s="36">
        <f t="shared" si="4"/>
        <v>-0.24610177686449908</v>
      </c>
      <c r="L180" s="17" t="str">
        <f>VLOOKUP(B180,товар!$A$1:$C$433,3,FALSE)</f>
        <v>Hochland</v>
      </c>
      <c r="M180" s="53">
        <f>AVERAGEIFS($C$2:$C$999,$I$2:$I$999,I180,$L$2:$L$999,L180)</f>
        <v>168</v>
      </c>
      <c r="N180" s="49">
        <v>44651</v>
      </c>
      <c r="O180" s="55">
        <f t="shared" si="5"/>
        <v>561</v>
      </c>
      <c r="P180" s="55">
        <f ca="1">SUM($E$2:$E$999,клиенты!D179:L613,10,FALSE)</f>
        <v>24062043.199999969</v>
      </c>
      <c r="Q180" s="17" t="s">
        <v>128</v>
      </c>
    </row>
    <row r="181" spans="1:17" x14ac:dyDescent="0.25">
      <c r="A181" s="18">
        <v>182</v>
      </c>
      <c r="B181" s="17">
        <v>7</v>
      </c>
      <c r="C181" s="17">
        <v>114</v>
      </c>
      <c r="D181" s="17">
        <v>3</v>
      </c>
      <c r="E181" s="17">
        <v>342</v>
      </c>
      <c r="F181" s="51">
        <v>45244</v>
      </c>
      <c r="G181" s="17" t="s">
        <v>22</v>
      </c>
      <c r="H181" s="19">
        <v>180</v>
      </c>
      <c r="I181" s="17" t="str">
        <f>VLOOKUP(B181,товар!$A$1:$C$433,2,FALSE)</f>
        <v>Сыр</v>
      </c>
      <c r="J181" s="34">
        <f>AVERAGEIF($I$2:$I$999,I181,$C$2:$C$999)</f>
        <v>262.63492063492066</v>
      </c>
      <c r="K181" s="36">
        <f t="shared" si="4"/>
        <v>-0.56593738667956006</v>
      </c>
      <c r="L181" s="17" t="str">
        <f>VLOOKUP(B181,товар!$A$1:$C$433,3,FALSE)</f>
        <v>President</v>
      </c>
      <c r="M181" s="53">
        <f>AVERAGEIFS($C$2:$C$999,$I$2:$I$999,I181,$L$2:$L$999,L181)</f>
        <v>238.72222222222223</v>
      </c>
      <c r="N181" s="49">
        <v>44857</v>
      </c>
      <c r="O181" s="55">
        <f t="shared" si="5"/>
        <v>387</v>
      </c>
      <c r="P181" s="55">
        <f ca="1">SUM($E$2:$E$999,клиенты!D180:L614,10,FALSE)</f>
        <v>23971631.366666637</v>
      </c>
      <c r="Q181" s="17" t="s">
        <v>130</v>
      </c>
    </row>
    <row r="182" spans="1:17" x14ac:dyDescent="0.25">
      <c r="A182" s="18">
        <v>183</v>
      </c>
      <c r="B182" s="17">
        <v>385</v>
      </c>
      <c r="C182" s="17">
        <v>427</v>
      </c>
      <c r="D182" s="17">
        <v>3</v>
      </c>
      <c r="E182" s="17">
        <v>1281</v>
      </c>
      <c r="F182" s="51">
        <v>44942</v>
      </c>
      <c r="G182" s="17" t="s">
        <v>27</v>
      </c>
      <c r="H182" s="19">
        <v>359</v>
      </c>
      <c r="I182" s="17" t="str">
        <f>VLOOKUP(B182,товар!$A$1:$C$433,2,FALSE)</f>
        <v>Макароны</v>
      </c>
      <c r="J182" s="34">
        <f>AVERAGEIF($I$2:$I$999,I182,$C$2:$C$999)</f>
        <v>265.47674418604652</v>
      </c>
      <c r="K182" s="36">
        <f t="shared" si="4"/>
        <v>0.60842713853970465</v>
      </c>
      <c r="L182" s="17" t="str">
        <f>VLOOKUP(B182,товар!$A$1:$C$433,3,FALSE)</f>
        <v>Макфа</v>
      </c>
      <c r="M182" s="53">
        <f>AVERAGEIFS($C$2:$C$999,$I$2:$I$999,I182,$L$2:$L$999,L182)</f>
        <v>329.27272727272725</v>
      </c>
      <c r="N182" s="49">
        <v>44568</v>
      </c>
      <c r="O182" s="55">
        <f t="shared" si="5"/>
        <v>374</v>
      </c>
      <c r="P182" s="55">
        <f ca="1">SUM($E$2:$E$999,клиенты!D181:L615,10,FALSE)</f>
        <v>23880958.533333305</v>
      </c>
      <c r="Q182" s="17" t="s">
        <v>130</v>
      </c>
    </row>
    <row r="183" spans="1:17" x14ac:dyDescent="0.25">
      <c r="A183" s="18">
        <v>184</v>
      </c>
      <c r="B183" s="17">
        <v>493</v>
      </c>
      <c r="C183" s="17">
        <v>376</v>
      </c>
      <c r="D183" s="17">
        <v>1</v>
      </c>
      <c r="E183" s="17">
        <v>376</v>
      </c>
      <c r="F183" s="51">
        <v>45253</v>
      </c>
      <c r="G183" s="17" t="s">
        <v>8</v>
      </c>
      <c r="H183" s="19">
        <v>134</v>
      </c>
      <c r="I183" s="17" t="str">
        <f>VLOOKUP(B183,товар!$A$1:$C$433,2,FALSE)</f>
        <v>Овощи</v>
      </c>
      <c r="J183" s="34">
        <f>AVERAGEIF($I$2:$I$999,I183,$C$2:$C$999)</f>
        <v>250.48780487804879</v>
      </c>
      <c r="K183" s="36">
        <f t="shared" si="4"/>
        <v>0.50107108081791618</v>
      </c>
      <c r="L183" s="17" t="str">
        <f>VLOOKUP(B183,товар!$A$1:$C$433,3,FALSE)</f>
        <v>Овощной ряд</v>
      </c>
      <c r="M183" s="53">
        <f>AVERAGEIFS($C$2:$C$999,$I$2:$I$999,I183,$L$2:$L$999,L183)</f>
        <v>303.8235294117647</v>
      </c>
      <c r="N183" s="49">
        <v>44726</v>
      </c>
      <c r="O183" s="55">
        <f t="shared" si="5"/>
        <v>527</v>
      </c>
      <c r="P183" s="55">
        <f ca="1">SUM($E$2:$E$999,клиенты!D182:L616,10,FALSE)</f>
        <v>23790614.366666641</v>
      </c>
      <c r="Q183" s="17" t="s">
        <v>130</v>
      </c>
    </row>
    <row r="184" spans="1:17" x14ac:dyDescent="0.25">
      <c r="A184" s="18">
        <v>185</v>
      </c>
      <c r="B184" s="17">
        <v>158</v>
      </c>
      <c r="C184" s="17">
        <v>51</v>
      </c>
      <c r="D184" s="17">
        <v>2</v>
      </c>
      <c r="E184" s="17">
        <v>102</v>
      </c>
      <c r="F184" s="51">
        <v>45325</v>
      </c>
      <c r="G184" s="17" t="s">
        <v>11</v>
      </c>
      <c r="H184" s="19">
        <v>159</v>
      </c>
      <c r="I184" s="17" t="str">
        <f>VLOOKUP(B184,товар!$A$1:$C$433,2,FALSE)</f>
        <v>Сахар</v>
      </c>
      <c r="J184" s="34">
        <f>AVERAGEIF($I$2:$I$999,I184,$C$2:$C$999)</f>
        <v>250.9655172413793</v>
      </c>
      <c r="K184" s="36">
        <f t="shared" si="4"/>
        <v>-0.79678483099752673</v>
      </c>
      <c r="L184" s="17" t="str">
        <f>VLOOKUP(B184,товар!$A$1:$C$433,3,FALSE)</f>
        <v>Сладов</v>
      </c>
      <c r="M184" s="53">
        <f>AVERAGEIFS($C$2:$C$999,$I$2:$I$999,I184,$L$2:$L$999,L184)</f>
        <v>231.92857142857142</v>
      </c>
      <c r="N184" s="49">
        <v>44625</v>
      </c>
      <c r="O184" s="55">
        <f t="shared" si="5"/>
        <v>700</v>
      </c>
      <c r="P184" s="55">
        <f ca="1">SUM($E$2:$E$999,клиенты!D183:L617,10,FALSE)</f>
        <v>23700187.06666664</v>
      </c>
      <c r="Q184" s="17" t="s">
        <v>128</v>
      </c>
    </row>
    <row r="185" spans="1:17" x14ac:dyDescent="0.25">
      <c r="A185" s="18">
        <v>186</v>
      </c>
      <c r="B185" s="17">
        <v>446</v>
      </c>
      <c r="C185" s="17">
        <v>316</v>
      </c>
      <c r="D185" s="17">
        <v>2</v>
      </c>
      <c r="E185" s="17">
        <v>632</v>
      </c>
      <c r="F185" s="51">
        <v>45029</v>
      </c>
      <c r="G185" s="17" t="s">
        <v>16</v>
      </c>
      <c r="H185" s="19">
        <v>328</v>
      </c>
      <c r="I185" s="17" t="str">
        <f>VLOOKUP(B185,товар!$A$1:$C$433,2,FALSE)</f>
        <v>Чипсы</v>
      </c>
      <c r="J185" s="34">
        <f>AVERAGEIF($I$2:$I$999,I185,$C$2:$C$999)</f>
        <v>273.72549019607845</v>
      </c>
      <c r="K185" s="36">
        <f t="shared" si="4"/>
        <v>0.15444126074498565</v>
      </c>
      <c r="L185" s="17" t="str">
        <f>VLOOKUP(B185,товар!$A$1:$C$433,3,FALSE)</f>
        <v>Lay's</v>
      </c>
      <c r="M185" s="53">
        <f>AVERAGEIFS($C$2:$C$999,$I$2:$I$999,I185,$L$2:$L$999,L185)</f>
        <v>320.57142857142856</v>
      </c>
      <c r="N185" s="49">
        <v>44623</v>
      </c>
      <c r="O185" s="55">
        <f t="shared" si="5"/>
        <v>406</v>
      </c>
      <c r="P185" s="55">
        <f ca="1">SUM($E$2:$E$999,клиенты!D184:L618,10,FALSE)</f>
        <v>23609560.63333331</v>
      </c>
      <c r="Q185" s="17" t="s">
        <v>128</v>
      </c>
    </row>
    <row r="186" spans="1:17" x14ac:dyDescent="0.25">
      <c r="A186" s="18">
        <v>187</v>
      </c>
      <c r="B186" s="17">
        <v>428</v>
      </c>
      <c r="C186" s="17">
        <v>156</v>
      </c>
      <c r="D186" s="17">
        <v>1</v>
      </c>
      <c r="E186" s="17">
        <v>156</v>
      </c>
      <c r="F186" s="51">
        <v>45421</v>
      </c>
      <c r="G186" s="17" t="s">
        <v>16</v>
      </c>
      <c r="H186" s="19">
        <v>325</v>
      </c>
      <c r="I186" s="17" t="str">
        <f>VLOOKUP(B186,товар!$A$1:$C$433,2,FALSE)</f>
        <v>Конфеты</v>
      </c>
      <c r="J186" s="34">
        <f>AVERAGEIF($I$2:$I$999,I186,$C$2:$C$999)</f>
        <v>267.85483870967744</v>
      </c>
      <c r="K186" s="36">
        <f t="shared" si="4"/>
        <v>-0.41759499006443068</v>
      </c>
      <c r="L186" s="17" t="str">
        <f>VLOOKUP(B186,товар!$A$1:$C$433,3,FALSE)</f>
        <v>Бабаевский</v>
      </c>
      <c r="M186" s="53">
        <f>AVERAGEIFS($C$2:$C$999,$I$2:$I$999,I186,$L$2:$L$999,L186)</f>
        <v>250.25925925925927</v>
      </c>
      <c r="N186" s="49">
        <v>44827</v>
      </c>
      <c r="O186" s="55">
        <f t="shared" si="5"/>
        <v>594</v>
      </c>
      <c r="P186" s="55">
        <f ca="1">SUM($E$2:$E$999,клиенты!D185:L619,10,FALSE)</f>
        <v>23519213.566666644</v>
      </c>
      <c r="Q186" s="17" t="s">
        <v>130</v>
      </c>
    </row>
    <row r="187" spans="1:17" x14ac:dyDescent="0.25">
      <c r="A187" s="18">
        <v>188</v>
      </c>
      <c r="B187" s="17">
        <v>192</v>
      </c>
      <c r="C187" s="17">
        <v>215</v>
      </c>
      <c r="D187" s="17">
        <v>1</v>
      </c>
      <c r="E187" s="17">
        <v>215</v>
      </c>
      <c r="F187" s="51">
        <v>45411</v>
      </c>
      <c r="G187" s="17" t="s">
        <v>26</v>
      </c>
      <c r="H187" s="19">
        <v>106</v>
      </c>
      <c r="I187" s="17" t="str">
        <f>VLOOKUP(B187,товар!$A$1:$C$433,2,FALSE)</f>
        <v>Мясо</v>
      </c>
      <c r="J187" s="34">
        <f>AVERAGEIF($I$2:$I$999,I187,$C$2:$C$999)</f>
        <v>271.74545454545455</v>
      </c>
      <c r="K187" s="36">
        <f t="shared" si="4"/>
        <v>-0.2088184129532985</v>
      </c>
      <c r="L187" s="17" t="str">
        <f>VLOOKUP(B187,товар!$A$1:$C$433,3,FALSE)</f>
        <v>Снежана</v>
      </c>
      <c r="M187" s="53">
        <f>AVERAGEIFS($C$2:$C$999,$I$2:$I$999,I187,$L$2:$L$999,L187)</f>
        <v>272.35294117647061</v>
      </c>
      <c r="N187" s="49">
        <v>44886</v>
      </c>
      <c r="O187" s="55">
        <f t="shared" si="5"/>
        <v>525</v>
      </c>
      <c r="P187" s="55">
        <f ca="1">SUM($E$2:$E$999,клиенты!D186:L620,10,FALSE)</f>
        <v>23428713.766666643</v>
      </c>
      <c r="Q187" s="17" t="s">
        <v>137</v>
      </c>
    </row>
    <row r="188" spans="1:17" x14ac:dyDescent="0.25">
      <c r="A188" s="18">
        <v>189</v>
      </c>
      <c r="B188" s="17">
        <v>41</v>
      </c>
      <c r="C188" s="17">
        <v>59</v>
      </c>
      <c r="D188" s="17">
        <v>1</v>
      </c>
      <c r="E188" s="17">
        <v>59</v>
      </c>
      <c r="F188" s="51">
        <v>45000</v>
      </c>
      <c r="G188" s="17" t="s">
        <v>9</v>
      </c>
      <c r="H188" s="19">
        <v>65</v>
      </c>
      <c r="I188" s="17" t="str">
        <f>VLOOKUP(B188,товар!$A$1:$C$433,2,FALSE)</f>
        <v>Рис</v>
      </c>
      <c r="J188" s="34">
        <f>AVERAGEIF($I$2:$I$999,I188,$C$2:$C$999)</f>
        <v>258.375</v>
      </c>
      <c r="K188" s="36">
        <f t="shared" si="4"/>
        <v>-0.77164973391388481</v>
      </c>
      <c r="L188" s="17" t="str">
        <f>VLOOKUP(B188,товар!$A$1:$C$433,3,FALSE)</f>
        <v>Агро-Альянс</v>
      </c>
      <c r="M188" s="53">
        <f>AVERAGEIFS($C$2:$C$999,$I$2:$I$999,I188,$L$2:$L$999,L188)</f>
        <v>317.85714285714283</v>
      </c>
      <c r="N188" s="49">
        <v>44842</v>
      </c>
      <c r="O188" s="55">
        <f t="shared" si="5"/>
        <v>158</v>
      </c>
      <c r="P188" s="55">
        <f ca="1">SUM($E$2:$E$999,клиенты!D187:L621,10,FALSE)</f>
        <v>23338311.599999979</v>
      </c>
      <c r="Q188" s="17" t="s">
        <v>137</v>
      </c>
    </row>
    <row r="189" spans="1:17" x14ac:dyDescent="0.25">
      <c r="A189" s="18">
        <v>190</v>
      </c>
      <c r="B189" s="17">
        <v>69</v>
      </c>
      <c r="C189" s="17">
        <v>88</v>
      </c>
      <c r="D189" s="17">
        <v>4</v>
      </c>
      <c r="E189" s="17">
        <v>352</v>
      </c>
      <c r="F189" s="51">
        <v>45309</v>
      </c>
      <c r="G189" s="17" t="s">
        <v>12</v>
      </c>
      <c r="H189" s="19">
        <v>346</v>
      </c>
      <c r="I189" s="17" t="str">
        <f>VLOOKUP(B189,товар!$A$1:$C$433,2,FALSE)</f>
        <v>Чипсы</v>
      </c>
      <c r="J189" s="34">
        <f>AVERAGEIF($I$2:$I$999,I189,$C$2:$C$999)</f>
        <v>273.72549019607845</v>
      </c>
      <c r="K189" s="36">
        <f t="shared" si="4"/>
        <v>-0.67851002865329513</v>
      </c>
      <c r="L189" s="17" t="str">
        <f>VLOOKUP(B189,товар!$A$1:$C$433,3,FALSE)</f>
        <v>Estrella</v>
      </c>
      <c r="M189" s="53">
        <f>AVERAGEIFS($C$2:$C$999,$I$2:$I$999,I189,$L$2:$L$999,L189)</f>
        <v>266.27272727272725</v>
      </c>
      <c r="N189" s="49">
        <v>44876</v>
      </c>
      <c r="O189" s="55">
        <f t="shared" si="5"/>
        <v>433</v>
      </c>
      <c r="P189" s="55">
        <f ca="1">SUM($E$2:$E$999,клиенты!D188:L622,10,FALSE)</f>
        <v>23247911.366666641</v>
      </c>
      <c r="Q189" s="17" t="s">
        <v>137</v>
      </c>
    </row>
    <row r="190" spans="1:17" x14ac:dyDescent="0.25">
      <c r="A190" s="18">
        <v>191</v>
      </c>
      <c r="B190" s="17">
        <v>270</v>
      </c>
      <c r="C190" s="17">
        <v>484</v>
      </c>
      <c r="D190" s="17">
        <v>4</v>
      </c>
      <c r="E190" s="17">
        <v>1936</v>
      </c>
      <c r="F190" s="51">
        <v>45084</v>
      </c>
      <c r="G190" s="17" t="s">
        <v>8</v>
      </c>
      <c r="H190" s="19">
        <v>457</v>
      </c>
      <c r="I190" s="17" t="str">
        <f>VLOOKUP(B190,товар!$A$1:$C$433,2,FALSE)</f>
        <v>Соль</v>
      </c>
      <c r="J190" s="34">
        <f>AVERAGEIF($I$2:$I$999,I190,$C$2:$C$999)</f>
        <v>264.8679245283019</v>
      </c>
      <c r="K190" s="36">
        <f t="shared" si="4"/>
        <v>0.82732582989029768</v>
      </c>
      <c r="L190" s="17" t="str">
        <f>VLOOKUP(B190,товар!$A$1:$C$433,3,FALSE)</f>
        <v>Славянская</v>
      </c>
      <c r="M190" s="53">
        <f>AVERAGEIFS($C$2:$C$999,$I$2:$I$999,I190,$L$2:$L$999,L190)</f>
        <v>236.91666666666666</v>
      </c>
      <c r="N190" s="49">
        <v>44781</v>
      </c>
      <c r="O190" s="55">
        <f t="shared" si="5"/>
        <v>303</v>
      </c>
      <c r="P190" s="55">
        <f ca="1">SUM($E$2:$E$999,клиенты!D189:L623,10,FALSE)</f>
        <v>23157313.933333315</v>
      </c>
      <c r="Q190" s="17" t="s">
        <v>137</v>
      </c>
    </row>
    <row r="191" spans="1:17" x14ac:dyDescent="0.25">
      <c r="A191" s="18">
        <v>192</v>
      </c>
      <c r="B191" s="17">
        <v>345</v>
      </c>
      <c r="C191" s="17">
        <v>257</v>
      </c>
      <c r="D191" s="17">
        <v>1</v>
      </c>
      <c r="E191" s="17">
        <v>257</v>
      </c>
      <c r="F191" s="51">
        <v>44969</v>
      </c>
      <c r="G191" s="17" t="s">
        <v>9</v>
      </c>
      <c r="H191" s="19">
        <v>255</v>
      </c>
      <c r="I191" s="17" t="str">
        <f>VLOOKUP(B191,товар!$A$1:$C$433,2,FALSE)</f>
        <v>Конфеты</v>
      </c>
      <c r="J191" s="34">
        <f>AVERAGEIF($I$2:$I$999,I191,$C$2:$C$999)</f>
        <v>267.85483870967744</v>
      </c>
      <c r="K191" s="36">
        <f t="shared" si="4"/>
        <v>-4.0525079785632578E-2</v>
      </c>
      <c r="L191" s="17" t="str">
        <f>VLOOKUP(B191,товар!$A$1:$C$433,3,FALSE)</f>
        <v>Рот Фронт</v>
      </c>
      <c r="M191" s="53">
        <f>AVERAGEIFS($C$2:$C$999,$I$2:$I$999,I191,$L$2:$L$999,L191)</f>
        <v>288.23809523809524</v>
      </c>
      <c r="N191" s="49">
        <v>44706</v>
      </c>
      <c r="O191" s="55">
        <f t="shared" si="5"/>
        <v>263</v>
      </c>
      <c r="P191" s="55">
        <f ca="1">SUM($E$2:$E$999,клиенты!D190:L624,10,FALSE)</f>
        <v>23066659.46666665</v>
      </c>
      <c r="Q191" s="17" t="s">
        <v>137</v>
      </c>
    </row>
    <row r="192" spans="1:17" x14ac:dyDescent="0.25">
      <c r="A192" s="18">
        <v>193</v>
      </c>
      <c r="B192" s="17">
        <v>348</v>
      </c>
      <c r="C192" s="17">
        <v>497</v>
      </c>
      <c r="D192" s="17">
        <v>3</v>
      </c>
      <c r="E192" s="17">
        <v>1491</v>
      </c>
      <c r="F192" s="51">
        <v>45276</v>
      </c>
      <c r="G192" s="17" t="s">
        <v>8</v>
      </c>
      <c r="H192" s="19">
        <v>42</v>
      </c>
      <c r="I192" s="17" t="str">
        <f>VLOOKUP(B192,товар!$A$1:$C$433,2,FALSE)</f>
        <v>Чипсы</v>
      </c>
      <c r="J192" s="34">
        <f>AVERAGEIF($I$2:$I$999,I192,$C$2:$C$999)</f>
        <v>273.72549019607845</v>
      </c>
      <c r="K192" s="36">
        <f t="shared" ref="K192:K255" si="6">C192/J192-1</f>
        <v>0.81568767908309447</v>
      </c>
      <c r="L192" s="17" t="str">
        <f>VLOOKUP(B192,товар!$A$1:$C$433,3,FALSE)</f>
        <v>Estrella</v>
      </c>
      <c r="M192" s="53">
        <f>AVERAGEIFS($C$2:$C$999,$I$2:$I$999,I192,$L$2:$L$999,L192)</f>
        <v>266.27272727272725</v>
      </c>
      <c r="N192" s="49">
        <v>44763</v>
      </c>
      <c r="O192" s="55">
        <f t="shared" ref="O192:O255" si="7">F192-N192</f>
        <v>513</v>
      </c>
      <c r="P192" s="55">
        <f ca="1">SUM($E$2:$E$999,клиенты!D191:L625,10,FALSE)</f>
        <v>22976047.533333316</v>
      </c>
      <c r="Q192" s="17" t="s">
        <v>137</v>
      </c>
    </row>
    <row r="193" spans="1:17" x14ac:dyDescent="0.25">
      <c r="A193" s="18">
        <v>194</v>
      </c>
      <c r="B193" s="17">
        <v>102</v>
      </c>
      <c r="C193" s="17">
        <v>115</v>
      </c>
      <c r="D193" s="17">
        <v>2</v>
      </c>
      <c r="E193" s="17">
        <v>230</v>
      </c>
      <c r="F193" s="51">
        <v>45380</v>
      </c>
      <c r="G193" s="17" t="s">
        <v>16</v>
      </c>
      <c r="H193" s="19">
        <v>385</v>
      </c>
      <c r="I193" s="17" t="str">
        <f>VLOOKUP(B193,товар!$A$1:$C$433,2,FALSE)</f>
        <v>Печенье</v>
      </c>
      <c r="J193" s="34">
        <f>AVERAGEIF($I$2:$I$999,I193,$C$2:$C$999)</f>
        <v>283.468085106383</v>
      </c>
      <c r="K193" s="36">
        <f t="shared" si="6"/>
        <v>-0.59431059070779857</v>
      </c>
      <c r="L193" s="17" t="str">
        <f>VLOOKUP(B193,товар!$A$1:$C$433,3,FALSE)</f>
        <v>Белогорье</v>
      </c>
      <c r="M193" s="53">
        <f>AVERAGEIFS($C$2:$C$999,$I$2:$I$999,I193,$L$2:$L$999,L193)</f>
        <v>249.5</v>
      </c>
      <c r="N193" s="49">
        <v>44798</v>
      </c>
      <c r="O193" s="55">
        <f t="shared" si="7"/>
        <v>582</v>
      </c>
      <c r="P193" s="55">
        <f ca="1">SUM($E$2:$E$999,клиенты!D192:L626,10,FALSE)</f>
        <v>22885402.733333312</v>
      </c>
      <c r="Q193" s="17" t="s">
        <v>132</v>
      </c>
    </row>
    <row r="194" spans="1:17" x14ac:dyDescent="0.25">
      <c r="A194" s="18">
        <v>195</v>
      </c>
      <c r="B194" s="17">
        <v>321</v>
      </c>
      <c r="C194" s="17">
        <v>368</v>
      </c>
      <c r="D194" s="17">
        <v>1</v>
      </c>
      <c r="E194" s="17">
        <v>368</v>
      </c>
      <c r="F194" s="51">
        <v>45193</v>
      </c>
      <c r="G194" s="17" t="s">
        <v>25</v>
      </c>
      <c r="H194" s="19">
        <v>436</v>
      </c>
      <c r="I194" s="17" t="str">
        <f>VLOOKUP(B194,товар!$A$1:$C$433,2,FALSE)</f>
        <v>Мясо</v>
      </c>
      <c r="J194" s="34">
        <f>AVERAGEIF($I$2:$I$999,I194,$C$2:$C$999)</f>
        <v>271.74545454545455</v>
      </c>
      <c r="K194" s="36">
        <f t="shared" si="6"/>
        <v>0.35420848387528436</v>
      </c>
      <c r="L194" s="17" t="str">
        <f>VLOOKUP(B194,товар!$A$1:$C$433,3,FALSE)</f>
        <v>Сава</v>
      </c>
      <c r="M194" s="53">
        <f>AVERAGEIFS($C$2:$C$999,$I$2:$I$999,I194,$L$2:$L$999,L194)</f>
        <v>212.8125</v>
      </c>
      <c r="N194" s="49">
        <v>44730</v>
      </c>
      <c r="O194" s="55">
        <f t="shared" si="7"/>
        <v>463</v>
      </c>
      <c r="P194" s="55">
        <f ca="1">SUM($E$2:$E$999,клиенты!D193:L627,10,FALSE)</f>
        <v>22794849.766666651</v>
      </c>
      <c r="Q194" s="17" t="s">
        <v>137</v>
      </c>
    </row>
    <row r="195" spans="1:17" x14ac:dyDescent="0.25">
      <c r="A195" s="18">
        <v>196</v>
      </c>
      <c r="B195" s="17">
        <v>176</v>
      </c>
      <c r="C195" s="17">
        <v>113</v>
      </c>
      <c r="D195" s="17">
        <v>4</v>
      </c>
      <c r="E195" s="17">
        <v>452</v>
      </c>
      <c r="F195" s="51">
        <v>45335</v>
      </c>
      <c r="G195" s="17" t="s">
        <v>22</v>
      </c>
      <c r="H195" s="19">
        <v>175</v>
      </c>
      <c r="I195" s="17" t="str">
        <f>VLOOKUP(B195,товар!$A$1:$C$433,2,FALSE)</f>
        <v>Сахар</v>
      </c>
      <c r="J195" s="34">
        <f>AVERAGEIF($I$2:$I$999,I195,$C$2:$C$999)</f>
        <v>250.9655172413793</v>
      </c>
      <c r="K195" s="36">
        <f t="shared" si="6"/>
        <v>-0.54973893926902995</v>
      </c>
      <c r="L195" s="17" t="str">
        <f>VLOOKUP(B195,товар!$A$1:$C$433,3,FALSE)</f>
        <v>Продимекс</v>
      </c>
      <c r="M195" s="53">
        <f>AVERAGEIFS($C$2:$C$999,$I$2:$I$999,I195,$L$2:$L$999,L195)</f>
        <v>240.5</v>
      </c>
      <c r="N195" s="49">
        <v>44587</v>
      </c>
      <c r="O195" s="55">
        <f t="shared" si="7"/>
        <v>748</v>
      </c>
      <c r="P195" s="55">
        <f ca="1">SUM($E$2:$E$999,клиенты!D194:L628,10,FALSE)</f>
        <v>22704369.299999982</v>
      </c>
      <c r="Q195" s="17" t="s">
        <v>128</v>
      </c>
    </row>
    <row r="196" spans="1:17" x14ac:dyDescent="0.25">
      <c r="A196" s="18">
        <v>197</v>
      </c>
      <c r="B196" s="17">
        <v>341</v>
      </c>
      <c r="C196" s="17">
        <v>194</v>
      </c>
      <c r="D196" s="17">
        <v>3</v>
      </c>
      <c r="E196" s="17">
        <v>582</v>
      </c>
      <c r="F196" s="51">
        <v>45255</v>
      </c>
      <c r="G196" s="17" t="s">
        <v>15</v>
      </c>
      <c r="H196" s="19">
        <v>274</v>
      </c>
      <c r="I196" s="17" t="str">
        <f>VLOOKUP(B196,товар!$A$1:$C$433,2,FALSE)</f>
        <v>Макароны</v>
      </c>
      <c r="J196" s="34">
        <f>AVERAGEIF($I$2:$I$999,I196,$C$2:$C$999)</f>
        <v>265.47674418604652</v>
      </c>
      <c r="K196" s="36">
        <f t="shared" si="6"/>
        <v>-0.26923919232622318</v>
      </c>
      <c r="L196" s="17" t="str">
        <f>VLOOKUP(B196,товар!$A$1:$C$433,3,FALSE)</f>
        <v>Макфа</v>
      </c>
      <c r="M196" s="53">
        <f>AVERAGEIFS($C$2:$C$999,$I$2:$I$999,I196,$L$2:$L$999,L196)</f>
        <v>329.27272727272725</v>
      </c>
      <c r="N196" s="49">
        <v>44855</v>
      </c>
      <c r="O196" s="55">
        <f t="shared" si="7"/>
        <v>400</v>
      </c>
      <c r="P196" s="55">
        <f ca="1">SUM($E$2:$E$999,клиенты!D195:L629,10,FALSE)</f>
        <v>22613833.733333316</v>
      </c>
      <c r="Q196" s="17" t="s">
        <v>134</v>
      </c>
    </row>
    <row r="197" spans="1:17" x14ac:dyDescent="0.25">
      <c r="A197" s="18">
        <v>198</v>
      </c>
      <c r="B197" s="17">
        <v>473</v>
      </c>
      <c r="C197" s="17">
        <v>171</v>
      </c>
      <c r="D197" s="17">
        <v>4</v>
      </c>
      <c r="E197" s="17">
        <v>684</v>
      </c>
      <c r="F197" s="51">
        <v>45058</v>
      </c>
      <c r="G197" s="17" t="s">
        <v>27</v>
      </c>
      <c r="H197" s="19">
        <v>266</v>
      </c>
      <c r="I197" s="17" t="str">
        <f>VLOOKUP(B197,товар!$A$1:$C$433,2,FALSE)</f>
        <v>Хлеб</v>
      </c>
      <c r="J197" s="34">
        <f>AVERAGEIF($I$2:$I$999,I197,$C$2:$C$999)</f>
        <v>300.31818181818181</v>
      </c>
      <c r="K197" s="36">
        <f t="shared" si="6"/>
        <v>-0.43060390494929623</v>
      </c>
      <c r="L197" s="17" t="str">
        <f>VLOOKUP(B197,товар!$A$1:$C$433,3,FALSE)</f>
        <v>Хлебный Дом</v>
      </c>
      <c r="M197" s="53">
        <f>AVERAGEIFS($C$2:$C$999,$I$2:$I$999,I197,$L$2:$L$999,L197)</f>
        <v>281.73333333333335</v>
      </c>
      <c r="N197" s="49">
        <v>44744</v>
      </c>
      <c r="O197" s="55">
        <f t="shared" si="7"/>
        <v>314</v>
      </c>
      <c r="P197" s="55">
        <f ca="1">SUM($E$2:$E$999,клиенты!D196:L630,10,FALSE)</f>
        <v>22523264.333333313</v>
      </c>
      <c r="Q197" s="17" t="s">
        <v>137</v>
      </c>
    </row>
    <row r="198" spans="1:17" x14ac:dyDescent="0.25">
      <c r="A198" s="18">
        <v>199</v>
      </c>
      <c r="B198" s="17">
        <v>482</v>
      </c>
      <c r="C198" s="17">
        <v>321</v>
      </c>
      <c r="D198" s="17">
        <v>2</v>
      </c>
      <c r="E198" s="17">
        <v>642</v>
      </c>
      <c r="F198" s="51">
        <v>44942</v>
      </c>
      <c r="G198" s="17" t="s">
        <v>10</v>
      </c>
      <c r="H198" s="19">
        <v>481</v>
      </c>
      <c r="I198" s="17" t="str">
        <f>VLOOKUP(B198,товар!$A$1:$C$433,2,FALSE)</f>
        <v>Крупа</v>
      </c>
      <c r="J198" s="34">
        <f>AVERAGEIF($I$2:$I$999,I198,$C$2:$C$999)</f>
        <v>255.11627906976744</v>
      </c>
      <c r="K198" s="36">
        <f t="shared" si="6"/>
        <v>0.25824977210574285</v>
      </c>
      <c r="L198" s="17" t="str">
        <f>VLOOKUP(B198,товар!$A$1:$C$433,3,FALSE)</f>
        <v>Мистраль</v>
      </c>
      <c r="M198" s="53">
        <f>AVERAGEIFS($C$2:$C$999,$I$2:$I$999,I198,$L$2:$L$999,L198)</f>
        <v>250.30769230769232</v>
      </c>
      <c r="N198" s="49">
        <v>44605</v>
      </c>
      <c r="O198" s="55">
        <f t="shared" si="7"/>
        <v>337</v>
      </c>
      <c r="P198" s="55">
        <f ca="1">SUM($E$2:$E$999,клиенты!D197:L631,10,FALSE)</f>
        <v>22432760.666666642</v>
      </c>
      <c r="Q198" s="17" t="s">
        <v>137</v>
      </c>
    </row>
    <row r="199" spans="1:17" x14ac:dyDescent="0.25">
      <c r="A199" s="18">
        <v>200</v>
      </c>
      <c r="B199" s="17">
        <v>169</v>
      </c>
      <c r="C199" s="17">
        <v>386</v>
      </c>
      <c r="D199" s="17">
        <v>5</v>
      </c>
      <c r="E199" s="17">
        <v>1930</v>
      </c>
      <c r="F199" s="51">
        <v>44967</v>
      </c>
      <c r="G199" s="17" t="s">
        <v>18</v>
      </c>
      <c r="H199" s="19">
        <v>59</v>
      </c>
      <c r="I199" s="17" t="str">
        <f>VLOOKUP(B199,товар!$A$1:$C$433,2,FALSE)</f>
        <v>Фрукты</v>
      </c>
      <c r="J199" s="34">
        <f>AVERAGEIF($I$2:$I$999,I199,$C$2:$C$999)</f>
        <v>274.16279069767444</v>
      </c>
      <c r="K199" s="36">
        <f t="shared" si="6"/>
        <v>0.4079226397489184</v>
      </c>
      <c r="L199" s="17" t="str">
        <f>VLOOKUP(B199,товар!$A$1:$C$433,3,FALSE)</f>
        <v>Фруктовый Рай</v>
      </c>
      <c r="M199" s="53">
        <f>AVERAGEIFS($C$2:$C$999,$I$2:$I$999,I199,$L$2:$L$999,L199)</f>
        <v>258.30769230769232</v>
      </c>
      <c r="N199" s="49">
        <v>44900</v>
      </c>
      <c r="O199" s="55">
        <f t="shared" si="7"/>
        <v>67</v>
      </c>
      <c r="P199" s="55">
        <f ca="1">SUM($E$2:$E$999,клиенты!D198:L632,10,FALSE)</f>
        <v>22342395.233333312</v>
      </c>
      <c r="Q199" s="17" t="s">
        <v>130</v>
      </c>
    </row>
    <row r="200" spans="1:17" x14ac:dyDescent="0.25">
      <c r="A200" s="18">
        <v>201</v>
      </c>
      <c r="B200" s="17">
        <v>397</v>
      </c>
      <c r="C200" s="17">
        <v>148</v>
      </c>
      <c r="D200" s="17">
        <v>1</v>
      </c>
      <c r="E200" s="17">
        <v>148</v>
      </c>
      <c r="F200" s="51">
        <v>45010</v>
      </c>
      <c r="G200" s="17" t="s">
        <v>21</v>
      </c>
      <c r="H200" s="19">
        <v>47</v>
      </c>
      <c r="I200" s="17" t="str">
        <f>VLOOKUP(B200,товар!$A$1:$C$433,2,FALSE)</f>
        <v>Йогурт</v>
      </c>
      <c r="J200" s="34">
        <f>AVERAGEIF($I$2:$I$999,I200,$C$2:$C$999)</f>
        <v>263.25423728813558</v>
      </c>
      <c r="K200" s="36">
        <f t="shared" si="6"/>
        <v>-0.43780582024208081</v>
      </c>
      <c r="L200" s="17" t="str">
        <f>VLOOKUP(B200,товар!$A$1:$C$433,3,FALSE)</f>
        <v>Ростагроэкспорт</v>
      </c>
      <c r="M200" s="53">
        <f>AVERAGEIFS($C$2:$C$999,$I$2:$I$999,I200,$L$2:$L$999,L200)</f>
        <v>257.78260869565219</v>
      </c>
      <c r="N200" s="49">
        <v>44618</v>
      </c>
      <c r="O200" s="55">
        <f t="shared" si="7"/>
        <v>392</v>
      </c>
      <c r="P200" s="55">
        <f ca="1">SUM($E$2:$E$999,клиенты!D199:L633,10,FALSE)</f>
        <v>22251770.733333312</v>
      </c>
      <c r="Q200" s="17" t="s">
        <v>132</v>
      </c>
    </row>
    <row r="201" spans="1:17" x14ac:dyDescent="0.25">
      <c r="A201" s="18">
        <v>202</v>
      </c>
      <c r="B201" s="17">
        <v>436</v>
      </c>
      <c r="C201" s="17">
        <v>291</v>
      </c>
      <c r="D201" s="17">
        <v>2</v>
      </c>
      <c r="E201" s="17">
        <v>582</v>
      </c>
      <c r="F201" s="51">
        <v>45095</v>
      </c>
      <c r="G201" s="17" t="s">
        <v>21</v>
      </c>
      <c r="H201" s="19">
        <v>385</v>
      </c>
      <c r="I201" s="17" t="str">
        <f>VLOOKUP(B201,товар!$A$1:$C$433,2,FALSE)</f>
        <v>Овощи</v>
      </c>
      <c r="J201" s="34">
        <f>AVERAGEIF($I$2:$I$999,I201,$C$2:$C$999)</f>
        <v>250.48780487804879</v>
      </c>
      <c r="K201" s="36">
        <f t="shared" si="6"/>
        <v>0.16173320350535536</v>
      </c>
      <c r="L201" s="17" t="str">
        <f>VLOOKUP(B201,товар!$A$1:$C$433,3,FALSE)</f>
        <v>Гавриш</v>
      </c>
      <c r="M201" s="53">
        <f>AVERAGEIFS($C$2:$C$999,$I$2:$I$999,I201,$L$2:$L$999,L201)</f>
        <v>247.66666666666666</v>
      </c>
      <c r="N201" s="49">
        <v>44580</v>
      </c>
      <c r="O201" s="55">
        <f t="shared" si="7"/>
        <v>515</v>
      </c>
      <c r="P201" s="55">
        <f ca="1">SUM($E$2:$E$999,клиенты!D200:L634,10,FALSE)</f>
        <v>22161253.533333313</v>
      </c>
      <c r="Q201" s="17" t="s">
        <v>130</v>
      </c>
    </row>
    <row r="202" spans="1:17" x14ac:dyDescent="0.25">
      <c r="A202" s="18">
        <v>203</v>
      </c>
      <c r="B202" s="17">
        <v>369</v>
      </c>
      <c r="C202" s="17">
        <v>74</v>
      </c>
      <c r="D202" s="17">
        <v>1</v>
      </c>
      <c r="E202" s="17">
        <v>74</v>
      </c>
      <c r="F202" s="51">
        <v>45208</v>
      </c>
      <c r="G202" s="17" t="s">
        <v>18</v>
      </c>
      <c r="H202" s="19">
        <v>411</v>
      </c>
      <c r="I202" s="17" t="str">
        <f>VLOOKUP(B202,товар!$A$1:$C$433,2,FALSE)</f>
        <v>Молоко</v>
      </c>
      <c r="J202" s="34">
        <f>AVERAGEIF($I$2:$I$999,I202,$C$2:$C$999)</f>
        <v>294.95238095238096</v>
      </c>
      <c r="K202" s="36">
        <f t="shared" si="6"/>
        <v>-0.74911204391346464</v>
      </c>
      <c r="L202" s="17" t="str">
        <f>VLOOKUP(B202,товар!$A$1:$C$433,3,FALSE)</f>
        <v>Домик в деревне</v>
      </c>
      <c r="M202" s="53">
        <f>AVERAGEIFS($C$2:$C$999,$I$2:$I$999,I202,$L$2:$L$999,L202)</f>
        <v>274.77777777777777</v>
      </c>
      <c r="N202" s="49">
        <v>44655</v>
      </c>
      <c r="O202" s="55">
        <f t="shared" si="7"/>
        <v>553</v>
      </c>
      <c r="P202" s="55">
        <f ca="1">SUM($E$2:$E$999,клиенты!D201:L635,10,FALSE)</f>
        <v>22070870.699999981</v>
      </c>
      <c r="Q202" s="17" t="s">
        <v>137</v>
      </c>
    </row>
    <row r="203" spans="1:17" x14ac:dyDescent="0.25">
      <c r="A203" s="18">
        <v>204</v>
      </c>
      <c r="B203" s="17">
        <v>361</v>
      </c>
      <c r="C203" s="17">
        <v>245</v>
      </c>
      <c r="D203" s="17">
        <v>1</v>
      </c>
      <c r="E203" s="17">
        <v>245</v>
      </c>
      <c r="F203" s="51">
        <v>45178</v>
      </c>
      <c r="G203" s="17" t="s">
        <v>24</v>
      </c>
      <c r="H203" s="19">
        <v>259</v>
      </c>
      <c r="I203" s="17" t="str">
        <f>VLOOKUP(B203,товар!$A$1:$C$433,2,FALSE)</f>
        <v>Мясо</v>
      </c>
      <c r="J203" s="34">
        <f>AVERAGEIF($I$2:$I$999,I203,$C$2:$C$999)</f>
        <v>271.74545454545455</v>
      </c>
      <c r="K203" s="36">
        <f t="shared" si="6"/>
        <v>-9.8420982202595986E-2</v>
      </c>
      <c r="L203" s="17" t="str">
        <f>VLOOKUP(B203,товар!$A$1:$C$433,3,FALSE)</f>
        <v>Сава</v>
      </c>
      <c r="M203" s="53">
        <f>AVERAGEIFS($C$2:$C$999,$I$2:$I$999,I203,$L$2:$L$999,L203)</f>
        <v>212.8125</v>
      </c>
      <c r="N203" s="49">
        <v>44644</v>
      </c>
      <c r="O203" s="55">
        <f t="shared" si="7"/>
        <v>534</v>
      </c>
      <c r="P203" s="55">
        <f ca="1">SUM($E$2:$E$999,клиенты!D202:L636,10,FALSE)</f>
        <v>21980202.699999984</v>
      </c>
      <c r="Q203" s="17" t="s">
        <v>132</v>
      </c>
    </row>
    <row r="204" spans="1:17" x14ac:dyDescent="0.25">
      <c r="A204" s="18">
        <v>205</v>
      </c>
      <c r="B204" s="17">
        <v>226</v>
      </c>
      <c r="C204" s="17">
        <v>339</v>
      </c>
      <c r="D204" s="17">
        <v>4</v>
      </c>
      <c r="E204" s="17">
        <v>1356</v>
      </c>
      <c r="F204" s="51">
        <v>45251</v>
      </c>
      <c r="G204" s="17" t="s">
        <v>15</v>
      </c>
      <c r="H204" s="19">
        <v>337</v>
      </c>
      <c r="I204" s="17" t="str">
        <f>VLOOKUP(B204,товар!$A$1:$C$433,2,FALSE)</f>
        <v>Сыр</v>
      </c>
      <c r="J204" s="34">
        <f>AVERAGEIF($I$2:$I$999,I204,$C$2:$C$999)</f>
        <v>262.63492063492066</v>
      </c>
      <c r="K204" s="36">
        <f t="shared" si="6"/>
        <v>0.29076513961078199</v>
      </c>
      <c r="L204" s="17" t="str">
        <f>VLOOKUP(B204,товар!$A$1:$C$433,3,FALSE)</f>
        <v>Карат</v>
      </c>
      <c r="M204" s="53">
        <f>AVERAGEIFS($C$2:$C$999,$I$2:$I$999,I204,$L$2:$L$999,L204)</f>
        <v>311.33333333333331</v>
      </c>
      <c r="N204" s="49">
        <v>44572</v>
      </c>
      <c r="O204" s="55">
        <f t="shared" si="7"/>
        <v>679</v>
      </c>
      <c r="P204" s="55">
        <f ca="1">SUM($E$2:$E$999,клиенты!D203:L637,10,FALSE)</f>
        <v>21889807.299999982</v>
      </c>
      <c r="Q204" s="17" t="s">
        <v>130</v>
      </c>
    </row>
    <row r="205" spans="1:17" x14ac:dyDescent="0.25">
      <c r="A205" s="18">
        <v>206</v>
      </c>
      <c r="B205" s="17">
        <v>87</v>
      </c>
      <c r="C205" s="17">
        <v>487</v>
      </c>
      <c r="D205" s="17">
        <v>1</v>
      </c>
      <c r="E205" s="17">
        <v>487</v>
      </c>
      <c r="F205" s="51">
        <v>45019</v>
      </c>
      <c r="G205" s="17" t="s">
        <v>17</v>
      </c>
      <c r="H205" s="19">
        <v>172</v>
      </c>
      <c r="I205" s="17" t="str">
        <f>VLOOKUP(B205,товар!$A$1:$C$433,2,FALSE)</f>
        <v>Кофе</v>
      </c>
      <c r="J205" s="34">
        <f>AVERAGEIF($I$2:$I$999,I205,$C$2:$C$999)</f>
        <v>253.58536585365854</v>
      </c>
      <c r="K205" s="36">
        <f t="shared" si="6"/>
        <v>0.92045782437241508</v>
      </c>
      <c r="L205" s="17" t="str">
        <f>VLOOKUP(B205,товар!$A$1:$C$433,3,FALSE)</f>
        <v>Jacobs</v>
      </c>
      <c r="M205" s="53">
        <f>AVERAGEIFS($C$2:$C$999,$I$2:$I$999,I205,$L$2:$L$999,L205)</f>
        <v>288.11111111111109</v>
      </c>
      <c r="N205" s="49">
        <v>44562</v>
      </c>
      <c r="O205" s="55">
        <f t="shared" si="7"/>
        <v>457</v>
      </c>
      <c r="P205" s="55">
        <f ca="1">SUM($E$2:$E$999,клиенты!D204:L638,10,FALSE)</f>
        <v>21799448.633333314</v>
      </c>
      <c r="Q205" s="17" t="s">
        <v>137</v>
      </c>
    </row>
    <row r="206" spans="1:17" x14ac:dyDescent="0.25">
      <c r="A206" s="18">
        <v>207</v>
      </c>
      <c r="B206" s="17">
        <v>376</v>
      </c>
      <c r="C206" s="17">
        <v>335</v>
      </c>
      <c r="D206" s="17">
        <v>5</v>
      </c>
      <c r="E206" s="17">
        <v>1675</v>
      </c>
      <c r="F206" s="51">
        <v>44983</v>
      </c>
      <c r="G206" s="17" t="s">
        <v>17</v>
      </c>
      <c r="H206" s="19">
        <v>130</v>
      </c>
      <c r="I206" s="17" t="str">
        <f>VLOOKUP(B206,товар!$A$1:$C$433,2,FALSE)</f>
        <v>Конфеты</v>
      </c>
      <c r="J206" s="34">
        <f>AVERAGEIF($I$2:$I$999,I206,$C$2:$C$999)</f>
        <v>267.85483870967744</v>
      </c>
      <c r="K206" s="36">
        <f t="shared" si="6"/>
        <v>0.25067742518215197</v>
      </c>
      <c r="L206" s="17" t="str">
        <f>VLOOKUP(B206,товар!$A$1:$C$433,3,FALSE)</f>
        <v>Красный Октябрь</v>
      </c>
      <c r="M206" s="53">
        <f>AVERAGEIFS($C$2:$C$999,$I$2:$I$999,I206,$L$2:$L$999,L206)</f>
        <v>273.625</v>
      </c>
      <c r="N206" s="49">
        <v>44820</v>
      </c>
      <c r="O206" s="55">
        <f t="shared" si="7"/>
        <v>163</v>
      </c>
      <c r="P206" s="55">
        <f ca="1">SUM($E$2:$E$999,клиенты!D205:L639,10,FALSE)</f>
        <v>21709017.46666665</v>
      </c>
      <c r="Q206" s="17" t="s">
        <v>137</v>
      </c>
    </row>
    <row r="207" spans="1:17" x14ac:dyDescent="0.25">
      <c r="A207" s="18">
        <v>208</v>
      </c>
      <c r="B207" s="17">
        <v>255</v>
      </c>
      <c r="C207" s="17">
        <v>214</v>
      </c>
      <c r="D207" s="17">
        <v>2</v>
      </c>
      <c r="E207" s="17">
        <v>428</v>
      </c>
      <c r="F207" s="51">
        <v>45031</v>
      </c>
      <c r="G207" s="17" t="s">
        <v>12</v>
      </c>
      <c r="H207" s="19">
        <v>354</v>
      </c>
      <c r="I207" s="17" t="str">
        <f>VLOOKUP(B207,товар!$A$1:$C$433,2,FALSE)</f>
        <v>Кофе</v>
      </c>
      <c r="J207" s="34">
        <f>AVERAGEIF($I$2:$I$999,I207,$C$2:$C$999)</f>
        <v>253.58536585365854</v>
      </c>
      <c r="K207" s="36">
        <f t="shared" si="6"/>
        <v>-0.15610272193902086</v>
      </c>
      <c r="L207" s="17" t="str">
        <f>VLOOKUP(B207,товар!$A$1:$C$433,3,FALSE)</f>
        <v>Nescafe</v>
      </c>
      <c r="M207" s="53">
        <f>AVERAGEIFS($C$2:$C$999,$I$2:$I$999,I207,$L$2:$L$999,L207)</f>
        <v>256.89999999999998</v>
      </c>
      <c r="N207" s="49">
        <v>44568</v>
      </c>
      <c r="O207" s="55">
        <f t="shared" si="7"/>
        <v>463</v>
      </c>
      <c r="P207" s="55">
        <f ca="1">SUM($E$2:$E$999,клиенты!D206:L640,10,FALSE)</f>
        <v>21618596.933333315</v>
      </c>
      <c r="Q207" s="17" t="s">
        <v>134</v>
      </c>
    </row>
    <row r="208" spans="1:17" x14ac:dyDescent="0.25">
      <c r="A208" s="18">
        <v>209</v>
      </c>
      <c r="B208" s="17">
        <v>111</v>
      </c>
      <c r="C208" s="17">
        <v>452</v>
      </c>
      <c r="D208" s="17">
        <v>4</v>
      </c>
      <c r="E208" s="17">
        <v>1808</v>
      </c>
      <c r="F208" s="51">
        <v>44927</v>
      </c>
      <c r="G208" s="17" t="s">
        <v>15</v>
      </c>
      <c r="H208" s="19">
        <v>329</v>
      </c>
      <c r="I208" s="17" t="str">
        <f>VLOOKUP(B208,товар!$A$1:$C$433,2,FALSE)</f>
        <v>Сахар</v>
      </c>
      <c r="J208" s="34">
        <f>AVERAGEIF($I$2:$I$999,I208,$C$2:$C$999)</f>
        <v>250.9655172413793</v>
      </c>
      <c r="K208" s="36">
        <f t="shared" si="6"/>
        <v>0.80104424292388021</v>
      </c>
      <c r="L208" s="17" t="str">
        <f>VLOOKUP(B208,товар!$A$1:$C$433,3,FALSE)</f>
        <v>Сладов</v>
      </c>
      <c r="M208" s="53">
        <f>AVERAGEIFS($C$2:$C$999,$I$2:$I$999,I208,$L$2:$L$999,L208)</f>
        <v>231.92857142857142</v>
      </c>
      <c r="N208" s="49">
        <v>44685</v>
      </c>
      <c r="O208" s="55">
        <f t="shared" si="7"/>
        <v>242</v>
      </c>
      <c r="P208" s="55">
        <f ca="1">SUM($E$2:$E$999,клиенты!D207:L641,10,FALSE)</f>
        <v>21528245.999999985</v>
      </c>
      <c r="Q208" s="17" t="s">
        <v>128</v>
      </c>
    </row>
    <row r="209" spans="1:17" x14ac:dyDescent="0.25">
      <c r="A209" s="18">
        <v>210</v>
      </c>
      <c r="B209" s="17">
        <v>344</v>
      </c>
      <c r="C209" s="17">
        <v>172</v>
      </c>
      <c r="D209" s="17">
        <v>5</v>
      </c>
      <c r="E209" s="17">
        <v>860</v>
      </c>
      <c r="F209" s="51">
        <v>45092</v>
      </c>
      <c r="G209" s="17" t="s">
        <v>18</v>
      </c>
      <c r="H209" s="19">
        <v>186</v>
      </c>
      <c r="I209" s="17" t="str">
        <f>VLOOKUP(B209,товар!$A$1:$C$433,2,FALSE)</f>
        <v>Сок</v>
      </c>
      <c r="J209" s="34">
        <f>AVERAGEIF($I$2:$I$999,I209,$C$2:$C$999)</f>
        <v>268.60344827586209</v>
      </c>
      <c r="K209" s="36">
        <f t="shared" si="6"/>
        <v>-0.35965081199050009</v>
      </c>
      <c r="L209" s="17" t="str">
        <f>VLOOKUP(B209,товар!$A$1:$C$433,3,FALSE)</f>
        <v>Сады Придонья</v>
      </c>
      <c r="M209" s="53">
        <f>AVERAGEIFS($C$2:$C$999,$I$2:$I$999,I209,$L$2:$L$999,L209)</f>
        <v>254.18181818181819</v>
      </c>
      <c r="N209" s="49">
        <v>44881</v>
      </c>
      <c r="O209" s="55">
        <f t="shared" si="7"/>
        <v>211</v>
      </c>
      <c r="P209" s="55">
        <f ca="1">SUM($E$2:$E$999,клиенты!D208:L642,10,FALSE)</f>
        <v>21437904.733333319</v>
      </c>
      <c r="Q209" s="17" t="s">
        <v>132</v>
      </c>
    </row>
    <row r="210" spans="1:17" x14ac:dyDescent="0.25">
      <c r="A210" s="18">
        <v>211</v>
      </c>
      <c r="B210" s="17">
        <v>462</v>
      </c>
      <c r="C210" s="17">
        <v>104</v>
      </c>
      <c r="D210" s="17">
        <v>4</v>
      </c>
      <c r="E210" s="17">
        <v>416</v>
      </c>
      <c r="F210" s="51">
        <v>45105</v>
      </c>
      <c r="G210" s="17" t="s">
        <v>20</v>
      </c>
      <c r="H210" s="19">
        <v>448</v>
      </c>
      <c r="I210" s="17" t="str">
        <f>VLOOKUP(B210,товар!$A$1:$C$433,2,FALSE)</f>
        <v>Рис</v>
      </c>
      <c r="J210" s="34">
        <f>AVERAGEIF($I$2:$I$999,I210,$C$2:$C$999)</f>
        <v>258.375</v>
      </c>
      <c r="K210" s="36">
        <f t="shared" si="6"/>
        <v>-0.59748427672955973</v>
      </c>
      <c r="L210" s="17" t="str">
        <f>VLOOKUP(B210,товар!$A$1:$C$433,3,FALSE)</f>
        <v>Белый Злат</v>
      </c>
      <c r="M210" s="53">
        <f>AVERAGEIFS($C$2:$C$999,$I$2:$I$999,I210,$L$2:$L$999,L210)</f>
        <v>269.70588235294116</v>
      </c>
      <c r="N210" s="49">
        <v>44859</v>
      </c>
      <c r="O210" s="55">
        <f t="shared" si="7"/>
        <v>246</v>
      </c>
      <c r="P210" s="55">
        <f ca="1">SUM($E$2:$E$999,клиенты!D209:L643,10,FALSE)</f>
        <v>21347314.066666652</v>
      </c>
      <c r="Q210" s="17" t="s">
        <v>137</v>
      </c>
    </row>
    <row r="211" spans="1:17" x14ac:dyDescent="0.25">
      <c r="A211" s="18">
        <v>212</v>
      </c>
      <c r="B211" s="17">
        <v>279</v>
      </c>
      <c r="C211" s="17">
        <v>433</v>
      </c>
      <c r="D211" s="17">
        <v>4</v>
      </c>
      <c r="E211" s="17">
        <v>1732</v>
      </c>
      <c r="F211" s="51">
        <v>45265</v>
      </c>
      <c r="G211" s="17" t="s">
        <v>25</v>
      </c>
      <c r="H211" s="19">
        <v>377</v>
      </c>
      <c r="I211" s="17" t="str">
        <f>VLOOKUP(B211,товар!$A$1:$C$433,2,FALSE)</f>
        <v>Крупа</v>
      </c>
      <c r="J211" s="34">
        <f>AVERAGEIF($I$2:$I$999,I211,$C$2:$C$999)</f>
        <v>255.11627906976744</v>
      </c>
      <c r="K211" s="36">
        <f t="shared" si="6"/>
        <v>0.69726526891522322</v>
      </c>
      <c r="L211" s="17" t="str">
        <f>VLOOKUP(B211,товар!$A$1:$C$433,3,FALSE)</f>
        <v>Увелка</v>
      </c>
      <c r="M211" s="53">
        <f>AVERAGEIFS($C$2:$C$999,$I$2:$I$999,I211,$L$2:$L$999,L211)</f>
        <v>251.91666666666666</v>
      </c>
      <c r="N211" s="49">
        <v>44724</v>
      </c>
      <c r="O211" s="55">
        <f t="shared" si="7"/>
        <v>541</v>
      </c>
      <c r="P211" s="55">
        <f ca="1">SUM($E$2:$E$999,клиенты!D210:L644,10,FALSE)</f>
        <v>21256966.999999978</v>
      </c>
      <c r="Q211" s="17" t="s">
        <v>134</v>
      </c>
    </row>
    <row r="212" spans="1:17" x14ac:dyDescent="0.25">
      <c r="A212" s="18">
        <v>213</v>
      </c>
      <c r="B212" s="17">
        <v>322</v>
      </c>
      <c r="C212" s="17">
        <v>79</v>
      </c>
      <c r="D212" s="17">
        <v>5</v>
      </c>
      <c r="E212" s="17">
        <v>395</v>
      </c>
      <c r="F212" s="51">
        <v>45108</v>
      </c>
      <c r="G212" s="17" t="s">
        <v>13</v>
      </c>
      <c r="H212" s="19">
        <v>316</v>
      </c>
      <c r="I212" s="17" t="str">
        <f>VLOOKUP(B212,товар!$A$1:$C$433,2,FALSE)</f>
        <v>Крупа</v>
      </c>
      <c r="J212" s="34">
        <f>AVERAGEIF($I$2:$I$999,I212,$C$2:$C$999)</f>
        <v>255.11627906976744</v>
      </c>
      <c r="K212" s="36">
        <f t="shared" si="6"/>
        <v>-0.69033728350045576</v>
      </c>
      <c r="L212" s="17" t="str">
        <f>VLOOKUP(B212,товар!$A$1:$C$433,3,FALSE)</f>
        <v>Увелка</v>
      </c>
      <c r="M212" s="53">
        <f>AVERAGEIFS($C$2:$C$999,$I$2:$I$999,I212,$L$2:$L$999,L212)</f>
        <v>251.91666666666666</v>
      </c>
      <c r="N212" s="49">
        <v>44869</v>
      </c>
      <c r="O212" s="55">
        <f t="shared" si="7"/>
        <v>239</v>
      </c>
      <c r="P212" s="55">
        <f ca="1">SUM($E$2:$E$999,клиенты!D211:L645,10,FALSE)</f>
        <v>21166506.833333313</v>
      </c>
      <c r="Q212" s="17" t="s">
        <v>137</v>
      </c>
    </row>
    <row r="213" spans="1:17" x14ac:dyDescent="0.25">
      <c r="A213" s="18">
        <v>214</v>
      </c>
      <c r="B213" s="17">
        <v>494</v>
      </c>
      <c r="C213" s="17">
        <v>181</v>
      </c>
      <c r="D213" s="17">
        <v>1</v>
      </c>
      <c r="E213" s="17">
        <v>181</v>
      </c>
      <c r="F213" s="51">
        <v>45251</v>
      </c>
      <c r="G213" s="17" t="s">
        <v>24</v>
      </c>
      <c r="H213" s="19">
        <v>356</v>
      </c>
      <c r="I213" s="17" t="str">
        <f>VLOOKUP(B213,товар!$A$1:$C$433,2,FALSE)</f>
        <v>Сыр</v>
      </c>
      <c r="J213" s="34">
        <f>AVERAGEIF($I$2:$I$999,I213,$C$2:$C$999)</f>
        <v>262.63492063492066</v>
      </c>
      <c r="K213" s="36">
        <f t="shared" si="6"/>
        <v>-0.31083041218421381</v>
      </c>
      <c r="L213" s="17" t="str">
        <f>VLOOKUP(B213,товар!$A$1:$C$433,3,FALSE)</f>
        <v>Сырная долина</v>
      </c>
      <c r="M213" s="53">
        <f>AVERAGEIFS($C$2:$C$999,$I$2:$I$999,I213,$L$2:$L$999,L213)</f>
        <v>271</v>
      </c>
      <c r="N213" s="49">
        <v>44620</v>
      </c>
      <c r="O213" s="55">
        <f t="shared" si="7"/>
        <v>631</v>
      </c>
      <c r="P213" s="55">
        <f ca="1">SUM($E$2:$E$999,клиенты!D212:L646,10,FALSE)</f>
        <v>21075857.199999981</v>
      </c>
      <c r="Q213" s="17" t="s">
        <v>137</v>
      </c>
    </row>
    <row r="214" spans="1:17" x14ac:dyDescent="0.25">
      <c r="A214" s="18">
        <v>215</v>
      </c>
      <c r="B214" s="17">
        <v>317</v>
      </c>
      <c r="C214" s="17">
        <v>196</v>
      </c>
      <c r="D214" s="17">
        <v>3</v>
      </c>
      <c r="E214" s="17">
        <v>588</v>
      </c>
      <c r="F214" s="51">
        <v>45371</v>
      </c>
      <c r="G214" s="17" t="s">
        <v>16</v>
      </c>
      <c r="H214" s="19">
        <v>159</v>
      </c>
      <c r="I214" s="17" t="str">
        <f>VLOOKUP(B214,товар!$A$1:$C$433,2,FALSE)</f>
        <v>Сок</v>
      </c>
      <c r="J214" s="34">
        <f>AVERAGEIF($I$2:$I$999,I214,$C$2:$C$999)</f>
        <v>268.60344827586209</v>
      </c>
      <c r="K214" s="36">
        <f t="shared" si="6"/>
        <v>-0.27029976250080245</v>
      </c>
      <c r="L214" s="17" t="str">
        <f>VLOOKUP(B214,товар!$A$1:$C$433,3,FALSE)</f>
        <v>Фруктовый сад</v>
      </c>
      <c r="M214" s="53">
        <f>AVERAGEIFS($C$2:$C$999,$I$2:$I$999,I214,$L$2:$L$999,L214)</f>
        <v>281.96875</v>
      </c>
      <c r="N214" s="49">
        <v>44692</v>
      </c>
      <c r="O214" s="55">
        <f t="shared" si="7"/>
        <v>679</v>
      </c>
      <c r="P214" s="55">
        <f ca="1">SUM($E$2:$E$999,клиенты!D213:L647,10,FALSE)</f>
        <v>20985228.83333331</v>
      </c>
      <c r="Q214" s="17" t="s">
        <v>128</v>
      </c>
    </row>
    <row r="215" spans="1:17" x14ac:dyDescent="0.25">
      <c r="A215" s="18">
        <v>216</v>
      </c>
      <c r="B215" s="17">
        <v>223</v>
      </c>
      <c r="C215" s="17">
        <v>174</v>
      </c>
      <c r="D215" s="17">
        <v>1</v>
      </c>
      <c r="E215" s="17">
        <v>174</v>
      </c>
      <c r="F215" s="51">
        <v>45022</v>
      </c>
      <c r="G215" s="17" t="s">
        <v>10</v>
      </c>
      <c r="H215" s="19">
        <v>287</v>
      </c>
      <c r="I215" s="17" t="str">
        <f>VLOOKUP(B215,товар!$A$1:$C$433,2,FALSE)</f>
        <v>Чай</v>
      </c>
      <c r="J215" s="34">
        <f>AVERAGEIF($I$2:$I$999,I215,$C$2:$C$999)</f>
        <v>271.18181818181819</v>
      </c>
      <c r="K215" s="36">
        <f t="shared" si="6"/>
        <v>-0.35836406302380153</v>
      </c>
      <c r="L215" s="17" t="str">
        <f>VLOOKUP(B215,товар!$A$1:$C$433,3,FALSE)</f>
        <v>Greenfield</v>
      </c>
      <c r="M215" s="53">
        <f>AVERAGEIFS($C$2:$C$999,$I$2:$I$999,I215,$L$2:$L$999,L215)</f>
        <v>291.45454545454544</v>
      </c>
      <c r="N215" s="49">
        <v>44674</v>
      </c>
      <c r="O215" s="55">
        <f t="shared" si="7"/>
        <v>348</v>
      </c>
      <c r="P215" s="55">
        <f ca="1">SUM($E$2:$E$999,клиенты!D214:L648,10,FALSE)</f>
        <v>20894730.966666646</v>
      </c>
      <c r="Q215" s="17" t="s">
        <v>137</v>
      </c>
    </row>
    <row r="216" spans="1:17" x14ac:dyDescent="0.25">
      <c r="A216" s="18">
        <v>217</v>
      </c>
      <c r="B216" s="17">
        <v>25</v>
      </c>
      <c r="C216" s="17">
        <v>356</v>
      </c>
      <c r="D216" s="17">
        <v>3</v>
      </c>
      <c r="E216" s="17">
        <v>1068</v>
      </c>
      <c r="F216" s="51">
        <v>45018</v>
      </c>
      <c r="G216" s="17" t="s">
        <v>15</v>
      </c>
      <c r="H216" s="19">
        <v>322</v>
      </c>
      <c r="I216" s="17" t="str">
        <f>VLOOKUP(B216,товар!$A$1:$C$433,2,FALSE)</f>
        <v>Чипсы</v>
      </c>
      <c r="J216" s="34">
        <f>AVERAGEIF($I$2:$I$999,I216,$C$2:$C$999)</f>
        <v>273.72549019607845</v>
      </c>
      <c r="K216" s="36">
        <f t="shared" si="6"/>
        <v>0.30057306590257871</v>
      </c>
      <c r="L216" s="17" t="str">
        <f>VLOOKUP(B216,товар!$A$1:$C$433,3,FALSE)</f>
        <v>Русская картошка</v>
      </c>
      <c r="M216" s="53">
        <f>AVERAGEIFS($C$2:$C$999,$I$2:$I$999,I216,$L$2:$L$999,L216)</f>
        <v>241.83333333333334</v>
      </c>
      <c r="N216" s="49">
        <v>44777</v>
      </c>
      <c r="O216" s="55">
        <f t="shared" si="7"/>
        <v>241</v>
      </c>
      <c r="P216" s="55">
        <f ca="1">SUM($E$2:$E$999,клиенты!D215:L649,10,FALSE)</f>
        <v>20804092.933333311</v>
      </c>
      <c r="Q216" s="17" t="s">
        <v>132</v>
      </c>
    </row>
    <row r="217" spans="1:17" x14ac:dyDescent="0.25">
      <c r="A217" s="18">
        <v>218</v>
      </c>
      <c r="B217" s="17">
        <v>392</v>
      </c>
      <c r="C217" s="17">
        <v>125</v>
      </c>
      <c r="D217" s="17">
        <v>5</v>
      </c>
      <c r="E217" s="17">
        <v>625</v>
      </c>
      <c r="F217" s="51">
        <v>45282</v>
      </c>
      <c r="G217" s="17" t="s">
        <v>9</v>
      </c>
      <c r="H217" s="19">
        <v>62</v>
      </c>
      <c r="I217" s="17" t="str">
        <f>VLOOKUP(B217,товар!$A$1:$C$433,2,FALSE)</f>
        <v>Кофе</v>
      </c>
      <c r="J217" s="34">
        <f>AVERAGEIF($I$2:$I$999,I217,$C$2:$C$999)</f>
        <v>253.58536585365854</v>
      </c>
      <c r="K217" s="36">
        <f t="shared" si="6"/>
        <v>-0.50706934692699823</v>
      </c>
      <c r="L217" s="17" t="str">
        <f>VLOOKUP(B217,товар!$A$1:$C$433,3,FALSE)</f>
        <v>Черная Карта</v>
      </c>
      <c r="M217" s="53">
        <f>AVERAGEIFS($C$2:$C$999,$I$2:$I$999,I217,$L$2:$L$999,L217)</f>
        <v>222.2</v>
      </c>
      <c r="N217" s="49">
        <v>44724</v>
      </c>
      <c r="O217" s="55">
        <f t="shared" si="7"/>
        <v>558</v>
      </c>
      <c r="P217" s="55">
        <f ca="1">SUM($E$2:$E$999,клиенты!D216:L650,10,FALSE)</f>
        <v>20713695.599999979</v>
      </c>
      <c r="Q217" s="17" t="s">
        <v>132</v>
      </c>
    </row>
    <row r="218" spans="1:17" x14ac:dyDescent="0.25">
      <c r="A218" s="18">
        <v>219</v>
      </c>
      <c r="B218" s="17">
        <v>410</v>
      </c>
      <c r="C218" s="17">
        <v>228</v>
      </c>
      <c r="D218" s="17">
        <v>2</v>
      </c>
      <c r="E218" s="17">
        <v>456</v>
      </c>
      <c r="F218" s="51">
        <v>45224</v>
      </c>
      <c r="G218" s="17" t="s">
        <v>22</v>
      </c>
      <c r="H218" s="19">
        <v>295</v>
      </c>
      <c r="I218" s="17" t="str">
        <f>VLOOKUP(B218,товар!$A$1:$C$433,2,FALSE)</f>
        <v>Чипсы</v>
      </c>
      <c r="J218" s="34">
        <f>AVERAGEIF($I$2:$I$999,I218,$C$2:$C$999)</f>
        <v>273.72549019607845</v>
      </c>
      <c r="K218" s="36">
        <f t="shared" si="6"/>
        <v>-0.16704871060171922</v>
      </c>
      <c r="L218" s="17" t="str">
        <f>VLOOKUP(B218,товар!$A$1:$C$433,3,FALSE)</f>
        <v>Lay's</v>
      </c>
      <c r="M218" s="53">
        <f>AVERAGEIFS($C$2:$C$999,$I$2:$I$999,I218,$L$2:$L$999,L218)</f>
        <v>320.57142857142856</v>
      </c>
      <c r="N218" s="49">
        <v>44635</v>
      </c>
      <c r="O218" s="55">
        <f t="shared" si="7"/>
        <v>589</v>
      </c>
      <c r="P218" s="55">
        <f ca="1">SUM($E$2:$E$999,клиенты!D217:L651,10,FALSE)</f>
        <v>20623228.666666649</v>
      </c>
      <c r="Q218" s="17" t="s">
        <v>137</v>
      </c>
    </row>
    <row r="219" spans="1:17" x14ac:dyDescent="0.25">
      <c r="A219" s="18">
        <v>220</v>
      </c>
      <c r="B219" s="17">
        <v>498</v>
      </c>
      <c r="C219" s="17">
        <v>472</v>
      </c>
      <c r="D219" s="17">
        <v>5</v>
      </c>
      <c r="E219" s="17">
        <v>2360</v>
      </c>
      <c r="F219" s="51">
        <v>45195</v>
      </c>
      <c r="G219" s="17" t="s">
        <v>17</v>
      </c>
      <c r="H219" s="19">
        <v>171</v>
      </c>
      <c r="I219" s="17" t="str">
        <f>VLOOKUP(B219,товар!$A$1:$C$433,2,FALSE)</f>
        <v>Молоко</v>
      </c>
      <c r="J219" s="34">
        <f>AVERAGEIF($I$2:$I$999,I219,$C$2:$C$999)</f>
        <v>294.95238095238096</v>
      </c>
      <c r="K219" s="36">
        <f t="shared" si="6"/>
        <v>0.60025831449790124</v>
      </c>
      <c r="L219" s="17" t="str">
        <f>VLOOKUP(B219,товар!$A$1:$C$433,3,FALSE)</f>
        <v>Домик в деревне</v>
      </c>
      <c r="M219" s="53">
        <f>AVERAGEIFS($C$2:$C$999,$I$2:$I$999,I219,$L$2:$L$999,L219)</f>
        <v>274.77777777777777</v>
      </c>
      <c r="N219" s="49">
        <v>44691</v>
      </c>
      <c r="O219" s="55">
        <f t="shared" si="7"/>
        <v>504</v>
      </c>
      <c r="P219" s="55">
        <f ca="1">SUM($E$2:$E$999,клиенты!D218:L652,10,FALSE)</f>
        <v>20532779.133333318</v>
      </c>
      <c r="Q219" s="17" t="s">
        <v>137</v>
      </c>
    </row>
    <row r="220" spans="1:17" x14ac:dyDescent="0.25">
      <c r="A220" s="18">
        <v>221</v>
      </c>
      <c r="B220" s="17">
        <v>304</v>
      </c>
      <c r="C220" s="17">
        <v>163</v>
      </c>
      <c r="D220" s="17">
        <v>3</v>
      </c>
      <c r="E220" s="17">
        <v>489</v>
      </c>
      <c r="F220" s="51">
        <v>45139</v>
      </c>
      <c r="G220" s="17" t="s">
        <v>14</v>
      </c>
      <c r="H220" s="19">
        <v>392</v>
      </c>
      <c r="I220" s="17" t="str">
        <f>VLOOKUP(B220,товар!$A$1:$C$433,2,FALSE)</f>
        <v>Конфеты</v>
      </c>
      <c r="J220" s="34">
        <f>AVERAGEIF($I$2:$I$999,I220,$C$2:$C$999)</f>
        <v>267.85483870967744</v>
      </c>
      <c r="K220" s="36">
        <f t="shared" si="6"/>
        <v>-0.39146143192629623</v>
      </c>
      <c r="L220" s="17" t="str">
        <f>VLOOKUP(B220,товар!$A$1:$C$433,3,FALSE)</f>
        <v>Рот Фронт</v>
      </c>
      <c r="M220" s="53">
        <f>AVERAGEIFS($C$2:$C$999,$I$2:$I$999,I220,$L$2:$L$999,L220)</f>
        <v>288.23809523809524</v>
      </c>
      <c r="N220" s="49">
        <v>44608</v>
      </c>
      <c r="O220" s="55">
        <f t="shared" si="7"/>
        <v>531</v>
      </c>
      <c r="P220" s="55">
        <f ca="1">SUM($E$2:$E$999,клиенты!D219:L653,10,FALSE)</f>
        <v>20442230.033333316</v>
      </c>
      <c r="Q220" s="17" t="s">
        <v>137</v>
      </c>
    </row>
    <row r="221" spans="1:17" x14ac:dyDescent="0.25">
      <c r="A221" s="18">
        <v>222</v>
      </c>
      <c r="B221" s="17">
        <v>333</v>
      </c>
      <c r="C221" s="17">
        <v>70</v>
      </c>
      <c r="D221" s="17">
        <v>1</v>
      </c>
      <c r="E221" s="17">
        <v>70</v>
      </c>
      <c r="F221" s="51">
        <v>45076</v>
      </c>
      <c r="G221" s="17" t="s">
        <v>16</v>
      </c>
      <c r="H221" s="19">
        <v>229</v>
      </c>
      <c r="I221" s="17" t="str">
        <f>VLOOKUP(B221,товар!$A$1:$C$433,2,FALSE)</f>
        <v>Рыба</v>
      </c>
      <c r="J221" s="34">
        <f>AVERAGEIF($I$2:$I$999,I221,$C$2:$C$999)</f>
        <v>258.5128205128205</v>
      </c>
      <c r="K221" s="36">
        <f t="shared" si="6"/>
        <v>-0.72922039277921047</v>
      </c>
      <c r="L221" s="17" t="str">
        <f>VLOOKUP(B221,товар!$A$1:$C$433,3,FALSE)</f>
        <v>Санта Бремор</v>
      </c>
      <c r="M221" s="53">
        <f>AVERAGEIFS($C$2:$C$999,$I$2:$I$999,I221,$L$2:$L$999,L221)</f>
        <v>216.4</v>
      </c>
      <c r="N221" s="49">
        <v>44585</v>
      </c>
      <c r="O221" s="55">
        <f t="shared" si="7"/>
        <v>491</v>
      </c>
      <c r="P221" s="55">
        <f ca="1">SUM($E$2:$E$999,клиенты!D220:L654,10,FALSE)</f>
        <v>20351732.166666646</v>
      </c>
      <c r="Q221" s="17" t="s">
        <v>137</v>
      </c>
    </row>
    <row r="222" spans="1:17" x14ac:dyDescent="0.25">
      <c r="A222" s="18">
        <v>223</v>
      </c>
      <c r="B222" s="17">
        <v>207</v>
      </c>
      <c r="C222" s="17">
        <v>208</v>
      </c>
      <c r="D222" s="17">
        <v>5</v>
      </c>
      <c r="E222" s="17">
        <v>1040</v>
      </c>
      <c r="F222" s="51">
        <v>44960</v>
      </c>
      <c r="G222" s="17" t="s">
        <v>8</v>
      </c>
      <c r="H222" s="19">
        <v>253</v>
      </c>
      <c r="I222" s="17" t="str">
        <f>VLOOKUP(B222,товар!$A$1:$C$433,2,FALSE)</f>
        <v>Сахар</v>
      </c>
      <c r="J222" s="34">
        <f>AVERAGEIF($I$2:$I$999,I222,$C$2:$C$999)</f>
        <v>250.9655172413793</v>
      </c>
      <c r="K222" s="36">
        <f t="shared" si="6"/>
        <v>-0.1712008793624622</v>
      </c>
      <c r="L222" s="17" t="str">
        <f>VLOOKUP(B222,товар!$A$1:$C$433,3,FALSE)</f>
        <v>Агросахар</v>
      </c>
      <c r="M222" s="53">
        <f>AVERAGEIFS($C$2:$C$999,$I$2:$I$999,I222,$L$2:$L$999,L222)</f>
        <v>215.85714285714286</v>
      </c>
      <c r="N222" s="49">
        <v>44637</v>
      </c>
      <c r="O222" s="55">
        <f t="shared" si="7"/>
        <v>323</v>
      </c>
      <c r="P222" s="55">
        <f ca="1">SUM($E$2:$E$999,клиенты!D221:L655,10,FALSE)</f>
        <v>20261320.333333317</v>
      </c>
      <c r="Q222" s="17" t="s">
        <v>137</v>
      </c>
    </row>
    <row r="223" spans="1:17" x14ac:dyDescent="0.25">
      <c r="A223" s="18">
        <v>224</v>
      </c>
      <c r="B223" s="17">
        <v>348</v>
      </c>
      <c r="C223" s="17">
        <v>417</v>
      </c>
      <c r="D223" s="17">
        <v>4</v>
      </c>
      <c r="E223" s="17">
        <v>1668</v>
      </c>
      <c r="F223" s="51">
        <v>45005</v>
      </c>
      <c r="G223" s="17" t="s">
        <v>18</v>
      </c>
      <c r="H223" s="19">
        <v>235</v>
      </c>
      <c r="I223" s="17" t="str">
        <f>VLOOKUP(B223,товар!$A$1:$C$433,2,FALSE)</f>
        <v>Чипсы</v>
      </c>
      <c r="J223" s="34">
        <f>AVERAGEIF($I$2:$I$999,I223,$C$2:$C$999)</f>
        <v>273.72549019607845</v>
      </c>
      <c r="K223" s="36">
        <f t="shared" si="6"/>
        <v>0.52342406876790815</v>
      </c>
      <c r="L223" s="17" t="str">
        <f>VLOOKUP(B223,товар!$A$1:$C$433,3,FALSE)</f>
        <v>Estrella</v>
      </c>
      <c r="M223" s="53">
        <f>AVERAGEIFS($C$2:$C$999,$I$2:$I$999,I223,$L$2:$L$999,L223)</f>
        <v>266.27272727272725</v>
      </c>
      <c r="N223" s="49">
        <v>44702</v>
      </c>
      <c r="O223" s="55">
        <f t="shared" si="7"/>
        <v>303</v>
      </c>
      <c r="P223" s="55">
        <f ca="1">SUM($E$2:$E$999,клиенты!D222:L656,10,FALSE)</f>
        <v>20170854.366666652</v>
      </c>
      <c r="Q223" s="17" t="s">
        <v>137</v>
      </c>
    </row>
    <row r="224" spans="1:17" x14ac:dyDescent="0.25">
      <c r="A224" s="18">
        <v>225</v>
      </c>
      <c r="B224" s="17">
        <v>4</v>
      </c>
      <c r="C224" s="17">
        <v>198</v>
      </c>
      <c r="D224" s="17">
        <v>5</v>
      </c>
      <c r="E224" s="17">
        <v>990</v>
      </c>
      <c r="F224" s="51">
        <v>45351</v>
      </c>
      <c r="G224" s="17" t="s">
        <v>8</v>
      </c>
      <c r="H224" s="19">
        <v>156</v>
      </c>
      <c r="I224" s="17" t="str">
        <f>VLOOKUP(B224,товар!$A$1:$C$433,2,FALSE)</f>
        <v>Рис</v>
      </c>
      <c r="J224" s="34">
        <f>AVERAGEIF($I$2:$I$999,I224,$C$2:$C$999)</f>
        <v>258.375</v>
      </c>
      <c r="K224" s="36">
        <f t="shared" si="6"/>
        <v>-0.23367198838896952</v>
      </c>
      <c r="L224" s="17" t="str">
        <f>VLOOKUP(B224,товар!$A$1:$C$433,3,FALSE)</f>
        <v>Белый Злат</v>
      </c>
      <c r="M224" s="53">
        <f>AVERAGEIFS($C$2:$C$999,$I$2:$I$999,I224,$L$2:$L$999,L224)</f>
        <v>269.70588235294116</v>
      </c>
      <c r="N224" s="49">
        <v>44758</v>
      </c>
      <c r="O224" s="55">
        <f t="shared" si="7"/>
        <v>593</v>
      </c>
      <c r="P224" s="55">
        <f ca="1">SUM($E$2:$E$999,клиенты!D223:L657,10,FALSE)</f>
        <v>20080468.633333318</v>
      </c>
      <c r="Q224" s="17" t="s">
        <v>137</v>
      </c>
    </row>
    <row r="225" spans="1:17" x14ac:dyDescent="0.25">
      <c r="A225" s="18">
        <v>226</v>
      </c>
      <c r="B225" s="17">
        <v>317</v>
      </c>
      <c r="C225" s="17">
        <v>196</v>
      </c>
      <c r="D225" s="17">
        <v>2</v>
      </c>
      <c r="E225" s="17">
        <v>392</v>
      </c>
      <c r="F225" s="51">
        <v>45430</v>
      </c>
      <c r="G225" s="17" t="s">
        <v>22</v>
      </c>
      <c r="H225" s="19">
        <v>327</v>
      </c>
      <c r="I225" s="17" t="str">
        <f>VLOOKUP(B225,товар!$A$1:$C$433,2,FALSE)</f>
        <v>Сок</v>
      </c>
      <c r="J225" s="34">
        <f>AVERAGEIF($I$2:$I$999,I225,$C$2:$C$999)</f>
        <v>268.60344827586209</v>
      </c>
      <c r="K225" s="36">
        <f t="shared" si="6"/>
        <v>-0.27029976250080245</v>
      </c>
      <c r="L225" s="17" t="str">
        <f>VLOOKUP(B225,товар!$A$1:$C$433,3,FALSE)</f>
        <v>Фруктовый сад</v>
      </c>
      <c r="M225" s="53">
        <f>AVERAGEIFS($C$2:$C$999,$I$2:$I$999,I225,$L$2:$L$999,L225)</f>
        <v>281.96875</v>
      </c>
      <c r="N225" s="49">
        <v>44704</v>
      </c>
      <c r="O225" s="55">
        <f t="shared" si="7"/>
        <v>726</v>
      </c>
      <c r="P225" s="55">
        <f ca="1">SUM($E$2:$E$999,клиенты!D224:L658,10,FALSE)</f>
        <v>19990105.133333318</v>
      </c>
      <c r="Q225" s="17" t="s">
        <v>137</v>
      </c>
    </row>
    <row r="226" spans="1:17" x14ac:dyDescent="0.25">
      <c r="A226" s="18">
        <v>227</v>
      </c>
      <c r="B226" s="17">
        <v>131</v>
      </c>
      <c r="C226" s="17">
        <v>376</v>
      </c>
      <c r="D226" s="17">
        <v>1</v>
      </c>
      <c r="E226" s="17">
        <v>376</v>
      </c>
      <c r="F226" s="51">
        <v>45427</v>
      </c>
      <c r="G226" s="17" t="s">
        <v>17</v>
      </c>
      <c r="H226" s="19">
        <v>275</v>
      </c>
      <c r="I226" s="17" t="str">
        <f>VLOOKUP(B226,товар!$A$1:$C$433,2,FALSE)</f>
        <v>Сок</v>
      </c>
      <c r="J226" s="34">
        <f>AVERAGEIF($I$2:$I$999,I226,$C$2:$C$999)</f>
        <v>268.60344827586209</v>
      </c>
      <c r="K226" s="36">
        <f t="shared" si="6"/>
        <v>0.39983310867193</v>
      </c>
      <c r="L226" s="17" t="str">
        <f>VLOOKUP(B226,товар!$A$1:$C$433,3,FALSE)</f>
        <v>Сады Придонья</v>
      </c>
      <c r="M226" s="53">
        <f>AVERAGEIFS($C$2:$C$999,$I$2:$I$999,I226,$L$2:$L$999,L226)</f>
        <v>254.18181818181819</v>
      </c>
      <c r="N226" s="49">
        <v>44666</v>
      </c>
      <c r="O226" s="55">
        <f t="shared" si="7"/>
        <v>761</v>
      </c>
      <c r="P226" s="55">
        <f ca="1">SUM($E$2:$E$999,клиенты!D225:L659,10,FALSE)</f>
        <v>19899691.366666652</v>
      </c>
      <c r="Q226" s="17" t="s">
        <v>132</v>
      </c>
    </row>
    <row r="227" spans="1:17" x14ac:dyDescent="0.25">
      <c r="A227" s="18">
        <v>228</v>
      </c>
      <c r="B227" s="17">
        <v>96</v>
      </c>
      <c r="C227" s="17">
        <v>362</v>
      </c>
      <c r="D227" s="17">
        <v>4</v>
      </c>
      <c r="E227" s="17">
        <v>1448</v>
      </c>
      <c r="F227" s="51">
        <v>45398</v>
      </c>
      <c r="G227" s="17" t="s">
        <v>9</v>
      </c>
      <c r="H227" s="19">
        <v>330</v>
      </c>
      <c r="I227" s="17" t="str">
        <f>VLOOKUP(B227,товар!$A$1:$C$433,2,FALSE)</f>
        <v>Соль</v>
      </c>
      <c r="J227" s="34">
        <f>AVERAGEIF($I$2:$I$999,I227,$C$2:$C$999)</f>
        <v>264.8679245283019</v>
      </c>
      <c r="K227" s="36">
        <f t="shared" si="6"/>
        <v>0.36671890582704081</v>
      </c>
      <c r="L227" s="17" t="str">
        <f>VLOOKUP(B227,товар!$A$1:$C$433,3,FALSE)</f>
        <v>Салта</v>
      </c>
      <c r="M227" s="53">
        <f>AVERAGEIFS($C$2:$C$999,$I$2:$I$999,I227,$L$2:$L$999,L227)</f>
        <v>273.7</v>
      </c>
      <c r="N227" s="49">
        <v>44826</v>
      </c>
      <c r="O227" s="55">
        <f t="shared" si="7"/>
        <v>572</v>
      </c>
      <c r="P227" s="55">
        <f ca="1">SUM($E$2:$E$999,клиенты!D226:L660,10,FALSE)</f>
        <v>19809214.766666654</v>
      </c>
      <c r="Q227" s="17" t="s">
        <v>137</v>
      </c>
    </row>
    <row r="228" spans="1:17" x14ac:dyDescent="0.25">
      <c r="A228" s="18">
        <v>229</v>
      </c>
      <c r="B228" s="17">
        <v>311</v>
      </c>
      <c r="C228" s="17">
        <v>345</v>
      </c>
      <c r="D228" s="17">
        <v>5</v>
      </c>
      <c r="E228" s="17">
        <v>1725</v>
      </c>
      <c r="F228" s="51">
        <v>45421</v>
      </c>
      <c r="G228" s="17" t="s">
        <v>23</v>
      </c>
      <c r="H228" s="19">
        <v>177</v>
      </c>
      <c r="I228" s="17" t="str">
        <f>VLOOKUP(B228,товар!$A$1:$C$433,2,FALSE)</f>
        <v>Макароны</v>
      </c>
      <c r="J228" s="34">
        <f>AVERAGEIF($I$2:$I$999,I228,$C$2:$C$999)</f>
        <v>265.47674418604652</v>
      </c>
      <c r="K228" s="36">
        <f t="shared" si="6"/>
        <v>0.29954885900748973</v>
      </c>
      <c r="L228" s="17" t="str">
        <f>VLOOKUP(B228,товар!$A$1:$C$433,3,FALSE)</f>
        <v>Паста Зара</v>
      </c>
      <c r="M228" s="53">
        <f>AVERAGEIFS($C$2:$C$999,$I$2:$I$999,I228,$L$2:$L$999,L228)</f>
        <v>276.67567567567568</v>
      </c>
      <c r="N228" s="49">
        <v>44866</v>
      </c>
      <c r="O228" s="55">
        <f t="shared" si="7"/>
        <v>555</v>
      </c>
      <c r="P228" s="55">
        <f ca="1">SUM($E$2:$E$999,клиенты!D227:L661,10,FALSE)</f>
        <v>19718684.03333332</v>
      </c>
      <c r="Q228" s="17" t="s">
        <v>128</v>
      </c>
    </row>
    <row r="229" spans="1:17" x14ac:dyDescent="0.25">
      <c r="A229" s="18">
        <v>230</v>
      </c>
      <c r="B229" s="17">
        <v>268</v>
      </c>
      <c r="C229" s="17">
        <v>81</v>
      </c>
      <c r="D229" s="17">
        <v>3</v>
      </c>
      <c r="E229" s="17">
        <v>243</v>
      </c>
      <c r="F229" s="51">
        <v>45106</v>
      </c>
      <c r="G229" s="17" t="s">
        <v>25</v>
      </c>
      <c r="H229" s="19">
        <v>407</v>
      </c>
      <c r="I229" s="17" t="str">
        <f>VLOOKUP(B229,товар!$A$1:$C$433,2,FALSE)</f>
        <v>Рис</v>
      </c>
      <c r="J229" s="34">
        <f>AVERAGEIF($I$2:$I$999,I229,$C$2:$C$999)</f>
        <v>258.375</v>
      </c>
      <c r="K229" s="36">
        <f t="shared" si="6"/>
        <v>-0.68650217706821481</v>
      </c>
      <c r="L229" s="17" t="str">
        <f>VLOOKUP(B229,товар!$A$1:$C$433,3,FALSE)</f>
        <v>Мистраль</v>
      </c>
      <c r="M229" s="53">
        <f>AVERAGEIFS($C$2:$C$999,$I$2:$I$999,I229,$L$2:$L$999,L229)</f>
        <v>181.57142857142858</v>
      </c>
      <c r="N229" s="49">
        <v>44628</v>
      </c>
      <c r="O229" s="55">
        <f t="shared" si="7"/>
        <v>478</v>
      </c>
      <c r="P229" s="55">
        <f ca="1">SUM($E$2:$E$999,клиенты!D228:L662,10,FALSE)</f>
        <v>19628205.499999993</v>
      </c>
      <c r="Q229" s="17" t="s">
        <v>132</v>
      </c>
    </row>
    <row r="230" spans="1:17" x14ac:dyDescent="0.25">
      <c r="A230" s="18">
        <v>231</v>
      </c>
      <c r="B230" s="17">
        <v>495</v>
      </c>
      <c r="C230" s="17">
        <v>97</v>
      </c>
      <c r="D230" s="17">
        <v>4</v>
      </c>
      <c r="E230" s="17">
        <v>388</v>
      </c>
      <c r="F230" s="51">
        <v>45409</v>
      </c>
      <c r="G230" s="17" t="s">
        <v>12</v>
      </c>
      <c r="H230" s="19">
        <v>181</v>
      </c>
      <c r="I230" s="17" t="str">
        <f>VLOOKUP(B230,товар!$A$1:$C$433,2,FALSE)</f>
        <v>Чай</v>
      </c>
      <c r="J230" s="34">
        <f>AVERAGEIF($I$2:$I$999,I230,$C$2:$C$999)</f>
        <v>271.18181818181819</v>
      </c>
      <c r="K230" s="36">
        <f t="shared" si="6"/>
        <v>-0.64230640295005026</v>
      </c>
      <c r="L230" s="17" t="str">
        <f>VLOOKUP(B230,товар!$A$1:$C$433,3,FALSE)</f>
        <v>Greenfield</v>
      </c>
      <c r="M230" s="53">
        <f>AVERAGEIFS($C$2:$C$999,$I$2:$I$999,I230,$L$2:$L$999,L230)</f>
        <v>291.45454545454544</v>
      </c>
      <c r="N230" s="49">
        <v>44671</v>
      </c>
      <c r="O230" s="55">
        <f t="shared" si="7"/>
        <v>738</v>
      </c>
      <c r="P230" s="55">
        <f ca="1">SUM($E$2:$E$999,клиенты!D229:L663,10,FALSE)</f>
        <v>19537763.699999992</v>
      </c>
      <c r="Q230" s="17" t="s">
        <v>128</v>
      </c>
    </row>
    <row r="231" spans="1:17" x14ac:dyDescent="0.25">
      <c r="A231" s="18">
        <v>232</v>
      </c>
      <c r="B231" s="17">
        <v>436</v>
      </c>
      <c r="C231" s="17">
        <v>184</v>
      </c>
      <c r="D231" s="17">
        <v>4</v>
      </c>
      <c r="E231" s="17">
        <v>736</v>
      </c>
      <c r="F231" s="51">
        <v>45147</v>
      </c>
      <c r="G231" s="17" t="s">
        <v>10</v>
      </c>
      <c r="H231" s="19">
        <v>166</v>
      </c>
      <c r="I231" s="17" t="str">
        <f>VLOOKUP(B231,товар!$A$1:$C$433,2,FALSE)</f>
        <v>Овощи</v>
      </c>
      <c r="J231" s="34">
        <f>AVERAGEIF($I$2:$I$999,I231,$C$2:$C$999)</f>
        <v>250.48780487804879</v>
      </c>
      <c r="K231" s="36">
        <f t="shared" si="6"/>
        <v>-0.26543330087633887</v>
      </c>
      <c r="L231" s="17" t="str">
        <f>VLOOKUP(B231,товар!$A$1:$C$433,3,FALSE)</f>
        <v>Гавриш</v>
      </c>
      <c r="M231" s="53">
        <f>AVERAGEIFS($C$2:$C$999,$I$2:$I$999,I231,$L$2:$L$999,L231)</f>
        <v>247.66666666666666</v>
      </c>
      <c r="N231" s="49">
        <v>44706</v>
      </c>
      <c r="O231" s="55">
        <f t="shared" si="7"/>
        <v>441</v>
      </c>
      <c r="P231" s="55">
        <f ca="1">SUM($E$2:$E$999,клиенты!D230:L664,10,FALSE)</f>
        <v>19447167.233333327</v>
      </c>
      <c r="Q231" s="17" t="s">
        <v>134</v>
      </c>
    </row>
    <row r="232" spans="1:17" x14ac:dyDescent="0.25">
      <c r="A232" s="18">
        <v>233</v>
      </c>
      <c r="B232" s="17">
        <v>358</v>
      </c>
      <c r="C232" s="17">
        <v>172</v>
      </c>
      <c r="D232" s="17">
        <v>1</v>
      </c>
      <c r="E232" s="17">
        <v>172</v>
      </c>
      <c r="F232" s="51">
        <v>45379</v>
      </c>
      <c r="G232" s="17" t="s">
        <v>23</v>
      </c>
      <c r="H232" s="19">
        <v>478</v>
      </c>
      <c r="I232" s="17" t="str">
        <f>VLOOKUP(B232,товар!$A$1:$C$433,2,FALSE)</f>
        <v>Конфеты</v>
      </c>
      <c r="J232" s="34">
        <f>AVERAGEIF($I$2:$I$999,I232,$C$2:$C$999)</f>
        <v>267.85483870967744</v>
      </c>
      <c r="K232" s="36">
        <f t="shared" si="6"/>
        <v>-0.3578611428915518</v>
      </c>
      <c r="L232" s="17" t="str">
        <f>VLOOKUP(B232,товар!$A$1:$C$433,3,FALSE)</f>
        <v>Славянка</v>
      </c>
      <c r="M232" s="53">
        <f>AVERAGEIFS($C$2:$C$999,$I$2:$I$999,I232,$L$2:$L$999,L232)</f>
        <v>268</v>
      </c>
      <c r="N232" s="49">
        <v>44848</v>
      </c>
      <c r="O232" s="55">
        <f t="shared" si="7"/>
        <v>531</v>
      </c>
      <c r="P232" s="55">
        <f ca="1">SUM($E$2:$E$999,клиенты!D231:L665,10,FALSE)</f>
        <v>19356532.099999998</v>
      </c>
      <c r="Q232" s="17" t="s">
        <v>130</v>
      </c>
    </row>
    <row r="233" spans="1:17" x14ac:dyDescent="0.25">
      <c r="A233" s="18">
        <v>234</v>
      </c>
      <c r="B233" s="17">
        <v>160</v>
      </c>
      <c r="C233" s="17">
        <v>288</v>
      </c>
      <c r="D233" s="17">
        <v>2</v>
      </c>
      <c r="E233" s="17">
        <v>576</v>
      </c>
      <c r="F233" s="51">
        <v>44996</v>
      </c>
      <c r="G233" s="17" t="s">
        <v>18</v>
      </c>
      <c r="H233" s="19">
        <v>429</v>
      </c>
      <c r="I233" s="17" t="str">
        <f>VLOOKUP(B233,товар!$A$1:$C$433,2,FALSE)</f>
        <v>Крупа</v>
      </c>
      <c r="J233" s="34">
        <f>AVERAGEIF($I$2:$I$999,I233,$C$2:$C$999)</f>
        <v>255.11627906976744</v>
      </c>
      <c r="K233" s="36">
        <f t="shared" si="6"/>
        <v>0.12889699179580671</v>
      </c>
      <c r="L233" s="17" t="str">
        <f>VLOOKUP(B233,товар!$A$1:$C$433,3,FALSE)</f>
        <v>Мистраль</v>
      </c>
      <c r="M233" s="53">
        <f>AVERAGEIFS($C$2:$C$999,$I$2:$I$999,I233,$L$2:$L$999,L233)</f>
        <v>250.30769230769232</v>
      </c>
      <c r="N233" s="49">
        <v>44752</v>
      </c>
      <c r="O233" s="55">
        <f t="shared" si="7"/>
        <v>244</v>
      </c>
      <c r="P233" s="55">
        <f ca="1">SUM($E$2:$E$999,клиенты!D232:L666,10,FALSE)</f>
        <v>19266127.033333331</v>
      </c>
      <c r="Q233" s="17" t="s">
        <v>128</v>
      </c>
    </row>
    <row r="234" spans="1:17" x14ac:dyDescent="0.25">
      <c r="A234" s="18">
        <v>235</v>
      </c>
      <c r="B234" s="17">
        <v>23</v>
      </c>
      <c r="C234" s="17">
        <v>174</v>
      </c>
      <c r="D234" s="17">
        <v>3</v>
      </c>
      <c r="E234" s="17">
        <v>522</v>
      </c>
      <c r="F234" s="51">
        <v>45396</v>
      </c>
      <c r="G234" s="17" t="s">
        <v>21</v>
      </c>
      <c r="H234" s="19">
        <v>181</v>
      </c>
      <c r="I234" s="17" t="str">
        <f>VLOOKUP(B234,товар!$A$1:$C$433,2,FALSE)</f>
        <v>Рыба</v>
      </c>
      <c r="J234" s="34">
        <f>AVERAGEIF($I$2:$I$999,I234,$C$2:$C$999)</f>
        <v>258.5128205128205</v>
      </c>
      <c r="K234" s="36">
        <f t="shared" si="6"/>
        <v>-0.32691926205118027</v>
      </c>
      <c r="L234" s="17" t="str">
        <f>VLOOKUP(B234,товар!$A$1:$C$433,3,FALSE)</f>
        <v>Санта Бремор</v>
      </c>
      <c r="M234" s="53">
        <f>AVERAGEIFS($C$2:$C$999,$I$2:$I$999,I234,$L$2:$L$999,L234)</f>
        <v>216.4</v>
      </c>
      <c r="N234" s="49">
        <v>44756</v>
      </c>
      <c r="O234" s="55">
        <f t="shared" si="7"/>
        <v>640</v>
      </c>
      <c r="P234" s="55">
        <f ca="1">SUM($E$2:$E$999,клиенты!D233:L667,10,FALSE)</f>
        <v>19175680.399999995</v>
      </c>
      <c r="Q234" s="17" t="s">
        <v>137</v>
      </c>
    </row>
    <row r="235" spans="1:17" x14ac:dyDescent="0.25">
      <c r="A235" s="18">
        <v>236</v>
      </c>
      <c r="B235" s="17">
        <v>49</v>
      </c>
      <c r="C235" s="17">
        <v>292</v>
      </c>
      <c r="D235" s="17">
        <v>3</v>
      </c>
      <c r="E235" s="17">
        <v>876</v>
      </c>
      <c r="F235" s="51">
        <v>45059</v>
      </c>
      <c r="G235" s="17" t="s">
        <v>9</v>
      </c>
      <c r="H235" s="19">
        <v>431</v>
      </c>
      <c r="I235" s="17" t="str">
        <f>VLOOKUP(B235,товар!$A$1:$C$433,2,FALSE)</f>
        <v>Рис</v>
      </c>
      <c r="J235" s="34">
        <f>AVERAGEIF($I$2:$I$999,I235,$C$2:$C$999)</f>
        <v>258.375</v>
      </c>
      <c r="K235" s="36">
        <f t="shared" si="6"/>
        <v>0.1301402999516208</v>
      </c>
      <c r="L235" s="17" t="str">
        <f>VLOOKUP(B235,товар!$A$1:$C$433,3,FALSE)</f>
        <v>Агро-Альянс</v>
      </c>
      <c r="M235" s="53">
        <f>AVERAGEIFS($C$2:$C$999,$I$2:$I$999,I235,$L$2:$L$999,L235)</f>
        <v>317.85714285714283</v>
      </c>
      <c r="N235" s="49">
        <v>44675</v>
      </c>
      <c r="O235" s="55">
        <f t="shared" si="7"/>
        <v>384</v>
      </c>
      <c r="P235" s="55">
        <f ca="1">SUM($E$2:$E$999,клиенты!D234:L668,10,FALSE)</f>
        <v>19085199.933333326</v>
      </c>
      <c r="Q235" s="17" t="s">
        <v>137</v>
      </c>
    </row>
    <row r="236" spans="1:17" x14ac:dyDescent="0.25">
      <c r="A236" s="18">
        <v>237</v>
      </c>
      <c r="B236" s="17">
        <v>485</v>
      </c>
      <c r="C236" s="17">
        <v>243</v>
      </c>
      <c r="D236" s="17">
        <v>3</v>
      </c>
      <c r="E236" s="17">
        <v>729</v>
      </c>
      <c r="F236" s="51">
        <v>44987</v>
      </c>
      <c r="G236" s="17" t="s">
        <v>21</v>
      </c>
      <c r="H236" s="19">
        <v>34</v>
      </c>
      <c r="I236" s="17" t="str">
        <f>VLOOKUP(B236,товар!$A$1:$C$433,2,FALSE)</f>
        <v>Макароны</v>
      </c>
      <c r="J236" s="34">
        <f>AVERAGEIF($I$2:$I$999,I236,$C$2:$C$999)</f>
        <v>265.47674418604652</v>
      </c>
      <c r="K236" s="36">
        <f t="shared" si="6"/>
        <v>-8.4665586264289772E-2</v>
      </c>
      <c r="L236" s="17" t="str">
        <f>VLOOKUP(B236,товар!$A$1:$C$433,3,FALSE)</f>
        <v>Борилла</v>
      </c>
      <c r="M236" s="53">
        <f>AVERAGEIFS($C$2:$C$999,$I$2:$I$999,I236,$L$2:$L$999,L236)</f>
        <v>236.27586206896552</v>
      </c>
      <c r="N236" s="49">
        <v>44631</v>
      </c>
      <c r="O236" s="55">
        <f t="shared" si="7"/>
        <v>356</v>
      </c>
      <c r="P236" s="55">
        <f ca="1">SUM($E$2:$E$999,клиенты!D235:L669,10,FALSE)</f>
        <v>18994582.199999992</v>
      </c>
      <c r="Q236" s="17" t="s">
        <v>132</v>
      </c>
    </row>
    <row r="237" spans="1:17" x14ac:dyDescent="0.25">
      <c r="A237" s="18">
        <v>238</v>
      </c>
      <c r="B237" s="17">
        <v>131</v>
      </c>
      <c r="C237" s="17">
        <v>382</v>
      </c>
      <c r="D237" s="17">
        <v>5</v>
      </c>
      <c r="E237" s="17">
        <v>1910</v>
      </c>
      <c r="F237" s="51">
        <v>45365</v>
      </c>
      <c r="G237" s="17" t="s">
        <v>13</v>
      </c>
      <c r="H237" s="19">
        <v>147</v>
      </c>
      <c r="I237" s="17" t="str">
        <f>VLOOKUP(B237,товар!$A$1:$C$433,2,FALSE)</f>
        <v>Сок</v>
      </c>
      <c r="J237" s="34">
        <f>AVERAGEIF($I$2:$I$999,I237,$C$2:$C$999)</f>
        <v>268.60344827586209</v>
      </c>
      <c r="K237" s="36">
        <f t="shared" si="6"/>
        <v>0.42217087104435436</v>
      </c>
      <c r="L237" s="17" t="str">
        <f>VLOOKUP(B237,товар!$A$1:$C$433,3,FALSE)</f>
        <v>Сады Придонья</v>
      </c>
      <c r="M237" s="53">
        <f>AVERAGEIFS($C$2:$C$999,$I$2:$I$999,I237,$L$2:$L$999,L237)</f>
        <v>254.18181818181819</v>
      </c>
      <c r="N237" s="49">
        <v>44750</v>
      </c>
      <c r="O237" s="55">
        <f t="shared" si="7"/>
        <v>615</v>
      </c>
      <c r="P237" s="55">
        <f ca="1">SUM($E$2:$E$999,клиенты!D236:L670,10,FALSE)</f>
        <v>18904057.266666658</v>
      </c>
      <c r="Q237" s="17" t="s">
        <v>130</v>
      </c>
    </row>
    <row r="238" spans="1:17" x14ac:dyDescent="0.25">
      <c r="A238" s="18">
        <v>239</v>
      </c>
      <c r="B238" s="17">
        <v>270</v>
      </c>
      <c r="C238" s="17">
        <v>308</v>
      </c>
      <c r="D238" s="17">
        <v>1</v>
      </c>
      <c r="E238" s="17">
        <v>308</v>
      </c>
      <c r="F238" s="51">
        <v>45322</v>
      </c>
      <c r="G238" s="17" t="s">
        <v>9</v>
      </c>
      <c r="H238" s="19">
        <v>496</v>
      </c>
      <c r="I238" s="17" t="str">
        <f>VLOOKUP(B238,товар!$A$1:$C$433,2,FALSE)</f>
        <v>Соль</v>
      </c>
      <c r="J238" s="34">
        <f>AVERAGEIF($I$2:$I$999,I238,$C$2:$C$999)</f>
        <v>264.8679245283019</v>
      </c>
      <c r="K238" s="36">
        <f t="shared" si="6"/>
        <v>0.16284370993018937</v>
      </c>
      <c r="L238" s="17" t="str">
        <f>VLOOKUP(B238,товар!$A$1:$C$433,3,FALSE)</f>
        <v>Славянская</v>
      </c>
      <c r="M238" s="53">
        <f>AVERAGEIFS($C$2:$C$999,$I$2:$I$999,I238,$L$2:$L$999,L238)</f>
        <v>236.91666666666666</v>
      </c>
      <c r="N238" s="49">
        <v>44772</v>
      </c>
      <c r="O238" s="55">
        <f t="shared" si="7"/>
        <v>550</v>
      </c>
      <c r="P238" s="55">
        <f ca="1">SUM($E$2:$E$999,клиенты!D237:L671,10,FALSE)</f>
        <v>18813528.466666657</v>
      </c>
      <c r="Q238" s="17" t="s">
        <v>137</v>
      </c>
    </row>
    <row r="239" spans="1:17" x14ac:dyDescent="0.25">
      <c r="A239" s="18">
        <v>240</v>
      </c>
      <c r="B239" s="17">
        <v>345</v>
      </c>
      <c r="C239" s="17">
        <v>357</v>
      </c>
      <c r="D239" s="17">
        <v>4</v>
      </c>
      <c r="E239" s="17">
        <v>1428</v>
      </c>
      <c r="F239" s="51">
        <v>45057</v>
      </c>
      <c r="G239" s="17" t="s">
        <v>22</v>
      </c>
      <c r="H239" s="19">
        <v>202</v>
      </c>
      <c r="I239" s="17" t="str">
        <f>VLOOKUP(B239,товар!$A$1:$C$433,2,FALSE)</f>
        <v>Конфеты</v>
      </c>
      <c r="J239" s="34">
        <f>AVERAGEIF($I$2:$I$999,I239,$C$2:$C$999)</f>
        <v>267.85483870967744</v>
      </c>
      <c r="K239" s="36">
        <f t="shared" si="6"/>
        <v>0.33281146504486059</v>
      </c>
      <c r="L239" s="17" t="str">
        <f>VLOOKUP(B239,товар!$A$1:$C$433,3,FALSE)</f>
        <v>Рот Фронт</v>
      </c>
      <c r="M239" s="53">
        <f>AVERAGEIFS($C$2:$C$999,$I$2:$I$999,I239,$L$2:$L$999,L239)</f>
        <v>288.23809523809524</v>
      </c>
      <c r="N239" s="49">
        <v>44732</v>
      </c>
      <c r="O239" s="55">
        <f t="shared" si="7"/>
        <v>325</v>
      </c>
      <c r="P239" s="55">
        <f ca="1">SUM($E$2:$E$999,клиенты!D238:L672,10,FALSE)</f>
        <v>18723077.966666654</v>
      </c>
      <c r="Q239" s="17" t="s">
        <v>137</v>
      </c>
    </row>
    <row r="240" spans="1:17" x14ac:dyDescent="0.25">
      <c r="A240" s="18">
        <v>241</v>
      </c>
      <c r="B240" s="17">
        <v>40</v>
      </c>
      <c r="C240" s="17">
        <v>82</v>
      </c>
      <c r="D240" s="17">
        <v>1</v>
      </c>
      <c r="E240" s="17">
        <v>82</v>
      </c>
      <c r="F240" s="51">
        <v>45011</v>
      </c>
      <c r="G240" s="17" t="s">
        <v>12</v>
      </c>
      <c r="H240" s="19">
        <v>312</v>
      </c>
      <c r="I240" s="17" t="str">
        <f>VLOOKUP(B240,товар!$A$1:$C$433,2,FALSE)</f>
        <v>Колбаса</v>
      </c>
      <c r="J240" s="34">
        <f>AVERAGEIF($I$2:$I$999,I240,$C$2:$C$999)</f>
        <v>286.92307692307691</v>
      </c>
      <c r="K240" s="36">
        <f t="shared" si="6"/>
        <v>-0.71420911528150133</v>
      </c>
      <c r="L240" s="17" t="str">
        <f>VLOOKUP(B240,товар!$A$1:$C$433,3,FALSE)</f>
        <v>Микоян</v>
      </c>
      <c r="M240" s="53">
        <f>AVERAGEIFS($C$2:$C$999,$I$2:$I$999,I240,$L$2:$L$999,L240)</f>
        <v>82</v>
      </c>
      <c r="N240" s="49">
        <v>44678</v>
      </c>
      <c r="O240" s="55">
        <f t="shared" si="7"/>
        <v>333</v>
      </c>
      <c r="P240" s="55">
        <f ca="1">SUM($E$2:$E$999,клиенты!D239:L673,10,FALSE)</f>
        <v>18632669.999999993</v>
      </c>
      <c r="Q240" s="17" t="s">
        <v>132</v>
      </c>
    </row>
    <row r="241" spans="1:17" x14ac:dyDescent="0.25">
      <c r="A241" s="18">
        <v>242</v>
      </c>
      <c r="B241" s="17">
        <v>275</v>
      </c>
      <c r="C241" s="17">
        <v>219</v>
      </c>
      <c r="D241" s="17">
        <v>1</v>
      </c>
      <c r="E241" s="17">
        <v>219</v>
      </c>
      <c r="F241" s="51">
        <v>45028</v>
      </c>
      <c r="G241" s="17" t="s">
        <v>24</v>
      </c>
      <c r="H241" s="19">
        <v>41</v>
      </c>
      <c r="I241" s="17" t="str">
        <f>VLOOKUP(B241,товар!$A$1:$C$433,2,FALSE)</f>
        <v>Сыр</v>
      </c>
      <c r="J241" s="34">
        <f>AVERAGEIF($I$2:$I$999,I241,$C$2:$C$999)</f>
        <v>262.63492063492066</v>
      </c>
      <c r="K241" s="36">
        <f t="shared" si="6"/>
        <v>-0.16614287441073383</v>
      </c>
      <c r="L241" s="17" t="str">
        <f>VLOOKUP(B241,товар!$A$1:$C$433,3,FALSE)</f>
        <v>Сырная долина</v>
      </c>
      <c r="M241" s="53">
        <f>AVERAGEIFS($C$2:$C$999,$I$2:$I$999,I241,$L$2:$L$999,L241)</f>
        <v>271</v>
      </c>
      <c r="N241" s="49">
        <v>44658</v>
      </c>
      <c r="O241" s="55">
        <f t="shared" si="7"/>
        <v>370</v>
      </c>
      <c r="P241" s="55">
        <f ca="1">SUM($E$2:$E$999,клиенты!D240:L674,10,FALSE)</f>
        <v>18542146.999999993</v>
      </c>
      <c r="Q241" s="17" t="s">
        <v>128</v>
      </c>
    </row>
    <row r="242" spans="1:17" x14ac:dyDescent="0.25">
      <c r="A242" s="18">
        <v>243</v>
      </c>
      <c r="B242" s="17">
        <v>205</v>
      </c>
      <c r="C242" s="17">
        <v>117</v>
      </c>
      <c r="D242" s="17">
        <v>5</v>
      </c>
      <c r="E242" s="17">
        <v>585</v>
      </c>
      <c r="F242" s="51">
        <v>45006</v>
      </c>
      <c r="G242" s="17" t="s">
        <v>27</v>
      </c>
      <c r="H242" s="19">
        <v>389</v>
      </c>
      <c r="I242" s="17" t="str">
        <f>VLOOKUP(B242,товар!$A$1:$C$433,2,FALSE)</f>
        <v>Макароны</v>
      </c>
      <c r="J242" s="34">
        <f>AVERAGEIF($I$2:$I$999,I242,$C$2:$C$999)</f>
        <v>265.47674418604652</v>
      </c>
      <c r="K242" s="36">
        <f t="shared" si="6"/>
        <v>-0.559283430423547</v>
      </c>
      <c r="L242" s="17" t="str">
        <f>VLOOKUP(B242,товар!$A$1:$C$433,3,FALSE)</f>
        <v>Борилла</v>
      </c>
      <c r="M242" s="53">
        <f>AVERAGEIFS($C$2:$C$999,$I$2:$I$999,I242,$L$2:$L$999,L242)</f>
        <v>236.27586206896552</v>
      </c>
      <c r="N242" s="49">
        <v>44777</v>
      </c>
      <c r="O242" s="55">
        <f t="shared" si="7"/>
        <v>229</v>
      </c>
      <c r="P242" s="55">
        <f ca="1">SUM($E$2:$E$999,клиенты!D241:L675,10,FALSE)</f>
        <v>18451602.733333319</v>
      </c>
      <c r="Q242" s="17" t="s">
        <v>137</v>
      </c>
    </row>
    <row r="243" spans="1:17" x14ac:dyDescent="0.25">
      <c r="A243" s="18">
        <v>244</v>
      </c>
      <c r="B243" s="17">
        <v>219</v>
      </c>
      <c r="C243" s="17">
        <v>474</v>
      </c>
      <c r="D243" s="17">
        <v>5</v>
      </c>
      <c r="E243" s="17">
        <v>2370</v>
      </c>
      <c r="F243" s="51">
        <v>45300</v>
      </c>
      <c r="G243" s="17" t="s">
        <v>18</v>
      </c>
      <c r="H243" s="19">
        <v>24</v>
      </c>
      <c r="I243" s="17" t="str">
        <f>VLOOKUP(B243,товар!$A$1:$C$433,2,FALSE)</f>
        <v>Йогурт</v>
      </c>
      <c r="J243" s="34">
        <f>AVERAGEIF($I$2:$I$999,I243,$C$2:$C$999)</f>
        <v>263.25423728813558</v>
      </c>
      <c r="K243" s="36">
        <f t="shared" si="6"/>
        <v>0.80054081895441676</v>
      </c>
      <c r="L243" s="17" t="str">
        <f>VLOOKUP(B243,товар!$A$1:$C$433,3,FALSE)</f>
        <v>Чудо</v>
      </c>
      <c r="M243" s="53">
        <f>AVERAGEIFS($C$2:$C$999,$I$2:$I$999,I243,$L$2:$L$999,L243)</f>
        <v>287.10000000000002</v>
      </c>
      <c r="N243" s="49">
        <v>44848</v>
      </c>
      <c r="O243" s="55">
        <f t="shared" si="7"/>
        <v>452</v>
      </c>
      <c r="P243" s="55">
        <f ca="1">SUM($E$2:$E$999,клиенты!D242:L676,10,FALSE)</f>
        <v>18361097.133333322</v>
      </c>
      <c r="Q243" s="17" t="s">
        <v>128</v>
      </c>
    </row>
    <row r="244" spans="1:17" x14ac:dyDescent="0.25">
      <c r="A244" s="18">
        <v>245</v>
      </c>
      <c r="B244" s="17">
        <v>425</v>
      </c>
      <c r="C244" s="17">
        <v>334</v>
      </c>
      <c r="D244" s="17">
        <v>2</v>
      </c>
      <c r="E244" s="17">
        <v>668</v>
      </c>
      <c r="F244" s="51">
        <v>45187</v>
      </c>
      <c r="G244" s="17" t="s">
        <v>15</v>
      </c>
      <c r="H244" s="19">
        <v>25</v>
      </c>
      <c r="I244" s="17" t="str">
        <f>VLOOKUP(B244,товар!$A$1:$C$433,2,FALSE)</f>
        <v>Соль</v>
      </c>
      <c r="J244" s="34">
        <f>AVERAGEIF($I$2:$I$999,I244,$C$2:$C$999)</f>
        <v>264.8679245283019</v>
      </c>
      <c r="K244" s="36">
        <f t="shared" si="6"/>
        <v>0.2610058412879328</v>
      </c>
      <c r="L244" s="17" t="str">
        <f>VLOOKUP(B244,товар!$A$1:$C$433,3,FALSE)</f>
        <v>Экстра</v>
      </c>
      <c r="M244" s="53">
        <f>AVERAGEIFS($C$2:$C$999,$I$2:$I$999,I244,$L$2:$L$999,L244)</f>
        <v>320.84615384615387</v>
      </c>
      <c r="N244" s="49">
        <v>44764</v>
      </c>
      <c r="O244" s="55">
        <f t="shared" si="7"/>
        <v>423</v>
      </c>
      <c r="P244" s="55">
        <f ca="1">SUM($E$2:$E$999,клиенты!D243:L677,10,FALSE)</f>
        <v>18270643.733333327</v>
      </c>
      <c r="Q244" s="17" t="s">
        <v>137</v>
      </c>
    </row>
    <row r="245" spans="1:17" x14ac:dyDescent="0.25">
      <c r="A245" s="18">
        <v>246</v>
      </c>
      <c r="B245" s="17">
        <v>452</v>
      </c>
      <c r="C245" s="17">
        <v>220</v>
      </c>
      <c r="D245" s="17">
        <v>5</v>
      </c>
      <c r="E245" s="17">
        <v>1100</v>
      </c>
      <c r="F245" s="51">
        <v>44951</v>
      </c>
      <c r="G245" s="17" t="s">
        <v>12</v>
      </c>
      <c r="H245" s="19">
        <v>411</v>
      </c>
      <c r="I245" s="17" t="str">
        <f>VLOOKUP(B245,товар!$A$1:$C$433,2,FALSE)</f>
        <v>Фрукты</v>
      </c>
      <c r="J245" s="34">
        <f>AVERAGEIF($I$2:$I$999,I245,$C$2:$C$999)</f>
        <v>274.16279069767444</v>
      </c>
      <c r="K245" s="36">
        <f t="shared" si="6"/>
        <v>-0.19755704470268898</v>
      </c>
      <c r="L245" s="17" t="str">
        <f>VLOOKUP(B245,товар!$A$1:$C$433,3,FALSE)</f>
        <v>Экзотик</v>
      </c>
      <c r="M245" s="53">
        <f>AVERAGEIFS($C$2:$C$999,$I$2:$I$999,I245,$L$2:$L$999,L245)</f>
        <v>253.6875</v>
      </c>
      <c r="N245" s="49">
        <v>44705</v>
      </c>
      <c r="O245" s="55">
        <f t="shared" si="7"/>
        <v>246</v>
      </c>
      <c r="P245" s="55">
        <f ca="1">SUM($E$2:$E$999,клиенты!D244:L678,10,FALSE)</f>
        <v>18180209.66666666</v>
      </c>
      <c r="Q245" s="17" t="s">
        <v>137</v>
      </c>
    </row>
    <row r="246" spans="1:17" x14ac:dyDescent="0.25">
      <c r="A246" s="18">
        <v>247</v>
      </c>
      <c r="B246" s="17">
        <v>285</v>
      </c>
      <c r="C246" s="17">
        <v>282</v>
      </c>
      <c r="D246" s="17">
        <v>5</v>
      </c>
      <c r="E246" s="17">
        <v>1410</v>
      </c>
      <c r="F246" s="51">
        <v>45405</v>
      </c>
      <c r="G246" s="17" t="s">
        <v>24</v>
      </c>
      <c r="H246" s="19">
        <v>106</v>
      </c>
      <c r="I246" s="17" t="str">
        <f>VLOOKUP(B246,товар!$A$1:$C$433,2,FALSE)</f>
        <v>Макароны</v>
      </c>
      <c r="J246" s="34">
        <f>AVERAGEIF($I$2:$I$999,I246,$C$2:$C$999)</f>
        <v>265.47674418604652</v>
      </c>
      <c r="K246" s="36">
        <f t="shared" si="6"/>
        <v>6.2239936927861228E-2</v>
      </c>
      <c r="L246" s="17" t="str">
        <f>VLOOKUP(B246,товар!$A$1:$C$433,3,FALSE)</f>
        <v>Паста Зара</v>
      </c>
      <c r="M246" s="53">
        <f>AVERAGEIFS($C$2:$C$999,$I$2:$I$999,I246,$L$2:$L$999,L246)</f>
        <v>276.67567567567568</v>
      </c>
      <c r="N246" s="49">
        <v>44575</v>
      </c>
      <c r="O246" s="55">
        <f t="shared" si="7"/>
        <v>830</v>
      </c>
      <c r="P246" s="55">
        <f ca="1">SUM($E$2:$E$999,клиенты!D245:L679,10,FALSE)</f>
        <v>18089660.566666659</v>
      </c>
      <c r="Q246" s="17" t="s">
        <v>134</v>
      </c>
    </row>
    <row r="247" spans="1:17" x14ac:dyDescent="0.25">
      <c r="A247" s="18">
        <v>248</v>
      </c>
      <c r="B247" s="17">
        <v>435</v>
      </c>
      <c r="C247" s="17">
        <v>499</v>
      </c>
      <c r="D247" s="17">
        <v>5</v>
      </c>
      <c r="E247" s="17">
        <v>2495</v>
      </c>
      <c r="F247" s="51">
        <v>44942</v>
      </c>
      <c r="G247" s="17" t="s">
        <v>12</v>
      </c>
      <c r="H247" s="19">
        <v>175</v>
      </c>
      <c r="I247" s="17" t="str">
        <f>VLOOKUP(B247,товар!$A$1:$C$433,2,FALSE)</f>
        <v>Мясо</v>
      </c>
      <c r="J247" s="34">
        <f>AVERAGEIF($I$2:$I$999,I247,$C$2:$C$999)</f>
        <v>271.74545454545455</v>
      </c>
      <c r="K247" s="36">
        <f t="shared" si="6"/>
        <v>0.83627726482001874</v>
      </c>
      <c r="L247" s="17" t="str">
        <f>VLOOKUP(B247,товар!$A$1:$C$433,3,FALSE)</f>
        <v>Снежана</v>
      </c>
      <c r="M247" s="53">
        <f>AVERAGEIFS($C$2:$C$999,$I$2:$I$999,I247,$L$2:$L$999,L247)</f>
        <v>272.35294117647061</v>
      </c>
      <c r="N247" s="49">
        <v>44805</v>
      </c>
      <c r="O247" s="55">
        <f t="shared" si="7"/>
        <v>137</v>
      </c>
      <c r="P247" s="55">
        <f ca="1">SUM($E$2:$E$999,клиенты!D246:L680,10,FALSE)</f>
        <v>17999042.833333325</v>
      </c>
      <c r="Q247" s="17" t="s">
        <v>128</v>
      </c>
    </row>
    <row r="248" spans="1:17" x14ac:dyDescent="0.25">
      <c r="A248" s="18">
        <v>249</v>
      </c>
      <c r="B248" s="17">
        <v>26</v>
      </c>
      <c r="C248" s="17">
        <v>170</v>
      </c>
      <c r="D248" s="17">
        <v>1</v>
      </c>
      <c r="E248" s="17">
        <v>170</v>
      </c>
      <c r="F248" s="51">
        <v>45139</v>
      </c>
      <c r="G248" s="17" t="s">
        <v>25</v>
      </c>
      <c r="H248" s="19">
        <v>286</v>
      </c>
      <c r="I248" s="17" t="str">
        <f>VLOOKUP(B248,товар!$A$1:$C$433,2,FALSE)</f>
        <v>Мясо</v>
      </c>
      <c r="J248" s="34">
        <f>AVERAGEIF($I$2:$I$999,I248,$C$2:$C$999)</f>
        <v>271.74545454545455</v>
      </c>
      <c r="K248" s="36">
        <f t="shared" si="6"/>
        <v>-0.37441455907935239</v>
      </c>
      <c r="L248" s="17" t="str">
        <f>VLOOKUP(B248,товар!$A$1:$C$433,3,FALSE)</f>
        <v>Сава</v>
      </c>
      <c r="M248" s="53">
        <f>AVERAGEIFS($C$2:$C$999,$I$2:$I$999,I248,$L$2:$L$999,L248)</f>
        <v>212.8125</v>
      </c>
      <c r="N248" s="49">
        <v>44825</v>
      </c>
      <c r="O248" s="55">
        <f t="shared" si="7"/>
        <v>314</v>
      </c>
      <c r="P248" s="55">
        <f ca="1">SUM($E$2:$E$999,клиенты!D247:L681,10,FALSE)</f>
        <v>17908506.299999997</v>
      </c>
      <c r="Q248" s="17" t="s">
        <v>134</v>
      </c>
    </row>
    <row r="249" spans="1:17" x14ac:dyDescent="0.25">
      <c r="A249" s="18">
        <v>250</v>
      </c>
      <c r="B249" s="17">
        <v>157</v>
      </c>
      <c r="C249" s="17">
        <v>52</v>
      </c>
      <c r="D249" s="17">
        <v>1</v>
      </c>
      <c r="E249" s="17">
        <v>52</v>
      </c>
      <c r="F249" s="51">
        <v>44961</v>
      </c>
      <c r="G249" s="17" t="s">
        <v>8</v>
      </c>
      <c r="H249" s="19">
        <v>249</v>
      </c>
      <c r="I249" s="17" t="str">
        <f>VLOOKUP(B249,товар!$A$1:$C$433,2,FALSE)</f>
        <v>Сыр</v>
      </c>
      <c r="J249" s="34">
        <f>AVERAGEIF($I$2:$I$999,I249,$C$2:$C$999)</f>
        <v>262.63492063492066</v>
      </c>
      <c r="K249" s="36">
        <f t="shared" si="6"/>
        <v>-0.80200652725734312</v>
      </c>
      <c r="L249" s="17" t="str">
        <f>VLOOKUP(B249,товар!$A$1:$C$433,3,FALSE)</f>
        <v>President</v>
      </c>
      <c r="M249" s="53">
        <f>AVERAGEIFS($C$2:$C$999,$I$2:$I$999,I249,$L$2:$L$999,L249)</f>
        <v>238.72222222222223</v>
      </c>
      <c r="N249" s="49">
        <v>44783</v>
      </c>
      <c r="O249" s="55">
        <f t="shared" si="7"/>
        <v>178</v>
      </c>
      <c r="P249" s="55">
        <f ca="1">SUM($E$2:$E$999,клиенты!D248:L682,10,FALSE)</f>
        <v>17818026.799999997</v>
      </c>
      <c r="Q249" s="17" t="s">
        <v>130</v>
      </c>
    </row>
    <row r="250" spans="1:17" x14ac:dyDescent="0.25">
      <c r="A250" s="18">
        <v>251</v>
      </c>
      <c r="B250" s="17">
        <v>273</v>
      </c>
      <c r="C250" s="17">
        <v>156</v>
      </c>
      <c r="D250" s="17">
        <v>5</v>
      </c>
      <c r="E250" s="17">
        <v>780</v>
      </c>
      <c r="F250" s="51">
        <v>45029</v>
      </c>
      <c r="G250" s="17" t="s">
        <v>23</v>
      </c>
      <c r="H250" s="19">
        <v>168</v>
      </c>
      <c r="I250" s="17" t="str">
        <f>VLOOKUP(B250,товар!$A$1:$C$433,2,FALSE)</f>
        <v>Конфеты</v>
      </c>
      <c r="J250" s="34">
        <f>AVERAGEIF($I$2:$I$999,I250,$C$2:$C$999)</f>
        <v>267.85483870967744</v>
      </c>
      <c r="K250" s="36">
        <f t="shared" si="6"/>
        <v>-0.41759499006443068</v>
      </c>
      <c r="L250" s="17" t="str">
        <f>VLOOKUP(B250,товар!$A$1:$C$433,3,FALSE)</f>
        <v>Красный Октябрь</v>
      </c>
      <c r="M250" s="53">
        <f>AVERAGEIFS($C$2:$C$999,$I$2:$I$999,I250,$L$2:$L$999,L250)</f>
        <v>273.625</v>
      </c>
      <c r="N250" s="49">
        <v>44669</v>
      </c>
      <c r="O250" s="55">
        <f t="shared" si="7"/>
        <v>360</v>
      </c>
      <c r="P250" s="55">
        <f ca="1">SUM($E$2:$E$999,клиенты!D249:L683,10,FALSE)</f>
        <v>17727672.966666661</v>
      </c>
      <c r="Q250" s="17" t="s">
        <v>137</v>
      </c>
    </row>
    <row r="251" spans="1:17" x14ac:dyDescent="0.25">
      <c r="A251" s="18">
        <v>252</v>
      </c>
      <c r="B251" s="17">
        <v>340</v>
      </c>
      <c r="C251" s="17">
        <v>450</v>
      </c>
      <c r="D251" s="17">
        <v>3</v>
      </c>
      <c r="E251" s="17">
        <v>1350</v>
      </c>
      <c r="F251" s="51">
        <v>44933</v>
      </c>
      <c r="G251" s="17" t="s">
        <v>15</v>
      </c>
      <c r="H251" s="19">
        <v>121</v>
      </c>
      <c r="I251" s="17" t="str">
        <f>VLOOKUP(B251,товар!$A$1:$C$433,2,FALSE)</f>
        <v>Сыр</v>
      </c>
      <c r="J251" s="34">
        <f>AVERAGEIF($I$2:$I$999,I251,$C$2:$C$999)</f>
        <v>262.63492063492066</v>
      </c>
      <c r="K251" s="36">
        <f t="shared" si="6"/>
        <v>0.71340505258068387</v>
      </c>
      <c r="L251" s="17" t="str">
        <f>VLOOKUP(B251,товар!$A$1:$C$433,3,FALSE)</f>
        <v>Карат</v>
      </c>
      <c r="M251" s="53">
        <f>AVERAGEIFS($C$2:$C$999,$I$2:$I$999,I251,$L$2:$L$999,L251)</f>
        <v>311.33333333333331</v>
      </c>
      <c r="N251" s="49">
        <v>44793</v>
      </c>
      <c r="O251" s="55">
        <f t="shared" si="7"/>
        <v>140</v>
      </c>
      <c r="P251" s="55">
        <f ca="1">SUM($E$2:$E$999,клиенты!D250:L684,10,FALSE)</f>
        <v>17637096.799999997</v>
      </c>
      <c r="Q251" s="17" t="s">
        <v>137</v>
      </c>
    </row>
    <row r="252" spans="1:17" x14ac:dyDescent="0.25">
      <c r="A252" s="18">
        <v>253</v>
      </c>
      <c r="B252" s="17">
        <v>34</v>
      </c>
      <c r="C252" s="17">
        <v>366</v>
      </c>
      <c r="D252" s="17">
        <v>4</v>
      </c>
      <c r="E252" s="17">
        <v>1464</v>
      </c>
      <c r="F252" s="51">
        <v>45264</v>
      </c>
      <c r="G252" s="17" t="s">
        <v>14</v>
      </c>
      <c r="H252" s="19">
        <v>259</v>
      </c>
      <c r="I252" s="17" t="str">
        <f>VLOOKUP(B252,товар!$A$1:$C$433,2,FALSE)</f>
        <v>Крупа</v>
      </c>
      <c r="J252" s="34">
        <f>AVERAGEIF($I$2:$I$999,I252,$C$2:$C$999)</f>
        <v>255.11627906976744</v>
      </c>
      <c r="K252" s="36">
        <f t="shared" si="6"/>
        <v>0.4346399270738377</v>
      </c>
      <c r="L252" s="17" t="str">
        <f>VLOOKUP(B252,товар!$A$1:$C$433,3,FALSE)</f>
        <v>Ярмарка</v>
      </c>
      <c r="M252" s="53">
        <f>AVERAGEIFS($C$2:$C$999,$I$2:$I$999,I252,$L$2:$L$999,L252)</f>
        <v>252.09090909090909</v>
      </c>
      <c r="N252" s="49">
        <v>44895</v>
      </c>
      <c r="O252" s="55">
        <f t="shared" si="7"/>
        <v>369</v>
      </c>
      <c r="P252" s="55">
        <f ca="1">SUM($E$2:$E$999,клиенты!D251:L685,10,FALSE)</f>
        <v>17546501.300000001</v>
      </c>
      <c r="Q252" s="17" t="s">
        <v>137</v>
      </c>
    </row>
    <row r="253" spans="1:17" x14ac:dyDescent="0.25">
      <c r="A253" s="18">
        <v>254</v>
      </c>
      <c r="B253" s="17">
        <v>296</v>
      </c>
      <c r="C253" s="17">
        <v>210</v>
      </c>
      <c r="D253" s="17">
        <v>1</v>
      </c>
      <c r="E253" s="17">
        <v>210</v>
      </c>
      <c r="F253" s="51">
        <v>45010</v>
      </c>
      <c r="G253" s="17" t="s">
        <v>9</v>
      </c>
      <c r="H253" s="19">
        <v>255</v>
      </c>
      <c r="I253" s="17" t="str">
        <f>VLOOKUP(B253,товар!$A$1:$C$433,2,FALSE)</f>
        <v>Крупа</v>
      </c>
      <c r="J253" s="34">
        <f>AVERAGEIF($I$2:$I$999,I253,$C$2:$C$999)</f>
        <v>255.11627906976744</v>
      </c>
      <c r="K253" s="36">
        <f t="shared" si="6"/>
        <v>-0.17684594348222427</v>
      </c>
      <c r="L253" s="17" t="str">
        <f>VLOOKUP(B253,товар!$A$1:$C$433,3,FALSE)</f>
        <v>Мистраль</v>
      </c>
      <c r="M253" s="53">
        <f>AVERAGEIFS($C$2:$C$999,$I$2:$I$999,I253,$L$2:$L$999,L253)</f>
        <v>250.30769230769232</v>
      </c>
      <c r="N253" s="49">
        <v>44662</v>
      </c>
      <c r="O253" s="55">
        <f t="shared" si="7"/>
        <v>348</v>
      </c>
      <c r="P253" s="55">
        <f ca="1">SUM($E$2:$E$999,клиенты!D252:L686,10,FALSE)</f>
        <v>17455946.400000002</v>
      </c>
      <c r="Q253" s="17" t="s">
        <v>137</v>
      </c>
    </row>
    <row r="254" spans="1:17" x14ac:dyDescent="0.25">
      <c r="A254" s="18">
        <v>255</v>
      </c>
      <c r="B254" s="17">
        <v>116</v>
      </c>
      <c r="C254" s="17">
        <v>379</v>
      </c>
      <c r="D254" s="17">
        <v>4</v>
      </c>
      <c r="E254" s="17">
        <v>1516</v>
      </c>
      <c r="F254" s="51">
        <v>45261</v>
      </c>
      <c r="G254" s="17" t="s">
        <v>22</v>
      </c>
      <c r="H254" s="19">
        <v>405</v>
      </c>
      <c r="I254" s="17" t="str">
        <f>VLOOKUP(B254,товар!$A$1:$C$433,2,FALSE)</f>
        <v>Соль</v>
      </c>
      <c r="J254" s="34">
        <f>AVERAGEIF($I$2:$I$999,I254,$C$2:$C$999)</f>
        <v>264.8679245283019</v>
      </c>
      <c r="K254" s="36">
        <f t="shared" si="6"/>
        <v>0.43090183786864222</v>
      </c>
      <c r="L254" s="17" t="str">
        <f>VLOOKUP(B254,товар!$A$1:$C$433,3,FALSE)</f>
        <v>Экстра</v>
      </c>
      <c r="M254" s="53">
        <f>AVERAGEIFS($C$2:$C$999,$I$2:$I$999,I254,$L$2:$L$999,L254)</f>
        <v>320.84615384615387</v>
      </c>
      <c r="N254" s="49">
        <v>44881</v>
      </c>
      <c r="O254" s="55">
        <f t="shared" si="7"/>
        <v>380</v>
      </c>
      <c r="P254" s="55">
        <f ca="1">SUM($E$2:$E$999,клиенты!D253:L687,10,FALSE)</f>
        <v>17365501.700000003</v>
      </c>
      <c r="Q254" s="17" t="s">
        <v>128</v>
      </c>
    </row>
    <row r="255" spans="1:17" x14ac:dyDescent="0.25">
      <c r="A255" s="18">
        <v>256</v>
      </c>
      <c r="B255" s="17">
        <v>117</v>
      </c>
      <c r="C255" s="17">
        <v>102</v>
      </c>
      <c r="D255" s="17">
        <v>4</v>
      </c>
      <c r="E255" s="17">
        <v>408</v>
      </c>
      <c r="F255" s="51">
        <v>45329</v>
      </c>
      <c r="G255" s="17" t="s">
        <v>24</v>
      </c>
      <c r="H255" s="19">
        <v>376</v>
      </c>
      <c r="I255" s="17" t="str">
        <f>VLOOKUP(B255,товар!$A$1:$C$433,2,FALSE)</f>
        <v>Макароны</v>
      </c>
      <c r="J255" s="34">
        <f>AVERAGEIF($I$2:$I$999,I255,$C$2:$C$999)</f>
        <v>265.47674418604652</v>
      </c>
      <c r="K255" s="36">
        <f t="shared" si="6"/>
        <v>-0.61578555472822039</v>
      </c>
      <c r="L255" s="17" t="str">
        <f>VLOOKUP(B255,товар!$A$1:$C$433,3,FALSE)</f>
        <v>Роллтон</v>
      </c>
      <c r="M255" s="53">
        <f>AVERAGEIFS($C$2:$C$999,$I$2:$I$999,I255,$L$2:$L$999,L255)</f>
        <v>235.55555555555554</v>
      </c>
      <c r="N255" s="49">
        <v>44779</v>
      </c>
      <c r="O255" s="55">
        <f t="shared" si="7"/>
        <v>550</v>
      </c>
      <c r="P255" s="55">
        <f ca="1">SUM($E$2:$E$999,клиенты!D254:L688,10,FALSE)</f>
        <v>17274937.133333333</v>
      </c>
      <c r="Q255" s="17" t="s">
        <v>130</v>
      </c>
    </row>
    <row r="256" spans="1:17" x14ac:dyDescent="0.25">
      <c r="A256" s="18">
        <v>257</v>
      </c>
      <c r="B256" s="17">
        <v>239</v>
      </c>
      <c r="C256" s="17">
        <v>380</v>
      </c>
      <c r="D256" s="17">
        <v>5</v>
      </c>
      <c r="E256" s="17">
        <v>1900</v>
      </c>
      <c r="F256" s="51">
        <v>45129</v>
      </c>
      <c r="G256" s="17" t="s">
        <v>8</v>
      </c>
      <c r="H256" s="19">
        <v>489</v>
      </c>
      <c r="I256" s="17" t="str">
        <f>VLOOKUP(B256,товар!$A$1:$C$433,2,FALSE)</f>
        <v>Йогурт</v>
      </c>
      <c r="J256" s="34">
        <f>AVERAGEIF($I$2:$I$999,I256,$C$2:$C$999)</f>
        <v>263.25423728813558</v>
      </c>
      <c r="K256" s="36">
        <f t="shared" ref="K256:K319" si="8">C256/J256-1</f>
        <v>0.44347154262168442</v>
      </c>
      <c r="L256" s="17" t="str">
        <f>VLOOKUP(B256,товар!$A$1:$C$433,3,FALSE)</f>
        <v>Эрманн</v>
      </c>
      <c r="M256" s="53">
        <f>AVERAGEIFS($C$2:$C$999,$I$2:$I$999,I256,$L$2:$L$999,L256)</f>
        <v>248.5</v>
      </c>
      <c r="N256" s="49">
        <v>44906</v>
      </c>
      <c r="O256" s="55">
        <f t="shared" ref="O256:O319" si="9">F256-N256</f>
        <v>223</v>
      </c>
      <c r="P256" s="55">
        <f ca="1">SUM($E$2:$E$999,клиенты!D255:L689,10,FALSE)</f>
        <v>17184273.966666669</v>
      </c>
      <c r="Q256" s="17" t="s">
        <v>128</v>
      </c>
    </row>
    <row r="257" spans="1:17" x14ac:dyDescent="0.25">
      <c r="A257" s="18">
        <v>258</v>
      </c>
      <c r="B257" s="17">
        <v>201</v>
      </c>
      <c r="C257" s="17">
        <v>355</v>
      </c>
      <c r="D257" s="17">
        <v>5</v>
      </c>
      <c r="E257" s="17">
        <v>1775</v>
      </c>
      <c r="F257" s="51">
        <v>45343</v>
      </c>
      <c r="G257" s="17" t="s">
        <v>19</v>
      </c>
      <c r="H257" s="19">
        <v>483</v>
      </c>
      <c r="I257" s="17" t="str">
        <f>VLOOKUP(B257,товар!$A$1:$C$433,2,FALSE)</f>
        <v>Печенье</v>
      </c>
      <c r="J257" s="34">
        <f>AVERAGEIF($I$2:$I$999,I257,$C$2:$C$999)</f>
        <v>283.468085106383</v>
      </c>
      <c r="K257" s="36">
        <f t="shared" si="8"/>
        <v>0.25234556781505657</v>
      </c>
      <c r="L257" s="17" t="str">
        <f>VLOOKUP(B257,товар!$A$1:$C$433,3,FALSE)</f>
        <v>Белогорье</v>
      </c>
      <c r="M257" s="53">
        <f>AVERAGEIFS($C$2:$C$999,$I$2:$I$999,I257,$L$2:$L$999,L257)</f>
        <v>249.5</v>
      </c>
      <c r="N257" s="49">
        <v>44819</v>
      </c>
      <c r="O257" s="55">
        <f t="shared" si="9"/>
        <v>524</v>
      </c>
      <c r="P257" s="55">
        <f ca="1">SUM($E$2:$E$999,клиенты!D256:L690,10,FALSE)</f>
        <v>17093836.033333335</v>
      </c>
      <c r="Q257" s="17" t="s">
        <v>130</v>
      </c>
    </row>
    <row r="258" spans="1:17" x14ac:dyDescent="0.25">
      <c r="A258" s="18">
        <v>259</v>
      </c>
      <c r="B258" s="17">
        <v>377</v>
      </c>
      <c r="C258" s="17">
        <v>403</v>
      </c>
      <c r="D258" s="17">
        <v>4</v>
      </c>
      <c r="E258" s="17">
        <v>1612</v>
      </c>
      <c r="F258" s="51">
        <v>45337</v>
      </c>
      <c r="G258" s="17" t="s">
        <v>24</v>
      </c>
      <c r="H258" s="19">
        <v>107</v>
      </c>
      <c r="I258" s="17" t="str">
        <f>VLOOKUP(B258,товар!$A$1:$C$433,2,FALSE)</f>
        <v>Колбаса</v>
      </c>
      <c r="J258" s="34">
        <f>AVERAGEIF($I$2:$I$999,I258,$C$2:$C$999)</f>
        <v>286.92307692307691</v>
      </c>
      <c r="K258" s="36">
        <f t="shared" si="8"/>
        <v>0.40455764075067036</v>
      </c>
      <c r="L258" s="17" t="str">
        <f>VLOOKUP(B258,товар!$A$1:$C$433,3,FALSE)</f>
        <v>Окраина</v>
      </c>
      <c r="M258" s="53">
        <f>AVERAGEIFS($C$2:$C$999,$I$2:$I$999,I258,$L$2:$L$999,L258)</f>
        <v>273.58333333333331</v>
      </c>
      <c r="N258" s="49">
        <v>44578</v>
      </c>
      <c r="O258" s="55">
        <f t="shared" si="9"/>
        <v>759</v>
      </c>
      <c r="P258" s="55">
        <f ca="1">SUM($E$2:$E$999,клиенты!D257:L691,10,FALSE)</f>
        <v>17003186.399999999</v>
      </c>
      <c r="Q258" s="17" t="s">
        <v>130</v>
      </c>
    </row>
    <row r="259" spans="1:17" x14ac:dyDescent="0.25">
      <c r="A259" s="18">
        <v>260</v>
      </c>
      <c r="B259" s="17">
        <v>485</v>
      </c>
      <c r="C259" s="17">
        <v>101</v>
      </c>
      <c r="D259" s="17">
        <v>1</v>
      </c>
      <c r="E259" s="17">
        <v>101</v>
      </c>
      <c r="F259" s="51">
        <v>45331</v>
      </c>
      <c r="G259" s="17" t="s">
        <v>21</v>
      </c>
      <c r="H259" s="19">
        <v>51</v>
      </c>
      <c r="I259" s="17" t="str">
        <f>VLOOKUP(B259,товар!$A$1:$C$433,2,FALSE)</f>
        <v>Макароны</v>
      </c>
      <c r="J259" s="34">
        <f>AVERAGEIF($I$2:$I$999,I259,$C$2:$C$999)</f>
        <v>265.47674418604652</v>
      </c>
      <c r="K259" s="36">
        <f t="shared" si="8"/>
        <v>-0.61955236301519867</v>
      </c>
      <c r="L259" s="17" t="str">
        <f>VLOOKUP(B259,товар!$A$1:$C$433,3,FALSE)</f>
        <v>Борилла</v>
      </c>
      <c r="M259" s="53">
        <f>AVERAGEIFS($C$2:$C$999,$I$2:$I$999,I259,$L$2:$L$999,L259)</f>
        <v>236.27586206896552</v>
      </c>
      <c r="N259" s="49">
        <v>44630</v>
      </c>
      <c r="O259" s="55">
        <f t="shared" si="9"/>
        <v>701</v>
      </c>
      <c r="P259" s="55">
        <f ca="1">SUM($E$2:$E$999,клиенты!D258:L692,10,FALSE)</f>
        <v>16912635.366666671</v>
      </c>
      <c r="Q259" s="17" t="s">
        <v>130</v>
      </c>
    </row>
    <row r="260" spans="1:17" x14ac:dyDescent="0.25">
      <c r="A260" s="18">
        <v>261</v>
      </c>
      <c r="B260" s="17">
        <v>251</v>
      </c>
      <c r="C260" s="17">
        <v>294</v>
      </c>
      <c r="D260" s="17">
        <v>1</v>
      </c>
      <c r="E260" s="17">
        <v>294</v>
      </c>
      <c r="F260" s="51">
        <v>45082</v>
      </c>
      <c r="G260" s="17" t="s">
        <v>12</v>
      </c>
      <c r="H260" s="19">
        <v>47</v>
      </c>
      <c r="I260" s="17" t="str">
        <f>VLOOKUP(B260,товар!$A$1:$C$433,2,FALSE)</f>
        <v>Овощи</v>
      </c>
      <c r="J260" s="34">
        <f>AVERAGEIF($I$2:$I$999,I260,$C$2:$C$999)</f>
        <v>250.48780487804879</v>
      </c>
      <c r="K260" s="36">
        <f t="shared" si="8"/>
        <v>0.17370983446932819</v>
      </c>
      <c r="L260" s="17" t="str">
        <f>VLOOKUP(B260,товар!$A$1:$C$433,3,FALSE)</f>
        <v>Гавриш</v>
      </c>
      <c r="M260" s="53">
        <f>AVERAGEIFS($C$2:$C$999,$I$2:$I$999,I260,$L$2:$L$999,L260)</f>
        <v>247.66666666666666</v>
      </c>
      <c r="N260" s="49">
        <v>44868</v>
      </c>
      <c r="O260" s="55">
        <f t="shared" si="9"/>
        <v>214</v>
      </c>
      <c r="P260" s="55">
        <f ca="1">SUM($E$2:$E$999,клиенты!D259:L693,10,FALSE)</f>
        <v>16821961.566666674</v>
      </c>
      <c r="Q260" s="17" t="s">
        <v>128</v>
      </c>
    </row>
    <row r="261" spans="1:17" x14ac:dyDescent="0.25">
      <c r="A261" s="18">
        <v>262</v>
      </c>
      <c r="B261" s="17">
        <v>409</v>
      </c>
      <c r="C261" s="17">
        <v>299</v>
      </c>
      <c r="D261" s="17">
        <v>1</v>
      </c>
      <c r="E261" s="17">
        <v>299</v>
      </c>
      <c r="F261" s="51">
        <v>45361</v>
      </c>
      <c r="G261" s="17" t="s">
        <v>10</v>
      </c>
      <c r="H261" s="19">
        <v>411</v>
      </c>
      <c r="I261" s="17" t="str">
        <f>VLOOKUP(B261,товар!$A$1:$C$433,2,FALSE)</f>
        <v>Фрукты</v>
      </c>
      <c r="J261" s="34">
        <f>AVERAGEIF($I$2:$I$999,I261,$C$2:$C$999)</f>
        <v>274.16279069767444</v>
      </c>
      <c r="K261" s="36">
        <f t="shared" si="8"/>
        <v>9.0592925608618202E-2</v>
      </c>
      <c r="L261" s="17" t="str">
        <f>VLOOKUP(B261,товар!$A$1:$C$433,3,FALSE)</f>
        <v>Фруктовый Рай</v>
      </c>
      <c r="M261" s="53">
        <f>AVERAGEIFS($C$2:$C$999,$I$2:$I$999,I261,$L$2:$L$999,L261)</f>
        <v>258.30769230769232</v>
      </c>
      <c r="N261" s="49">
        <v>44902</v>
      </c>
      <c r="O261" s="55">
        <f t="shared" si="9"/>
        <v>459</v>
      </c>
      <c r="P261" s="55">
        <f ca="1">SUM($E$2:$E$999,клиенты!D260:L694,10,FALSE)</f>
        <v>16731371.866666673</v>
      </c>
      <c r="Q261" s="17" t="s">
        <v>128</v>
      </c>
    </row>
    <row r="262" spans="1:17" x14ac:dyDescent="0.25">
      <c r="A262" s="18">
        <v>263</v>
      </c>
      <c r="B262" s="17">
        <v>422</v>
      </c>
      <c r="C262" s="17">
        <v>349</v>
      </c>
      <c r="D262" s="17">
        <v>2</v>
      </c>
      <c r="E262" s="17">
        <v>698</v>
      </c>
      <c r="F262" s="51">
        <v>45045</v>
      </c>
      <c r="G262" s="17" t="s">
        <v>18</v>
      </c>
      <c r="H262" s="19">
        <v>160</v>
      </c>
      <c r="I262" s="17" t="str">
        <f>VLOOKUP(B262,товар!$A$1:$C$433,2,FALSE)</f>
        <v>Кофе</v>
      </c>
      <c r="J262" s="34">
        <f>AVERAGEIF($I$2:$I$999,I262,$C$2:$C$999)</f>
        <v>253.58536585365854</v>
      </c>
      <c r="K262" s="36">
        <f t="shared" si="8"/>
        <v>0.3762623833798211</v>
      </c>
      <c r="L262" s="17" t="str">
        <f>VLOOKUP(B262,товар!$A$1:$C$433,3,FALSE)</f>
        <v>Nescafe</v>
      </c>
      <c r="M262" s="53">
        <f>AVERAGEIFS($C$2:$C$999,$I$2:$I$999,I262,$L$2:$L$999,L262)</f>
        <v>256.89999999999998</v>
      </c>
      <c r="N262" s="49">
        <v>44886</v>
      </c>
      <c r="O262" s="55">
        <f t="shared" si="9"/>
        <v>159</v>
      </c>
      <c r="P262" s="55">
        <f ca="1">SUM($E$2:$E$999,клиенты!D261:L695,10,FALSE)</f>
        <v>16641015.133333338</v>
      </c>
      <c r="Q262" s="17" t="s">
        <v>134</v>
      </c>
    </row>
    <row r="263" spans="1:17" x14ac:dyDescent="0.25">
      <c r="A263" s="18">
        <v>264</v>
      </c>
      <c r="B263" s="17">
        <v>222</v>
      </c>
      <c r="C263" s="17">
        <v>500</v>
      </c>
      <c r="D263" s="17">
        <v>2</v>
      </c>
      <c r="E263" s="17">
        <v>1000</v>
      </c>
      <c r="F263" s="51">
        <v>45157</v>
      </c>
      <c r="G263" s="17" t="s">
        <v>26</v>
      </c>
      <c r="H263" s="19">
        <v>9</v>
      </c>
      <c r="I263" s="17" t="str">
        <f>VLOOKUP(B263,товар!$A$1:$C$433,2,FALSE)</f>
        <v>Молоко</v>
      </c>
      <c r="J263" s="34">
        <f>AVERAGEIF($I$2:$I$999,I263,$C$2:$C$999)</f>
        <v>294.95238095238096</v>
      </c>
      <c r="K263" s="36">
        <f t="shared" si="8"/>
        <v>0.6951888924765901</v>
      </c>
      <c r="L263" s="17" t="str">
        <f>VLOOKUP(B263,товар!$A$1:$C$433,3,FALSE)</f>
        <v>Простоквашино</v>
      </c>
      <c r="M263" s="53">
        <f>AVERAGEIFS($C$2:$C$999,$I$2:$I$999,I263,$L$2:$L$999,L263)</f>
        <v>318.81818181818181</v>
      </c>
      <c r="N263" s="49">
        <v>44922</v>
      </c>
      <c r="O263" s="55">
        <f t="shared" si="9"/>
        <v>235</v>
      </c>
      <c r="P263" s="55">
        <f ca="1">SUM($E$2:$E$999,клиенты!D262:L696,10,FALSE)</f>
        <v>16550608.133333338</v>
      </c>
      <c r="Q263" s="17" t="s">
        <v>137</v>
      </c>
    </row>
    <row r="264" spans="1:17" x14ac:dyDescent="0.25">
      <c r="A264" s="18">
        <v>265</v>
      </c>
      <c r="B264" s="17">
        <v>497</v>
      </c>
      <c r="C264" s="17">
        <v>387</v>
      </c>
      <c r="D264" s="17">
        <v>2</v>
      </c>
      <c r="E264" s="17">
        <v>774</v>
      </c>
      <c r="F264" s="51">
        <v>44945</v>
      </c>
      <c r="G264" s="17" t="s">
        <v>15</v>
      </c>
      <c r="H264" s="19">
        <v>456</v>
      </c>
      <c r="I264" s="17" t="str">
        <f>VLOOKUP(B264,товар!$A$1:$C$433,2,FALSE)</f>
        <v>Конфеты</v>
      </c>
      <c r="J264" s="34">
        <f>AVERAGEIF($I$2:$I$999,I264,$C$2:$C$999)</f>
        <v>267.85483870967744</v>
      </c>
      <c r="K264" s="36">
        <f t="shared" si="8"/>
        <v>0.44481242849400848</v>
      </c>
      <c r="L264" s="17" t="str">
        <f>VLOOKUP(B264,товар!$A$1:$C$433,3,FALSE)</f>
        <v>Бабаевский</v>
      </c>
      <c r="M264" s="53">
        <f>AVERAGEIFS($C$2:$C$999,$I$2:$I$999,I264,$L$2:$L$999,L264)</f>
        <v>250.25925925925927</v>
      </c>
      <c r="N264" s="49">
        <v>44667</v>
      </c>
      <c r="O264" s="55">
        <f t="shared" si="9"/>
        <v>278</v>
      </c>
      <c r="P264" s="55">
        <f ca="1">SUM($E$2:$E$999,клиенты!D263:L697,10,FALSE)</f>
        <v>16459971.066666672</v>
      </c>
      <c r="Q264" s="17" t="s">
        <v>137</v>
      </c>
    </row>
    <row r="265" spans="1:17" x14ac:dyDescent="0.25">
      <c r="A265" s="18">
        <v>266</v>
      </c>
      <c r="B265" s="17">
        <v>217</v>
      </c>
      <c r="C265" s="17">
        <v>412</v>
      </c>
      <c r="D265" s="17">
        <v>2</v>
      </c>
      <c r="E265" s="17">
        <v>824</v>
      </c>
      <c r="F265" s="51">
        <v>45174</v>
      </c>
      <c r="G265" s="17" t="s">
        <v>19</v>
      </c>
      <c r="H265" s="19">
        <v>110</v>
      </c>
      <c r="I265" s="17" t="str">
        <f>VLOOKUP(B265,товар!$A$1:$C$433,2,FALSE)</f>
        <v>Мясо</v>
      </c>
      <c r="J265" s="34">
        <f>AVERAGEIF($I$2:$I$999,I265,$C$2:$C$999)</f>
        <v>271.74545454545455</v>
      </c>
      <c r="K265" s="36">
        <f t="shared" si="8"/>
        <v>0.51612471564298135</v>
      </c>
      <c r="L265" s="17" t="str">
        <f>VLOOKUP(B265,товар!$A$1:$C$433,3,FALSE)</f>
        <v>Агрокомплекс</v>
      </c>
      <c r="M265" s="53">
        <f>AVERAGEIFS($C$2:$C$999,$I$2:$I$999,I265,$L$2:$L$999,L265)</f>
        <v>311.2</v>
      </c>
      <c r="N265" s="49">
        <v>44920</v>
      </c>
      <c r="O265" s="55">
        <f t="shared" si="9"/>
        <v>254</v>
      </c>
      <c r="P265" s="55">
        <f ca="1">SUM($E$2:$E$999,клиенты!D264:L698,10,FALSE)</f>
        <v>16369301.133333338</v>
      </c>
      <c r="Q265" s="17" t="s">
        <v>130</v>
      </c>
    </row>
    <row r="266" spans="1:17" x14ac:dyDescent="0.25">
      <c r="A266" s="18">
        <v>267</v>
      </c>
      <c r="B266" s="17">
        <v>351</v>
      </c>
      <c r="C266" s="17">
        <v>155</v>
      </c>
      <c r="D266" s="17">
        <v>5</v>
      </c>
      <c r="E266" s="17">
        <v>775</v>
      </c>
      <c r="F266" s="51">
        <v>45189</v>
      </c>
      <c r="G266" s="17" t="s">
        <v>17</v>
      </c>
      <c r="H266" s="19">
        <v>216</v>
      </c>
      <c r="I266" s="17" t="str">
        <f>VLOOKUP(B266,товар!$A$1:$C$433,2,FALSE)</f>
        <v>Чипсы</v>
      </c>
      <c r="J266" s="34">
        <f>AVERAGEIF($I$2:$I$999,I266,$C$2:$C$999)</f>
        <v>273.72549019607845</v>
      </c>
      <c r="K266" s="36">
        <f t="shared" si="8"/>
        <v>-0.43373925501432664</v>
      </c>
      <c r="L266" s="17" t="str">
        <f>VLOOKUP(B266,товар!$A$1:$C$433,3,FALSE)</f>
        <v>Русская картошка</v>
      </c>
      <c r="M266" s="53">
        <f>AVERAGEIFS($C$2:$C$999,$I$2:$I$999,I266,$L$2:$L$999,L266)</f>
        <v>241.83333333333334</v>
      </c>
      <c r="N266" s="49">
        <v>44805</v>
      </c>
      <c r="O266" s="55">
        <f t="shared" si="9"/>
        <v>384</v>
      </c>
      <c r="P266" s="55">
        <f ca="1">SUM($E$2:$E$999,клиенты!D265:L699,10,FALSE)</f>
        <v>16278646.666666672</v>
      </c>
      <c r="Q266" s="17" t="s">
        <v>132</v>
      </c>
    </row>
    <row r="267" spans="1:17" x14ac:dyDescent="0.25">
      <c r="A267" s="18">
        <v>268</v>
      </c>
      <c r="B267" s="17">
        <v>494</v>
      </c>
      <c r="C267" s="17">
        <v>214</v>
      </c>
      <c r="D267" s="17">
        <v>1</v>
      </c>
      <c r="E267" s="17">
        <v>214</v>
      </c>
      <c r="F267" s="51">
        <v>45029</v>
      </c>
      <c r="G267" s="17" t="s">
        <v>14</v>
      </c>
      <c r="H267" s="19">
        <v>424</v>
      </c>
      <c r="I267" s="17" t="str">
        <f>VLOOKUP(B267,товар!$A$1:$C$433,2,FALSE)</f>
        <v>Сыр</v>
      </c>
      <c r="J267" s="34">
        <f>AVERAGEIF($I$2:$I$999,I267,$C$2:$C$999)</f>
        <v>262.63492063492066</v>
      </c>
      <c r="K267" s="36">
        <f t="shared" si="8"/>
        <v>-0.18518070832829692</v>
      </c>
      <c r="L267" s="17" t="str">
        <f>VLOOKUP(B267,товар!$A$1:$C$433,3,FALSE)</f>
        <v>Сырная долина</v>
      </c>
      <c r="M267" s="53">
        <f>AVERAGEIFS($C$2:$C$999,$I$2:$I$999,I267,$L$2:$L$999,L267)</f>
        <v>271</v>
      </c>
      <c r="N267" s="49">
        <v>44918</v>
      </c>
      <c r="O267" s="55">
        <f t="shared" si="9"/>
        <v>111</v>
      </c>
      <c r="P267" s="55">
        <f ca="1">SUM($E$2:$E$999,клиенты!D266:L700,10,FALSE)</f>
        <v>16187957.400000004</v>
      </c>
      <c r="Q267" s="17" t="s">
        <v>132</v>
      </c>
    </row>
    <row r="268" spans="1:17" x14ac:dyDescent="0.25">
      <c r="A268" s="18">
        <v>269</v>
      </c>
      <c r="B268" s="17">
        <v>464</v>
      </c>
      <c r="C268" s="17">
        <v>290</v>
      </c>
      <c r="D268" s="17">
        <v>3</v>
      </c>
      <c r="E268" s="17">
        <v>870</v>
      </c>
      <c r="F268" s="51">
        <v>45185</v>
      </c>
      <c r="G268" s="17" t="s">
        <v>22</v>
      </c>
      <c r="H268" s="19">
        <v>77</v>
      </c>
      <c r="I268" s="17" t="str">
        <f>VLOOKUP(B268,товар!$A$1:$C$433,2,FALSE)</f>
        <v>Сыр</v>
      </c>
      <c r="J268" s="34">
        <f>AVERAGEIF($I$2:$I$999,I268,$C$2:$C$999)</f>
        <v>262.63492063492066</v>
      </c>
      <c r="K268" s="36">
        <f t="shared" si="8"/>
        <v>0.10419436721866293</v>
      </c>
      <c r="L268" s="17" t="str">
        <f>VLOOKUP(B268,товар!$A$1:$C$433,3,FALSE)</f>
        <v>Сырная долина</v>
      </c>
      <c r="M268" s="53">
        <f>AVERAGEIFS($C$2:$C$999,$I$2:$I$999,I268,$L$2:$L$999,L268)</f>
        <v>271</v>
      </c>
      <c r="N268" s="49">
        <v>44913</v>
      </c>
      <c r="O268" s="55">
        <f t="shared" si="9"/>
        <v>272</v>
      </c>
      <c r="P268" s="55">
        <f ca="1">SUM($E$2:$E$999,клиенты!D267:L701,10,FALSE)</f>
        <v>16097514.633333338</v>
      </c>
      <c r="Q268" s="17" t="s">
        <v>132</v>
      </c>
    </row>
    <row r="269" spans="1:17" x14ac:dyDescent="0.25">
      <c r="A269" s="18">
        <v>270</v>
      </c>
      <c r="B269" s="17">
        <v>462</v>
      </c>
      <c r="C269" s="17">
        <v>271</v>
      </c>
      <c r="D269" s="17">
        <v>2</v>
      </c>
      <c r="E269" s="17">
        <v>542</v>
      </c>
      <c r="F269" s="51">
        <v>44976</v>
      </c>
      <c r="G269" s="17" t="s">
        <v>8</v>
      </c>
      <c r="H269" s="19">
        <v>192</v>
      </c>
      <c r="I269" s="17" t="str">
        <f>VLOOKUP(B269,товар!$A$1:$C$433,2,FALSE)</f>
        <v>Рис</v>
      </c>
      <c r="J269" s="34">
        <f>AVERAGEIF($I$2:$I$999,I269,$C$2:$C$999)</f>
        <v>258.375</v>
      </c>
      <c r="K269" s="36">
        <f t="shared" si="8"/>
        <v>4.8863086598935679E-2</v>
      </c>
      <c r="L269" s="17" t="str">
        <f>VLOOKUP(B269,товар!$A$1:$C$433,3,FALSE)</f>
        <v>Белый Злат</v>
      </c>
      <c r="M269" s="53">
        <f>AVERAGEIFS($C$2:$C$999,$I$2:$I$999,I269,$L$2:$L$999,L269)</f>
        <v>269.70588235294116</v>
      </c>
      <c r="N269" s="49">
        <v>44791</v>
      </c>
      <c r="O269" s="55">
        <f t="shared" si="9"/>
        <v>185</v>
      </c>
      <c r="P269" s="55">
        <f ca="1">SUM($E$2:$E$999,клиенты!D268:L702,10,FALSE)</f>
        <v>16006827.300000006</v>
      </c>
      <c r="Q269" s="17" t="s">
        <v>137</v>
      </c>
    </row>
    <row r="270" spans="1:17" x14ac:dyDescent="0.25">
      <c r="A270" s="18">
        <v>271</v>
      </c>
      <c r="B270" s="17">
        <v>102</v>
      </c>
      <c r="C270" s="17">
        <v>326</v>
      </c>
      <c r="D270" s="17">
        <v>2</v>
      </c>
      <c r="E270" s="17">
        <v>652</v>
      </c>
      <c r="F270" s="51">
        <v>45142</v>
      </c>
      <c r="G270" s="17" t="s">
        <v>24</v>
      </c>
      <c r="H270" s="19">
        <v>130</v>
      </c>
      <c r="I270" s="17" t="str">
        <f>VLOOKUP(B270,товар!$A$1:$C$433,2,FALSE)</f>
        <v>Печенье</v>
      </c>
      <c r="J270" s="34">
        <f>AVERAGEIF($I$2:$I$999,I270,$C$2:$C$999)</f>
        <v>283.468085106383</v>
      </c>
      <c r="K270" s="36">
        <f t="shared" si="8"/>
        <v>0.15004128199354483</v>
      </c>
      <c r="L270" s="17" t="str">
        <f>VLOOKUP(B270,товар!$A$1:$C$433,3,FALSE)</f>
        <v>Белогорье</v>
      </c>
      <c r="M270" s="53">
        <f>AVERAGEIFS($C$2:$C$999,$I$2:$I$999,I270,$L$2:$L$999,L270)</f>
        <v>249.5</v>
      </c>
      <c r="N270" s="49">
        <v>44821</v>
      </c>
      <c r="O270" s="55">
        <f t="shared" si="9"/>
        <v>321</v>
      </c>
      <c r="P270" s="55">
        <f ca="1">SUM($E$2:$E$999,клиенты!D269:L703,10,FALSE)</f>
        <v>15916251.133333338</v>
      </c>
      <c r="Q270" s="17" t="s">
        <v>132</v>
      </c>
    </row>
    <row r="271" spans="1:17" x14ac:dyDescent="0.25">
      <c r="A271" s="18">
        <v>272</v>
      </c>
      <c r="B271" s="17">
        <v>345</v>
      </c>
      <c r="C271" s="17">
        <v>420</v>
      </c>
      <c r="D271" s="17">
        <v>2</v>
      </c>
      <c r="E271" s="17">
        <v>840</v>
      </c>
      <c r="F271" s="51">
        <v>45037</v>
      </c>
      <c r="G271" s="17" t="s">
        <v>19</v>
      </c>
      <c r="H271" s="19">
        <v>308</v>
      </c>
      <c r="I271" s="17" t="str">
        <f>VLOOKUP(B271,товар!$A$1:$C$433,2,FALSE)</f>
        <v>Конфеты</v>
      </c>
      <c r="J271" s="34">
        <f>AVERAGEIF($I$2:$I$999,I271,$C$2:$C$999)</f>
        <v>267.85483870967744</v>
      </c>
      <c r="K271" s="36">
        <f t="shared" si="8"/>
        <v>0.56801348828807119</v>
      </c>
      <c r="L271" s="17" t="str">
        <f>VLOOKUP(B271,товар!$A$1:$C$433,3,FALSE)</f>
        <v>Рот Фронт</v>
      </c>
      <c r="M271" s="53">
        <f>AVERAGEIFS($C$2:$C$999,$I$2:$I$999,I271,$L$2:$L$999,L271)</f>
        <v>288.23809523809524</v>
      </c>
      <c r="N271" s="49">
        <v>44683</v>
      </c>
      <c r="O271" s="55">
        <f t="shared" si="9"/>
        <v>354</v>
      </c>
      <c r="P271" s="55">
        <f ca="1">SUM($E$2:$E$999,клиенты!D270:L704,10,FALSE)</f>
        <v>15825565.733333338</v>
      </c>
      <c r="Q271" s="17" t="s">
        <v>134</v>
      </c>
    </row>
    <row r="272" spans="1:17" x14ac:dyDescent="0.25">
      <c r="A272" s="18">
        <v>273</v>
      </c>
      <c r="B272" s="17">
        <v>445</v>
      </c>
      <c r="C272" s="17">
        <v>71</v>
      </c>
      <c r="D272" s="17">
        <v>4</v>
      </c>
      <c r="E272" s="17">
        <v>284</v>
      </c>
      <c r="F272" s="51">
        <v>45250</v>
      </c>
      <c r="G272" s="17" t="s">
        <v>25</v>
      </c>
      <c r="H272" s="19">
        <v>455</v>
      </c>
      <c r="I272" s="17" t="str">
        <f>VLOOKUP(B272,товар!$A$1:$C$433,2,FALSE)</f>
        <v>Сахар</v>
      </c>
      <c r="J272" s="34">
        <f>AVERAGEIF($I$2:$I$999,I272,$C$2:$C$999)</f>
        <v>250.9655172413793</v>
      </c>
      <c r="K272" s="36">
        <f t="shared" si="8"/>
        <v>-0.71709260785930207</v>
      </c>
      <c r="L272" s="17" t="str">
        <f>VLOOKUP(B272,товар!$A$1:$C$433,3,FALSE)</f>
        <v>Сладов</v>
      </c>
      <c r="M272" s="53">
        <f>AVERAGEIFS($C$2:$C$999,$I$2:$I$999,I272,$L$2:$L$999,L272)</f>
        <v>231.92857142857142</v>
      </c>
      <c r="N272" s="49">
        <v>44899</v>
      </c>
      <c r="O272" s="55">
        <f t="shared" si="9"/>
        <v>351</v>
      </c>
      <c r="P272" s="55">
        <f ca="1">SUM($E$2:$E$999,клиенты!D271:L705,10,FALSE)</f>
        <v>15734885.166666673</v>
      </c>
      <c r="Q272" s="17" t="s">
        <v>130</v>
      </c>
    </row>
    <row r="273" spans="1:17" x14ac:dyDescent="0.25">
      <c r="A273" s="18">
        <v>274</v>
      </c>
      <c r="B273" s="17">
        <v>241</v>
      </c>
      <c r="C273" s="17">
        <v>400</v>
      </c>
      <c r="D273" s="17">
        <v>3</v>
      </c>
      <c r="E273" s="17">
        <v>1200</v>
      </c>
      <c r="F273" s="51">
        <v>45371</v>
      </c>
      <c r="G273" s="17" t="s">
        <v>25</v>
      </c>
      <c r="H273" s="19">
        <v>490</v>
      </c>
      <c r="I273" s="17" t="str">
        <f>VLOOKUP(B273,товар!$A$1:$C$433,2,FALSE)</f>
        <v>Колбаса</v>
      </c>
      <c r="J273" s="34">
        <f>AVERAGEIF($I$2:$I$999,I273,$C$2:$C$999)</f>
        <v>286.92307692307691</v>
      </c>
      <c r="K273" s="36">
        <f t="shared" si="8"/>
        <v>0.39410187667560326</v>
      </c>
      <c r="L273" s="17" t="str">
        <f>VLOOKUP(B273,товар!$A$1:$C$433,3,FALSE)</f>
        <v>Окраина</v>
      </c>
      <c r="M273" s="53">
        <f>AVERAGEIFS($C$2:$C$999,$I$2:$I$999,I273,$L$2:$L$999,L273)</f>
        <v>273.58333333333331</v>
      </c>
      <c r="N273" s="49">
        <v>44703</v>
      </c>
      <c r="O273" s="55">
        <f t="shared" si="9"/>
        <v>668</v>
      </c>
      <c r="P273" s="55">
        <f ca="1">SUM($E$2:$E$999,клиенты!D272:L706,10,FALSE)</f>
        <v>15644322.533333341</v>
      </c>
      <c r="Q273" s="17" t="s">
        <v>132</v>
      </c>
    </row>
    <row r="274" spans="1:17" x14ac:dyDescent="0.25">
      <c r="A274" s="18">
        <v>275</v>
      </c>
      <c r="B274" s="17">
        <v>258</v>
      </c>
      <c r="C274" s="17">
        <v>109</v>
      </c>
      <c r="D274" s="17">
        <v>2</v>
      </c>
      <c r="E274" s="17">
        <v>218</v>
      </c>
      <c r="F274" s="51">
        <v>45416</v>
      </c>
      <c r="G274" s="17" t="s">
        <v>10</v>
      </c>
      <c r="H274" s="19">
        <v>480</v>
      </c>
      <c r="I274" s="17" t="str">
        <f>VLOOKUP(B274,товар!$A$1:$C$433,2,FALSE)</f>
        <v>Рыба</v>
      </c>
      <c r="J274" s="34">
        <f>AVERAGEIF($I$2:$I$999,I274,$C$2:$C$999)</f>
        <v>258.5128205128205</v>
      </c>
      <c r="K274" s="36">
        <f t="shared" si="8"/>
        <v>-0.5783574687561992</v>
      </c>
      <c r="L274" s="17" t="str">
        <f>VLOOKUP(B274,товар!$A$1:$C$433,3,FALSE)</f>
        <v>Санта Бремор</v>
      </c>
      <c r="M274" s="53">
        <f>AVERAGEIFS($C$2:$C$999,$I$2:$I$999,I274,$L$2:$L$999,L274)</f>
        <v>216.4</v>
      </c>
      <c r="N274" s="49">
        <v>44674</v>
      </c>
      <c r="O274" s="55">
        <f t="shared" si="9"/>
        <v>742</v>
      </c>
      <c r="P274" s="55">
        <f ca="1">SUM($E$2:$E$999,клиенты!D273:L707,10,FALSE)</f>
        <v>15553730.900000006</v>
      </c>
      <c r="Q274" s="17" t="s">
        <v>137</v>
      </c>
    </row>
    <row r="275" spans="1:17" x14ac:dyDescent="0.25">
      <c r="A275" s="18">
        <v>276</v>
      </c>
      <c r="B275" s="17">
        <v>376</v>
      </c>
      <c r="C275" s="17">
        <v>217</v>
      </c>
      <c r="D275" s="17">
        <v>1</v>
      </c>
      <c r="E275" s="17">
        <v>217</v>
      </c>
      <c r="F275" s="51">
        <v>45199</v>
      </c>
      <c r="G275" s="17" t="s">
        <v>12</v>
      </c>
      <c r="H275" s="19">
        <v>321</v>
      </c>
      <c r="I275" s="17" t="str">
        <f>VLOOKUP(B275,товар!$A$1:$C$433,2,FALSE)</f>
        <v>Конфеты</v>
      </c>
      <c r="J275" s="34">
        <f>AVERAGEIF($I$2:$I$999,I275,$C$2:$C$999)</f>
        <v>267.85483870967744</v>
      </c>
      <c r="K275" s="36">
        <f t="shared" si="8"/>
        <v>-0.18985969771782985</v>
      </c>
      <c r="L275" s="17" t="str">
        <f>VLOOKUP(B275,товар!$A$1:$C$433,3,FALSE)</f>
        <v>Красный Октябрь</v>
      </c>
      <c r="M275" s="53">
        <f>AVERAGEIFS($C$2:$C$999,$I$2:$I$999,I275,$L$2:$L$999,L275)</f>
        <v>273.625</v>
      </c>
      <c r="N275" s="49">
        <v>44616</v>
      </c>
      <c r="O275" s="55">
        <f t="shared" si="9"/>
        <v>583</v>
      </c>
      <c r="P275" s="55">
        <f ca="1">SUM($E$2:$E$999,клиенты!D274:L708,10,FALSE)</f>
        <v>15463272.666666673</v>
      </c>
      <c r="Q275" s="17" t="s">
        <v>128</v>
      </c>
    </row>
    <row r="276" spans="1:17" x14ac:dyDescent="0.25">
      <c r="A276" s="18">
        <v>277</v>
      </c>
      <c r="B276" s="17">
        <v>7</v>
      </c>
      <c r="C276" s="17">
        <v>104</v>
      </c>
      <c r="D276" s="17">
        <v>1</v>
      </c>
      <c r="E276" s="17">
        <v>104</v>
      </c>
      <c r="F276" s="51">
        <v>44989</v>
      </c>
      <c r="G276" s="17" t="s">
        <v>15</v>
      </c>
      <c r="H276" s="19">
        <v>496</v>
      </c>
      <c r="I276" s="17" t="str">
        <f>VLOOKUP(B276,товар!$A$1:$C$433,2,FALSE)</f>
        <v>Сыр</v>
      </c>
      <c r="J276" s="34">
        <f>AVERAGEIF($I$2:$I$999,I276,$C$2:$C$999)</f>
        <v>262.63492063492066</v>
      </c>
      <c r="K276" s="36">
        <f t="shared" si="8"/>
        <v>-0.60401305451468634</v>
      </c>
      <c r="L276" s="17" t="str">
        <f>VLOOKUP(B276,товар!$A$1:$C$433,3,FALSE)</f>
        <v>President</v>
      </c>
      <c r="M276" s="53">
        <f>AVERAGEIFS($C$2:$C$999,$I$2:$I$999,I276,$L$2:$L$999,L276)</f>
        <v>238.72222222222223</v>
      </c>
      <c r="N276" s="49">
        <v>44587</v>
      </c>
      <c r="O276" s="55">
        <f t="shared" si="9"/>
        <v>402</v>
      </c>
      <c r="P276" s="55">
        <f ca="1">SUM($E$2:$E$999,клиенты!D275:L709,10,FALSE)</f>
        <v>15372605.633333338</v>
      </c>
      <c r="Q276" s="17" t="s">
        <v>137</v>
      </c>
    </row>
    <row r="277" spans="1:17" x14ac:dyDescent="0.25">
      <c r="A277" s="18">
        <v>278</v>
      </c>
      <c r="B277" s="17">
        <v>428</v>
      </c>
      <c r="C277" s="17">
        <v>428</v>
      </c>
      <c r="D277" s="17">
        <v>4</v>
      </c>
      <c r="E277" s="17">
        <v>1712</v>
      </c>
      <c r="F277" s="51">
        <v>45123</v>
      </c>
      <c r="G277" s="17" t="s">
        <v>18</v>
      </c>
      <c r="H277" s="19">
        <v>203</v>
      </c>
      <c r="I277" s="17" t="str">
        <f>VLOOKUP(B277,товар!$A$1:$C$433,2,FALSE)</f>
        <v>Конфеты</v>
      </c>
      <c r="J277" s="34">
        <f>AVERAGEIF($I$2:$I$999,I277,$C$2:$C$999)</f>
        <v>267.85483870967744</v>
      </c>
      <c r="K277" s="36">
        <f t="shared" si="8"/>
        <v>0.59788041187451069</v>
      </c>
      <c r="L277" s="17" t="str">
        <f>VLOOKUP(B277,товар!$A$1:$C$433,3,FALSE)</f>
        <v>Бабаевский</v>
      </c>
      <c r="M277" s="53">
        <f>AVERAGEIFS($C$2:$C$999,$I$2:$I$999,I277,$L$2:$L$999,L277)</f>
        <v>250.25925925925927</v>
      </c>
      <c r="N277" s="49">
        <v>44862</v>
      </c>
      <c r="O277" s="55">
        <f t="shared" si="9"/>
        <v>261</v>
      </c>
      <c r="P277" s="55">
        <f ca="1">SUM($E$2:$E$999,клиенты!D276:L710,10,FALSE)</f>
        <v>15282128.066666674</v>
      </c>
      <c r="Q277" s="17" t="s">
        <v>130</v>
      </c>
    </row>
    <row r="278" spans="1:17" x14ac:dyDescent="0.25">
      <c r="A278" s="18">
        <v>279</v>
      </c>
      <c r="B278" s="17">
        <v>216</v>
      </c>
      <c r="C278" s="17">
        <v>83</v>
      </c>
      <c r="D278" s="17">
        <v>3</v>
      </c>
      <c r="E278" s="17">
        <v>249</v>
      </c>
      <c r="F278" s="51">
        <v>45033</v>
      </c>
      <c r="G278" s="17" t="s">
        <v>17</v>
      </c>
      <c r="H278" s="19">
        <v>457</v>
      </c>
      <c r="I278" s="17" t="str">
        <f>VLOOKUP(B278,товар!$A$1:$C$433,2,FALSE)</f>
        <v>Кофе</v>
      </c>
      <c r="J278" s="34">
        <f>AVERAGEIF($I$2:$I$999,I278,$C$2:$C$999)</f>
        <v>253.58536585365854</v>
      </c>
      <c r="K278" s="36">
        <f t="shared" si="8"/>
        <v>-0.67269404635952679</v>
      </c>
      <c r="L278" s="17" t="str">
        <f>VLOOKUP(B278,товар!$A$1:$C$433,3,FALSE)</f>
        <v>Черная Карта</v>
      </c>
      <c r="M278" s="53">
        <f>AVERAGEIFS($C$2:$C$999,$I$2:$I$999,I278,$L$2:$L$999,L278)</f>
        <v>222.2</v>
      </c>
      <c r="N278" s="49">
        <v>44585</v>
      </c>
      <c r="O278" s="55">
        <f t="shared" si="9"/>
        <v>448</v>
      </c>
      <c r="P278" s="55">
        <f ca="1">SUM($E$2:$E$999,клиенты!D277:L711,10,FALSE)</f>
        <v>15191678.533333339</v>
      </c>
      <c r="Q278" s="17" t="s">
        <v>130</v>
      </c>
    </row>
    <row r="279" spans="1:17" x14ac:dyDescent="0.25">
      <c r="A279" s="18">
        <v>280</v>
      </c>
      <c r="B279" s="17">
        <v>272</v>
      </c>
      <c r="C279" s="17">
        <v>113</v>
      </c>
      <c r="D279" s="17">
        <v>3</v>
      </c>
      <c r="E279" s="17">
        <v>339</v>
      </c>
      <c r="F279" s="51">
        <v>45019</v>
      </c>
      <c r="G279" s="17" t="s">
        <v>23</v>
      </c>
      <c r="H279" s="19">
        <v>21</v>
      </c>
      <c r="I279" s="17" t="str">
        <f>VLOOKUP(B279,товар!$A$1:$C$433,2,FALSE)</f>
        <v>Крупа</v>
      </c>
      <c r="J279" s="34">
        <f>AVERAGEIF($I$2:$I$999,I279,$C$2:$C$999)</f>
        <v>255.11627906976744</v>
      </c>
      <c r="K279" s="36">
        <f t="shared" si="8"/>
        <v>-0.55706472196900636</v>
      </c>
      <c r="L279" s="17" t="str">
        <f>VLOOKUP(B279,товар!$A$1:$C$433,3,FALSE)</f>
        <v>Ярмарка</v>
      </c>
      <c r="M279" s="53">
        <f>AVERAGEIFS($C$2:$C$999,$I$2:$I$999,I279,$L$2:$L$999,L279)</f>
        <v>252.09090909090909</v>
      </c>
      <c r="N279" s="49">
        <v>44923</v>
      </c>
      <c r="O279" s="55">
        <f t="shared" si="9"/>
        <v>96</v>
      </c>
      <c r="P279" s="55">
        <f ca="1">SUM($E$2:$E$999,клиенты!D278:L712,10,FALSE)</f>
        <v>15101285.066666674</v>
      </c>
      <c r="Q279" s="17" t="s">
        <v>134</v>
      </c>
    </row>
    <row r="280" spans="1:17" x14ac:dyDescent="0.25">
      <c r="A280" s="18">
        <v>281</v>
      </c>
      <c r="B280" s="17">
        <v>236</v>
      </c>
      <c r="C280" s="17">
        <v>221</v>
      </c>
      <c r="D280" s="17">
        <v>4</v>
      </c>
      <c r="E280" s="17">
        <v>884</v>
      </c>
      <c r="F280" s="51">
        <v>45166</v>
      </c>
      <c r="G280" s="17" t="s">
        <v>19</v>
      </c>
      <c r="H280" s="19">
        <v>333</v>
      </c>
      <c r="I280" s="17" t="str">
        <f>VLOOKUP(B280,товар!$A$1:$C$433,2,FALSE)</f>
        <v>Печенье</v>
      </c>
      <c r="J280" s="34">
        <f>AVERAGEIF($I$2:$I$999,I280,$C$2:$C$999)</f>
        <v>283.468085106383</v>
      </c>
      <c r="K280" s="36">
        <f t="shared" si="8"/>
        <v>-0.22037078736020421</v>
      </c>
      <c r="L280" s="17" t="str">
        <f>VLOOKUP(B280,товар!$A$1:$C$433,3,FALSE)</f>
        <v>Посиделкино</v>
      </c>
      <c r="M280" s="53">
        <f>AVERAGEIFS($C$2:$C$999,$I$2:$I$999,I280,$L$2:$L$999,L280)</f>
        <v>321.63636363636363</v>
      </c>
      <c r="N280" s="49">
        <v>44772</v>
      </c>
      <c r="O280" s="55">
        <f t="shared" si="9"/>
        <v>394</v>
      </c>
      <c r="P280" s="55">
        <f ca="1">SUM($E$2:$E$999,клиенты!D279:L713,10,FALSE)</f>
        <v>15010919.63333334</v>
      </c>
      <c r="Q280" s="17" t="s">
        <v>130</v>
      </c>
    </row>
    <row r="281" spans="1:17" x14ac:dyDescent="0.25">
      <c r="A281" s="18">
        <v>282</v>
      </c>
      <c r="B281" s="17">
        <v>225</v>
      </c>
      <c r="C281" s="17">
        <v>114</v>
      </c>
      <c r="D281" s="17">
        <v>3</v>
      </c>
      <c r="E281" s="17">
        <v>342</v>
      </c>
      <c r="F281" s="51">
        <v>45126</v>
      </c>
      <c r="G281" s="17" t="s">
        <v>15</v>
      </c>
      <c r="H281" s="19">
        <v>405</v>
      </c>
      <c r="I281" s="17" t="str">
        <f>VLOOKUP(B281,товар!$A$1:$C$433,2,FALSE)</f>
        <v>Соль</v>
      </c>
      <c r="J281" s="34">
        <f>AVERAGEIF($I$2:$I$999,I281,$C$2:$C$999)</f>
        <v>264.8679245283019</v>
      </c>
      <c r="K281" s="36">
        <f t="shared" si="8"/>
        <v>-0.56959680866220264</v>
      </c>
      <c r="L281" s="17" t="str">
        <f>VLOOKUP(B281,товар!$A$1:$C$433,3,FALSE)</f>
        <v>Илецкая</v>
      </c>
      <c r="M281" s="53">
        <f>AVERAGEIFS($C$2:$C$999,$I$2:$I$999,I281,$L$2:$L$999,L281)</f>
        <v>238.16666666666666</v>
      </c>
      <c r="N281" s="49">
        <v>44718</v>
      </c>
      <c r="O281" s="55">
        <f t="shared" si="9"/>
        <v>408</v>
      </c>
      <c r="P281" s="55">
        <f ca="1">SUM($E$2:$E$999,клиенты!D280:L714,10,FALSE)</f>
        <v>14920288.366666675</v>
      </c>
      <c r="Q281" s="17" t="s">
        <v>130</v>
      </c>
    </row>
    <row r="282" spans="1:17" x14ac:dyDescent="0.25">
      <c r="A282" s="18">
        <v>283</v>
      </c>
      <c r="B282" s="17">
        <v>167</v>
      </c>
      <c r="C282" s="17">
        <v>488</v>
      </c>
      <c r="D282" s="17">
        <v>3</v>
      </c>
      <c r="E282" s="17">
        <v>1464</v>
      </c>
      <c r="F282" s="51">
        <v>45164</v>
      </c>
      <c r="G282" s="17" t="s">
        <v>8</v>
      </c>
      <c r="H282" s="19">
        <v>32</v>
      </c>
      <c r="I282" s="17" t="str">
        <f>VLOOKUP(B282,товар!$A$1:$C$433,2,FALSE)</f>
        <v>Мясо</v>
      </c>
      <c r="J282" s="34">
        <f>AVERAGEIF($I$2:$I$999,I282,$C$2:$C$999)</f>
        <v>271.74545454545455</v>
      </c>
      <c r="K282" s="36">
        <f t="shared" si="8"/>
        <v>0.79579820687809444</v>
      </c>
      <c r="L282" s="17" t="str">
        <f>VLOOKUP(B282,товар!$A$1:$C$433,3,FALSE)</f>
        <v>Сава</v>
      </c>
      <c r="M282" s="53">
        <f>AVERAGEIFS($C$2:$C$999,$I$2:$I$999,I282,$L$2:$L$999,L282)</f>
        <v>212.8125</v>
      </c>
      <c r="N282" s="49">
        <v>44820</v>
      </c>
      <c r="O282" s="55">
        <f t="shared" si="9"/>
        <v>344</v>
      </c>
      <c r="P282" s="55">
        <f ca="1">SUM($E$2:$E$999,клиенты!D281:L715,10,FALSE)</f>
        <v>14829924.866666675</v>
      </c>
      <c r="Q282" s="17" t="s">
        <v>130</v>
      </c>
    </row>
    <row r="283" spans="1:17" x14ac:dyDescent="0.25">
      <c r="A283" s="18">
        <v>284</v>
      </c>
      <c r="B283" s="17">
        <v>467</v>
      </c>
      <c r="C283" s="17">
        <v>421</v>
      </c>
      <c r="D283" s="17">
        <v>5</v>
      </c>
      <c r="E283" s="17">
        <v>2105</v>
      </c>
      <c r="F283" s="51">
        <v>45070</v>
      </c>
      <c r="G283" s="17" t="s">
        <v>14</v>
      </c>
      <c r="H283" s="19">
        <v>334</v>
      </c>
      <c r="I283" s="17" t="str">
        <f>VLOOKUP(B283,товар!$A$1:$C$433,2,FALSE)</f>
        <v>Макароны</v>
      </c>
      <c r="J283" s="34">
        <f>AVERAGEIF($I$2:$I$999,I283,$C$2:$C$999)</f>
        <v>265.47674418604652</v>
      </c>
      <c r="K283" s="36">
        <f t="shared" si="8"/>
        <v>0.58582628881783538</v>
      </c>
      <c r="L283" s="17" t="str">
        <f>VLOOKUP(B283,товар!$A$1:$C$433,3,FALSE)</f>
        <v>Борилла</v>
      </c>
      <c r="M283" s="53">
        <f>AVERAGEIFS($C$2:$C$999,$I$2:$I$999,I283,$L$2:$L$999,L283)</f>
        <v>236.27586206896552</v>
      </c>
      <c r="N283" s="49">
        <v>44700</v>
      </c>
      <c r="O283" s="55">
        <f t="shared" si="9"/>
        <v>370</v>
      </c>
      <c r="P283" s="55">
        <f ca="1">SUM($E$2:$E$999,клиенты!D282:L716,10,FALSE)</f>
        <v>14739234.63333334</v>
      </c>
      <c r="Q283" s="17" t="s">
        <v>130</v>
      </c>
    </row>
    <row r="284" spans="1:17" x14ac:dyDescent="0.25">
      <c r="A284" s="18">
        <v>285</v>
      </c>
      <c r="B284" s="17">
        <v>430</v>
      </c>
      <c r="C284" s="17">
        <v>380</v>
      </c>
      <c r="D284" s="17">
        <v>1</v>
      </c>
      <c r="E284" s="17">
        <v>380</v>
      </c>
      <c r="F284" s="51">
        <v>45391</v>
      </c>
      <c r="G284" s="17" t="s">
        <v>27</v>
      </c>
      <c r="H284" s="19">
        <v>449</v>
      </c>
      <c r="I284" s="17" t="str">
        <f>VLOOKUP(B284,товар!$A$1:$C$433,2,FALSE)</f>
        <v>Чай</v>
      </c>
      <c r="J284" s="34">
        <f>AVERAGEIF($I$2:$I$999,I284,$C$2:$C$999)</f>
        <v>271.18181818181819</v>
      </c>
      <c r="K284" s="36">
        <f t="shared" si="8"/>
        <v>0.40127388535031838</v>
      </c>
      <c r="L284" s="17" t="str">
        <f>VLOOKUP(B284,товар!$A$1:$C$433,3,FALSE)</f>
        <v>Ахмад</v>
      </c>
      <c r="M284" s="53">
        <f>AVERAGEIFS($C$2:$C$999,$I$2:$I$999,I284,$L$2:$L$999,L284)</f>
        <v>243.3</v>
      </c>
      <c r="N284" s="49">
        <v>44628</v>
      </c>
      <c r="O284" s="55">
        <f t="shared" si="9"/>
        <v>763</v>
      </c>
      <c r="P284" s="55">
        <f ca="1">SUM($E$2:$E$999,клиенты!D283:L717,10,FALSE)</f>
        <v>14648690.366666673</v>
      </c>
      <c r="Q284" s="17" t="s">
        <v>130</v>
      </c>
    </row>
    <row r="285" spans="1:17" x14ac:dyDescent="0.25">
      <c r="A285" s="18">
        <v>286</v>
      </c>
      <c r="B285" s="17">
        <v>139</v>
      </c>
      <c r="C285" s="17">
        <v>232</v>
      </c>
      <c r="D285" s="17">
        <v>3</v>
      </c>
      <c r="E285" s="17">
        <v>696</v>
      </c>
      <c r="F285" s="51">
        <v>45197</v>
      </c>
      <c r="G285" s="17" t="s">
        <v>26</v>
      </c>
      <c r="H285" s="19">
        <v>302</v>
      </c>
      <c r="I285" s="17" t="str">
        <f>VLOOKUP(B285,товар!$A$1:$C$433,2,FALSE)</f>
        <v>Йогурт</v>
      </c>
      <c r="J285" s="34">
        <f>AVERAGEIF($I$2:$I$999,I285,$C$2:$C$999)</f>
        <v>263.25423728813558</v>
      </c>
      <c r="K285" s="36">
        <f t="shared" si="8"/>
        <v>-0.11872263713623488</v>
      </c>
      <c r="L285" s="17" t="str">
        <f>VLOOKUP(B285,товар!$A$1:$C$433,3,FALSE)</f>
        <v>Ростагроэкспорт</v>
      </c>
      <c r="M285" s="53">
        <f>AVERAGEIFS($C$2:$C$999,$I$2:$I$999,I285,$L$2:$L$999,L285)</f>
        <v>257.78260869565219</v>
      </c>
      <c r="N285" s="49">
        <v>44612</v>
      </c>
      <c r="O285" s="55">
        <f t="shared" si="9"/>
        <v>585</v>
      </c>
      <c r="P285" s="55">
        <f ca="1">SUM($E$2:$E$999,клиенты!D284:L718,10,FALSE)</f>
        <v>14558198.300000006</v>
      </c>
      <c r="Q285" s="17" t="s">
        <v>137</v>
      </c>
    </row>
    <row r="286" spans="1:17" x14ac:dyDescent="0.25">
      <c r="A286" s="18">
        <v>287</v>
      </c>
      <c r="B286" s="17">
        <v>351</v>
      </c>
      <c r="C286" s="17">
        <v>93</v>
      </c>
      <c r="D286" s="17">
        <v>3</v>
      </c>
      <c r="E286" s="17">
        <v>279</v>
      </c>
      <c r="F286" s="51">
        <v>45392</v>
      </c>
      <c r="G286" s="17" t="s">
        <v>20</v>
      </c>
      <c r="H286" s="19">
        <v>341</v>
      </c>
      <c r="I286" s="17" t="str">
        <f>VLOOKUP(B286,товар!$A$1:$C$433,2,FALSE)</f>
        <v>Чипсы</v>
      </c>
      <c r="J286" s="34">
        <f>AVERAGEIF($I$2:$I$999,I286,$C$2:$C$999)</f>
        <v>273.72549019607845</v>
      </c>
      <c r="K286" s="36">
        <f t="shared" si="8"/>
        <v>-0.66024355300859594</v>
      </c>
      <c r="L286" s="17" t="str">
        <f>VLOOKUP(B286,товар!$A$1:$C$433,3,FALSE)</f>
        <v>Русская картошка</v>
      </c>
      <c r="M286" s="53">
        <f>AVERAGEIFS($C$2:$C$999,$I$2:$I$999,I286,$L$2:$L$999,L286)</f>
        <v>241.83333333333334</v>
      </c>
      <c r="N286" s="49">
        <v>44727</v>
      </c>
      <c r="O286" s="55">
        <f t="shared" si="9"/>
        <v>665</v>
      </c>
      <c r="P286" s="55">
        <f ca="1">SUM($E$2:$E$999,клиенты!D285:L719,10,FALSE)</f>
        <v>14467607.63333334</v>
      </c>
      <c r="Q286" s="17" t="s">
        <v>137</v>
      </c>
    </row>
    <row r="287" spans="1:17" x14ac:dyDescent="0.25">
      <c r="A287" s="18">
        <v>288</v>
      </c>
      <c r="B287" s="17">
        <v>404</v>
      </c>
      <c r="C287" s="17">
        <v>136</v>
      </c>
      <c r="D287" s="17">
        <v>2</v>
      </c>
      <c r="E287" s="17">
        <v>272</v>
      </c>
      <c r="F287" s="51">
        <v>45287</v>
      </c>
      <c r="G287" s="17" t="s">
        <v>11</v>
      </c>
      <c r="H287" s="19">
        <v>62</v>
      </c>
      <c r="I287" s="17" t="str">
        <f>VLOOKUP(B287,товар!$A$1:$C$433,2,FALSE)</f>
        <v>Йогурт</v>
      </c>
      <c r="J287" s="34">
        <f>AVERAGEIF($I$2:$I$999,I287,$C$2:$C$999)</f>
        <v>263.25423728813558</v>
      </c>
      <c r="K287" s="36">
        <f t="shared" si="8"/>
        <v>-0.48338913211434453</v>
      </c>
      <c r="L287" s="17" t="str">
        <f>VLOOKUP(B287,товар!$A$1:$C$433,3,FALSE)</f>
        <v>Ростагроэкспорт</v>
      </c>
      <c r="M287" s="53">
        <f>AVERAGEIFS($C$2:$C$999,$I$2:$I$999,I287,$L$2:$L$999,L287)</f>
        <v>257.78260869565219</v>
      </c>
      <c r="N287" s="49">
        <v>44795</v>
      </c>
      <c r="O287" s="55">
        <f t="shared" si="9"/>
        <v>492</v>
      </c>
      <c r="P287" s="55">
        <f ca="1">SUM($E$2:$E$999,клиенты!D286:L720,10,FALSE)</f>
        <v>14377132.966666674</v>
      </c>
      <c r="Q287" s="17" t="s">
        <v>130</v>
      </c>
    </row>
    <row r="288" spans="1:17" x14ac:dyDescent="0.25">
      <c r="A288" s="18">
        <v>289</v>
      </c>
      <c r="B288" s="17">
        <v>237</v>
      </c>
      <c r="C288" s="17">
        <v>157</v>
      </c>
      <c r="D288" s="17">
        <v>5</v>
      </c>
      <c r="E288" s="17">
        <v>785</v>
      </c>
      <c r="F288" s="51">
        <v>44946</v>
      </c>
      <c r="G288" s="17" t="s">
        <v>24</v>
      </c>
      <c r="H288" s="19">
        <v>366</v>
      </c>
      <c r="I288" s="17" t="str">
        <f>VLOOKUP(B288,товар!$A$1:$C$433,2,FALSE)</f>
        <v>Конфеты</v>
      </c>
      <c r="J288" s="34">
        <f>AVERAGEIF($I$2:$I$999,I288,$C$2:$C$999)</f>
        <v>267.85483870967744</v>
      </c>
      <c r="K288" s="36">
        <f t="shared" si="8"/>
        <v>-0.41386162461612575</v>
      </c>
      <c r="L288" s="17" t="str">
        <f>VLOOKUP(B288,товар!$A$1:$C$433,3,FALSE)</f>
        <v>Рот Фронт</v>
      </c>
      <c r="M288" s="53">
        <f>AVERAGEIFS($C$2:$C$999,$I$2:$I$999,I288,$L$2:$L$999,L288)</f>
        <v>288.23809523809524</v>
      </c>
      <c r="N288" s="49">
        <v>44701</v>
      </c>
      <c r="O288" s="55">
        <f t="shared" si="9"/>
        <v>245</v>
      </c>
      <c r="P288" s="55">
        <f ca="1">SUM($E$2:$E$999,клиенты!D287:L721,10,FALSE)</f>
        <v>14286727.900000006</v>
      </c>
      <c r="Q288" s="17" t="s">
        <v>137</v>
      </c>
    </row>
    <row r="289" spans="1:17" x14ac:dyDescent="0.25">
      <c r="A289" s="18">
        <v>290</v>
      </c>
      <c r="B289" s="17">
        <v>323</v>
      </c>
      <c r="C289" s="17">
        <v>363</v>
      </c>
      <c r="D289" s="17">
        <v>4</v>
      </c>
      <c r="E289" s="17">
        <v>1452</v>
      </c>
      <c r="F289" s="51">
        <v>45362</v>
      </c>
      <c r="G289" s="17" t="s">
        <v>15</v>
      </c>
      <c r="H289" s="19">
        <v>463</v>
      </c>
      <c r="I289" s="17" t="str">
        <f>VLOOKUP(B289,товар!$A$1:$C$433,2,FALSE)</f>
        <v>Рыба</v>
      </c>
      <c r="J289" s="34">
        <f>AVERAGEIF($I$2:$I$999,I289,$C$2:$C$999)</f>
        <v>258.5128205128205</v>
      </c>
      <c r="K289" s="36">
        <f t="shared" si="8"/>
        <v>0.40418567744495149</v>
      </c>
      <c r="L289" s="17" t="str">
        <f>VLOOKUP(B289,товар!$A$1:$C$433,3,FALSE)</f>
        <v>Меридиан</v>
      </c>
      <c r="M289" s="53">
        <f>AVERAGEIFS($C$2:$C$999,$I$2:$I$999,I289,$L$2:$L$999,L289)</f>
        <v>260.64705882352939</v>
      </c>
      <c r="N289" s="49">
        <v>44711</v>
      </c>
      <c r="O289" s="55">
        <f t="shared" si="9"/>
        <v>651</v>
      </c>
      <c r="P289" s="55">
        <f ca="1">SUM($E$2:$E$999,клиенты!D288:L722,10,FALSE)</f>
        <v>14196338.300000004</v>
      </c>
      <c r="Q289" s="17" t="s">
        <v>137</v>
      </c>
    </row>
    <row r="290" spans="1:17" x14ac:dyDescent="0.25">
      <c r="A290" s="18">
        <v>291</v>
      </c>
      <c r="B290" s="17">
        <v>457</v>
      </c>
      <c r="C290" s="17">
        <v>289</v>
      </c>
      <c r="D290" s="17">
        <v>5</v>
      </c>
      <c r="E290" s="17">
        <v>1445</v>
      </c>
      <c r="F290" s="51">
        <v>45167</v>
      </c>
      <c r="G290" s="17" t="s">
        <v>24</v>
      </c>
      <c r="H290" s="19">
        <v>421</v>
      </c>
      <c r="I290" s="17" t="str">
        <f>VLOOKUP(B290,товар!$A$1:$C$433,2,FALSE)</f>
        <v>Сок</v>
      </c>
      <c r="J290" s="34">
        <f>AVERAGEIF($I$2:$I$999,I290,$C$2:$C$999)</f>
        <v>268.60344827586209</v>
      </c>
      <c r="K290" s="36">
        <f t="shared" si="8"/>
        <v>7.5935554271776118E-2</v>
      </c>
      <c r="L290" s="17" t="str">
        <f>VLOOKUP(B290,товар!$A$1:$C$433,3,FALSE)</f>
        <v>Rich</v>
      </c>
      <c r="M290" s="53">
        <f>AVERAGEIFS($C$2:$C$999,$I$2:$I$999,I290,$L$2:$L$999,L290)</f>
        <v>272.25</v>
      </c>
      <c r="N290" s="49">
        <v>44787</v>
      </c>
      <c r="O290" s="55">
        <f t="shared" si="9"/>
        <v>380</v>
      </c>
      <c r="P290" s="55">
        <f ca="1">SUM($E$2:$E$999,клиенты!D289:L723,10,FALSE)</f>
        <v>14105837.533333341</v>
      </c>
      <c r="Q290" s="17" t="s">
        <v>137</v>
      </c>
    </row>
    <row r="291" spans="1:17" x14ac:dyDescent="0.25">
      <c r="A291" s="18">
        <v>292</v>
      </c>
      <c r="B291" s="17">
        <v>328</v>
      </c>
      <c r="C291" s="17">
        <v>448</v>
      </c>
      <c r="D291" s="17">
        <v>4</v>
      </c>
      <c r="E291" s="17">
        <v>1792</v>
      </c>
      <c r="F291" s="51">
        <v>45166</v>
      </c>
      <c r="G291" s="17" t="s">
        <v>18</v>
      </c>
      <c r="H291" s="19">
        <v>86</v>
      </c>
      <c r="I291" s="17" t="str">
        <f>VLOOKUP(B291,товар!$A$1:$C$433,2,FALSE)</f>
        <v>Чипсы</v>
      </c>
      <c r="J291" s="34">
        <f>AVERAGEIF($I$2:$I$999,I291,$C$2:$C$999)</f>
        <v>273.72549019607845</v>
      </c>
      <c r="K291" s="36">
        <f t="shared" si="8"/>
        <v>0.63667621776504291</v>
      </c>
      <c r="L291" s="17" t="str">
        <f>VLOOKUP(B291,товар!$A$1:$C$433,3,FALSE)</f>
        <v>Русская картошка</v>
      </c>
      <c r="M291" s="53">
        <f>AVERAGEIFS($C$2:$C$999,$I$2:$I$999,I291,$L$2:$L$999,L291)</f>
        <v>241.83333333333334</v>
      </c>
      <c r="N291" s="49">
        <v>44580</v>
      </c>
      <c r="O291" s="55">
        <f t="shared" si="9"/>
        <v>586</v>
      </c>
      <c r="P291" s="55">
        <f ca="1">SUM($E$2:$E$999,клиенты!D290:L724,10,FALSE)</f>
        <v>14015271.033333343</v>
      </c>
      <c r="Q291" s="17" t="s">
        <v>137</v>
      </c>
    </row>
    <row r="292" spans="1:17" x14ac:dyDescent="0.25">
      <c r="A292" s="18">
        <v>293</v>
      </c>
      <c r="B292" s="17">
        <v>424</v>
      </c>
      <c r="C292" s="17">
        <v>226</v>
      </c>
      <c r="D292" s="17">
        <v>2</v>
      </c>
      <c r="E292" s="17">
        <v>452</v>
      </c>
      <c r="F292" s="51">
        <v>45108</v>
      </c>
      <c r="G292" s="17" t="s">
        <v>17</v>
      </c>
      <c r="H292" s="19">
        <v>397</v>
      </c>
      <c r="I292" s="17" t="str">
        <f>VLOOKUP(B292,товар!$A$1:$C$433,2,FALSE)</f>
        <v>Печенье</v>
      </c>
      <c r="J292" s="34">
        <f>AVERAGEIF($I$2:$I$999,I292,$C$2:$C$999)</f>
        <v>283.468085106383</v>
      </c>
      <c r="K292" s="36">
        <f t="shared" si="8"/>
        <v>-0.20273211739097807</v>
      </c>
      <c r="L292" s="17" t="str">
        <f>VLOOKUP(B292,товар!$A$1:$C$433,3,FALSE)</f>
        <v>КДВ</v>
      </c>
      <c r="M292" s="53">
        <f>AVERAGEIFS($C$2:$C$999,$I$2:$I$999,I292,$L$2:$L$999,L292)</f>
        <v>323.07692307692309</v>
      </c>
      <c r="N292" s="49">
        <v>44872</v>
      </c>
      <c r="O292" s="55">
        <f t="shared" si="9"/>
        <v>236</v>
      </c>
      <c r="P292" s="55">
        <f ca="1">SUM($E$2:$E$999,клиенты!D291:L725,10,FALSE)</f>
        <v>13924795.400000008</v>
      </c>
      <c r="Q292" s="17" t="s">
        <v>132</v>
      </c>
    </row>
    <row r="293" spans="1:17" x14ac:dyDescent="0.25">
      <c r="A293" s="18">
        <v>294</v>
      </c>
      <c r="B293" s="17">
        <v>86</v>
      </c>
      <c r="C293" s="17">
        <v>261</v>
      </c>
      <c r="D293" s="17">
        <v>5</v>
      </c>
      <c r="E293" s="17">
        <v>1305</v>
      </c>
      <c r="F293" s="51">
        <v>45001</v>
      </c>
      <c r="G293" s="17" t="s">
        <v>10</v>
      </c>
      <c r="H293" s="19">
        <v>319</v>
      </c>
      <c r="I293" s="17" t="str">
        <f>VLOOKUP(B293,товар!$A$1:$C$433,2,FALSE)</f>
        <v>Сахар</v>
      </c>
      <c r="J293" s="34">
        <f>AVERAGEIF($I$2:$I$999,I293,$C$2:$C$999)</f>
        <v>250.9655172413793</v>
      </c>
      <c r="K293" s="36">
        <f t="shared" si="8"/>
        <v>3.9983511953833428E-2</v>
      </c>
      <c r="L293" s="17" t="str">
        <f>VLOOKUP(B293,товар!$A$1:$C$433,3,FALSE)</f>
        <v>Русский сахар</v>
      </c>
      <c r="M293" s="53">
        <f>AVERAGEIFS($C$2:$C$999,$I$2:$I$999,I293,$L$2:$L$999,L293)</f>
        <v>293.41176470588238</v>
      </c>
      <c r="N293" s="49">
        <v>44876</v>
      </c>
      <c r="O293" s="55">
        <f t="shared" si="9"/>
        <v>125</v>
      </c>
      <c r="P293" s="55">
        <f ca="1">SUM($E$2:$E$999,клиенты!D292:L726,10,FALSE)</f>
        <v>13834310.100000007</v>
      </c>
      <c r="Q293" s="17" t="s">
        <v>128</v>
      </c>
    </row>
    <row r="294" spans="1:17" x14ac:dyDescent="0.25">
      <c r="A294" s="18">
        <v>295</v>
      </c>
      <c r="B294" s="17">
        <v>17</v>
      </c>
      <c r="C294" s="17">
        <v>253</v>
      </c>
      <c r="D294" s="17">
        <v>3</v>
      </c>
      <c r="E294" s="17">
        <v>759</v>
      </c>
      <c r="F294" s="51">
        <v>45369</v>
      </c>
      <c r="G294" s="17" t="s">
        <v>23</v>
      </c>
      <c r="H294" s="19">
        <v>290</v>
      </c>
      <c r="I294" s="17" t="str">
        <f>VLOOKUP(B294,товар!$A$1:$C$433,2,FALSE)</f>
        <v>Кофе</v>
      </c>
      <c r="J294" s="34">
        <f>AVERAGEIF($I$2:$I$999,I294,$C$2:$C$999)</f>
        <v>253.58536585365854</v>
      </c>
      <c r="K294" s="36">
        <f t="shared" si="8"/>
        <v>-2.3083581802443298E-3</v>
      </c>
      <c r="L294" s="17" t="str">
        <f>VLOOKUP(B294,товар!$A$1:$C$433,3,FALSE)</f>
        <v>Jacobs</v>
      </c>
      <c r="M294" s="53">
        <f>AVERAGEIFS($C$2:$C$999,$I$2:$I$999,I294,$L$2:$L$999,L294)</f>
        <v>288.11111111111109</v>
      </c>
      <c r="N294" s="49">
        <v>44867</v>
      </c>
      <c r="O294" s="55">
        <f t="shared" si="9"/>
        <v>502</v>
      </c>
      <c r="P294" s="55">
        <f ca="1">SUM($E$2:$E$999,клиенты!D293:L727,10,FALSE)</f>
        <v>13743751.33333334</v>
      </c>
      <c r="Q294" s="17" t="s">
        <v>128</v>
      </c>
    </row>
    <row r="295" spans="1:17" x14ac:dyDescent="0.25">
      <c r="A295" s="18">
        <v>296</v>
      </c>
      <c r="B295" s="17">
        <v>43</v>
      </c>
      <c r="C295" s="17">
        <v>457</v>
      </c>
      <c r="D295" s="17">
        <v>3</v>
      </c>
      <c r="E295" s="17">
        <v>1371</v>
      </c>
      <c r="F295" s="51">
        <v>44943</v>
      </c>
      <c r="G295" s="17" t="s">
        <v>16</v>
      </c>
      <c r="H295" s="19">
        <v>13</v>
      </c>
      <c r="I295" s="17" t="str">
        <f>VLOOKUP(B295,товар!$A$1:$C$433,2,FALSE)</f>
        <v>Печенье</v>
      </c>
      <c r="J295" s="34">
        <f>AVERAGEIF($I$2:$I$999,I295,$C$2:$C$999)</f>
        <v>283.468085106383</v>
      </c>
      <c r="K295" s="36">
        <f t="shared" si="8"/>
        <v>0.61217443518726999</v>
      </c>
      <c r="L295" s="17" t="str">
        <f>VLOOKUP(B295,товар!$A$1:$C$433,3,FALSE)</f>
        <v>КДВ</v>
      </c>
      <c r="M295" s="53">
        <f>AVERAGEIFS($C$2:$C$999,$I$2:$I$999,I295,$L$2:$L$999,L295)</f>
        <v>323.07692307692309</v>
      </c>
      <c r="N295" s="49">
        <v>44723</v>
      </c>
      <c r="O295" s="55">
        <f t="shared" si="9"/>
        <v>220</v>
      </c>
      <c r="P295" s="55">
        <f ca="1">SUM($E$2:$E$999,клиенты!D294:L728,10,FALSE)</f>
        <v>13653392.666666673</v>
      </c>
      <c r="Q295" s="17" t="s">
        <v>128</v>
      </c>
    </row>
    <row r="296" spans="1:17" x14ac:dyDescent="0.25">
      <c r="A296" s="18">
        <v>297</v>
      </c>
      <c r="B296" s="17">
        <v>5</v>
      </c>
      <c r="C296" s="17">
        <v>65</v>
      </c>
      <c r="D296" s="17">
        <v>5</v>
      </c>
      <c r="E296" s="17">
        <v>325</v>
      </c>
      <c r="F296" s="51">
        <v>45251</v>
      </c>
      <c r="G296" s="17" t="s">
        <v>22</v>
      </c>
      <c r="H296" s="19">
        <v>302</v>
      </c>
      <c r="I296" s="17" t="str">
        <f>VLOOKUP(B296,товар!$A$1:$C$433,2,FALSE)</f>
        <v>Макароны</v>
      </c>
      <c r="J296" s="34">
        <f>AVERAGEIF($I$2:$I$999,I296,$C$2:$C$999)</f>
        <v>265.47674418604652</v>
      </c>
      <c r="K296" s="36">
        <f t="shared" si="8"/>
        <v>-0.75515746134641493</v>
      </c>
      <c r="L296" s="17" t="str">
        <f>VLOOKUP(B296,товар!$A$1:$C$433,3,FALSE)</f>
        <v>Роллтон</v>
      </c>
      <c r="M296" s="53">
        <f>AVERAGEIFS($C$2:$C$999,$I$2:$I$999,I296,$L$2:$L$999,L296)</f>
        <v>235.55555555555554</v>
      </c>
      <c r="N296" s="49">
        <v>44752</v>
      </c>
      <c r="O296" s="55">
        <f t="shared" si="9"/>
        <v>499</v>
      </c>
      <c r="P296" s="55">
        <f ca="1">SUM($E$2:$E$999,клиенты!D295:L729,10,FALSE)</f>
        <v>13562751.73333334</v>
      </c>
      <c r="Q296" s="17" t="s">
        <v>130</v>
      </c>
    </row>
    <row r="297" spans="1:17" x14ac:dyDescent="0.25">
      <c r="A297" s="18">
        <v>298</v>
      </c>
      <c r="B297" s="17">
        <v>298</v>
      </c>
      <c r="C297" s="17">
        <v>65</v>
      </c>
      <c r="D297" s="17">
        <v>1</v>
      </c>
      <c r="E297" s="17">
        <v>65</v>
      </c>
      <c r="F297" s="51">
        <v>44985</v>
      </c>
      <c r="G297" s="17" t="s">
        <v>27</v>
      </c>
      <c r="H297" s="19">
        <v>453</v>
      </c>
      <c r="I297" s="17" t="str">
        <f>VLOOKUP(B297,товар!$A$1:$C$433,2,FALSE)</f>
        <v>Крупа</v>
      </c>
      <c r="J297" s="34">
        <f>AVERAGEIF($I$2:$I$999,I297,$C$2:$C$999)</f>
        <v>255.11627906976744</v>
      </c>
      <c r="K297" s="36">
        <f t="shared" si="8"/>
        <v>-0.74521422060164078</v>
      </c>
      <c r="L297" s="17" t="str">
        <f>VLOOKUP(B297,товар!$A$1:$C$433,3,FALSE)</f>
        <v>Увелка</v>
      </c>
      <c r="M297" s="53">
        <f>AVERAGEIFS($C$2:$C$999,$I$2:$I$999,I297,$L$2:$L$999,L297)</f>
        <v>251.91666666666666</v>
      </c>
      <c r="N297" s="49">
        <v>44826</v>
      </c>
      <c r="O297" s="55">
        <f t="shared" si="9"/>
        <v>159</v>
      </c>
      <c r="P297" s="55">
        <f ca="1">SUM($E$2:$E$999,клиенты!D296:L730,10,FALSE)</f>
        <v>13472106.933333341</v>
      </c>
      <c r="Q297" s="17" t="s">
        <v>128</v>
      </c>
    </row>
    <row r="298" spans="1:17" x14ac:dyDescent="0.25">
      <c r="A298" s="18">
        <v>299</v>
      </c>
      <c r="B298" s="17">
        <v>436</v>
      </c>
      <c r="C298" s="17">
        <v>320</v>
      </c>
      <c r="D298" s="17">
        <v>3</v>
      </c>
      <c r="E298" s="17">
        <v>960</v>
      </c>
      <c r="F298" s="51">
        <v>45388</v>
      </c>
      <c r="G298" s="17" t="s">
        <v>21</v>
      </c>
      <c r="H298" s="19">
        <v>16</v>
      </c>
      <c r="I298" s="17" t="str">
        <f>VLOOKUP(B298,товар!$A$1:$C$433,2,FALSE)</f>
        <v>Овощи</v>
      </c>
      <c r="J298" s="34">
        <f>AVERAGEIF($I$2:$I$999,I298,$C$2:$C$999)</f>
        <v>250.48780487804879</v>
      </c>
      <c r="K298" s="36">
        <f t="shared" si="8"/>
        <v>0.27750730282375846</v>
      </c>
      <c r="L298" s="17" t="str">
        <f>VLOOKUP(B298,товар!$A$1:$C$433,3,FALSE)</f>
        <v>Гавриш</v>
      </c>
      <c r="M298" s="53">
        <f>AVERAGEIFS($C$2:$C$999,$I$2:$I$999,I298,$L$2:$L$999,L298)</f>
        <v>247.66666666666666</v>
      </c>
      <c r="N298" s="49">
        <v>44723</v>
      </c>
      <c r="O298" s="55">
        <f t="shared" si="9"/>
        <v>665</v>
      </c>
      <c r="P298" s="55">
        <f ca="1">SUM($E$2:$E$999,клиенты!D297:L731,10,FALSE)</f>
        <v>13381470.83333334</v>
      </c>
      <c r="Q298" s="17" t="s">
        <v>132</v>
      </c>
    </row>
    <row r="299" spans="1:17" x14ac:dyDescent="0.25">
      <c r="A299" s="18">
        <v>300</v>
      </c>
      <c r="B299" s="17">
        <v>421</v>
      </c>
      <c r="C299" s="17">
        <v>145</v>
      </c>
      <c r="D299" s="17">
        <v>4</v>
      </c>
      <c r="E299" s="17">
        <v>580</v>
      </c>
      <c r="F299" s="51">
        <v>45323</v>
      </c>
      <c r="G299" s="17" t="s">
        <v>21</v>
      </c>
      <c r="H299" s="19">
        <v>120</v>
      </c>
      <c r="I299" s="17" t="str">
        <f>VLOOKUP(B299,товар!$A$1:$C$433,2,FALSE)</f>
        <v>Чай</v>
      </c>
      <c r="J299" s="34">
        <f>AVERAGEIF($I$2:$I$999,I299,$C$2:$C$999)</f>
        <v>271.18181818181819</v>
      </c>
      <c r="K299" s="36">
        <f t="shared" si="8"/>
        <v>-0.46530338585316799</v>
      </c>
      <c r="L299" s="17" t="str">
        <f>VLOOKUP(B299,товар!$A$1:$C$433,3,FALSE)</f>
        <v>Greenfield</v>
      </c>
      <c r="M299" s="53">
        <f>AVERAGEIFS($C$2:$C$999,$I$2:$I$999,I299,$L$2:$L$999,L299)</f>
        <v>291.45454545454544</v>
      </c>
      <c r="N299" s="49">
        <v>44782</v>
      </c>
      <c r="O299" s="55">
        <f t="shared" si="9"/>
        <v>541</v>
      </c>
      <c r="P299" s="55">
        <f ca="1">SUM($E$2:$E$999,клиенты!D298:L732,10,FALSE)</f>
        <v>13290973.933333341</v>
      </c>
      <c r="Q299" s="17" t="s">
        <v>137</v>
      </c>
    </row>
    <row r="300" spans="1:17" x14ac:dyDescent="0.25">
      <c r="A300" s="18">
        <v>301</v>
      </c>
      <c r="B300" s="17">
        <v>223</v>
      </c>
      <c r="C300" s="17">
        <v>467</v>
      </c>
      <c r="D300" s="17">
        <v>5</v>
      </c>
      <c r="E300" s="17">
        <v>2335</v>
      </c>
      <c r="F300" s="51">
        <v>45310</v>
      </c>
      <c r="G300" s="17" t="s">
        <v>12</v>
      </c>
      <c r="H300" s="19">
        <v>295</v>
      </c>
      <c r="I300" s="17" t="str">
        <f>VLOOKUP(B300,товар!$A$1:$C$433,2,FALSE)</f>
        <v>Чай</v>
      </c>
      <c r="J300" s="34">
        <f>AVERAGEIF($I$2:$I$999,I300,$C$2:$C$999)</f>
        <v>271.18181818181819</v>
      </c>
      <c r="K300" s="36">
        <f t="shared" si="8"/>
        <v>0.72209185383841756</v>
      </c>
      <c r="L300" s="17" t="str">
        <f>VLOOKUP(B300,товар!$A$1:$C$433,3,FALSE)</f>
        <v>Greenfield</v>
      </c>
      <c r="M300" s="53">
        <f>AVERAGEIFS($C$2:$C$999,$I$2:$I$999,I300,$L$2:$L$999,L300)</f>
        <v>291.45454545454544</v>
      </c>
      <c r="N300" s="49">
        <v>44912</v>
      </c>
      <c r="O300" s="55">
        <f t="shared" si="9"/>
        <v>398</v>
      </c>
      <c r="P300" s="55">
        <f ca="1">SUM($E$2:$E$999,клиенты!D299:L733,10,FALSE)</f>
        <v>13200449.000000007</v>
      </c>
      <c r="Q300" s="17" t="s">
        <v>132</v>
      </c>
    </row>
    <row r="301" spans="1:17" x14ac:dyDescent="0.25">
      <c r="A301" s="18">
        <v>302</v>
      </c>
      <c r="B301" s="17">
        <v>483</v>
      </c>
      <c r="C301" s="17">
        <v>124</v>
      </c>
      <c r="D301" s="17">
        <v>4</v>
      </c>
      <c r="E301" s="17">
        <v>496</v>
      </c>
      <c r="F301" s="51">
        <v>45299</v>
      </c>
      <c r="G301" s="17" t="s">
        <v>14</v>
      </c>
      <c r="H301" s="19">
        <v>381</v>
      </c>
      <c r="I301" s="17" t="str">
        <f>VLOOKUP(B301,товар!$A$1:$C$433,2,FALSE)</f>
        <v>Колбаса</v>
      </c>
      <c r="J301" s="34">
        <f>AVERAGEIF($I$2:$I$999,I301,$C$2:$C$999)</f>
        <v>286.92307692307691</v>
      </c>
      <c r="K301" s="36">
        <f t="shared" si="8"/>
        <v>-0.56782841823056296</v>
      </c>
      <c r="L301" s="17" t="str">
        <f>VLOOKUP(B301,товар!$A$1:$C$433,3,FALSE)</f>
        <v>Дымов</v>
      </c>
      <c r="M301" s="53">
        <f>AVERAGEIFS($C$2:$C$999,$I$2:$I$999,I301,$L$2:$L$999,L301)</f>
        <v>312.66666666666669</v>
      </c>
      <c r="N301" s="49">
        <v>44655</v>
      </c>
      <c r="O301" s="55">
        <f t="shared" si="9"/>
        <v>644</v>
      </c>
      <c r="P301" s="55">
        <f ca="1">SUM($E$2:$E$999,клиенты!D300:L734,10,FALSE)</f>
        <v>13109852.533333341</v>
      </c>
      <c r="Q301" s="17" t="s">
        <v>132</v>
      </c>
    </row>
    <row r="302" spans="1:17" x14ac:dyDescent="0.25">
      <c r="A302" s="18">
        <v>303</v>
      </c>
      <c r="B302" s="17">
        <v>414</v>
      </c>
      <c r="C302" s="17">
        <v>406</v>
      </c>
      <c r="D302" s="17">
        <v>3</v>
      </c>
      <c r="E302" s="17">
        <v>1218</v>
      </c>
      <c r="F302" s="51">
        <v>45246</v>
      </c>
      <c r="G302" s="17" t="s">
        <v>11</v>
      </c>
      <c r="H302" s="19">
        <v>287</v>
      </c>
      <c r="I302" s="17" t="str">
        <f>VLOOKUP(B302,товар!$A$1:$C$433,2,FALSE)</f>
        <v>Фрукты</v>
      </c>
      <c r="J302" s="34">
        <f>AVERAGEIF($I$2:$I$999,I302,$C$2:$C$999)</f>
        <v>274.16279069767444</v>
      </c>
      <c r="K302" s="36">
        <f t="shared" si="8"/>
        <v>0.48087199932140123</v>
      </c>
      <c r="L302" s="17" t="str">
        <f>VLOOKUP(B302,товар!$A$1:$C$433,3,FALSE)</f>
        <v>Экзотик</v>
      </c>
      <c r="M302" s="53">
        <f>AVERAGEIFS($C$2:$C$999,$I$2:$I$999,I302,$L$2:$L$999,L302)</f>
        <v>253.6875</v>
      </c>
      <c r="N302" s="49">
        <v>44742</v>
      </c>
      <c r="O302" s="55">
        <f t="shared" si="9"/>
        <v>504</v>
      </c>
      <c r="P302" s="55">
        <f ca="1">SUM($E$2:$E$999,клиенты!D301:L735,10,FALSE)</f>
        <v>13019355.63333334</v>
      </c>
      <c r="Q302" s="17" t="s">
        <v>137</v>
      </c>
    </row>
    <row r="303" spans="1:17" x14ac:dyDescent="0.25">
      <c r="A303" s="18">
        <v>304</v>
      </c>
      <c r="B303" s="17">
        <v>389</v>
      </c>
      <c r="C303" s="17">
        <v>76</v>
      </c>
      <c r="D303" s="17">
        <v>4</v>
      </c>
      <c r="E303" s="17">
        <v>304</v>
      </c>
      <c r="F303" s="51">
        <v>45067</v>
      </c>
      <c r="G303" s="17" t="s">
        <v>18</v>
      </c>
      <c r="H303" s="19">
        <v>415</v>
      </c>
      <c r="I303" s="17" t="str">
        <f>VLOOKUP(B303,товар!$A$1:$C$433,2,FALSE)</f>
        <v>Чай</v>
      </c>
      <c r="J303" s="34">
        <f>AVERAGEIF($I$2:$I$999,I303,$C$2:$C$999)</f>
        <v>271.18181818181819</v>
      </c>
      <c r="K303" s="36">
        <f t="shared" si="8"/>
        <v>-0.71974522292993637</v>
      </c>
      <c r="L303" s="17" t="str">
        <f>VLOOKUP(B303,товар!$A$1:$C$433,3,FALSE)</f>
        <v>Ахмад</v>
      </c>
      <c r="M303" s="53">
        <f>AVERAGEIFS($C$2:$C$999,$I$2:$I$999,I303,$L$2:$L$999,L303)</f>
        <v>243.3</v>
      </c>
      <c r="N303" s="49">
        <v>44706</v>
      </c>
      <c r="O303" s="55">
        <f t="shared" si="9"/>
        <v>361</v>
      </c>
      <c r="P303" s="55">
        <f ca="1">SUM($E$2:$E$999,клиенты!D302:L736,10,FALSE)</f>
        <v>12928801.700000009</v>
      </c>
      <c r="Q303" s="17" t="s">
        <v>137</v>
      </c>
    </row>
    <row r="304" spans="1:17" x14ac:dyDescent="0.25">
      <c r="A304" s="18">
        <v>305</v>
      </c>
      <c r="B304" s="17">
        <v>367</v>
      </c>
      <c r="C304" s="17">
        <v>79</v>
      </c>
      <c r="D304" s="17">
        <v>5</v>
      </c>
      <c r="E304" s="17">
        <v>395</v>
      </c>
      <c r="F304" s="51">
        <v>45107</v>
      </c>
      <c r="G304" s="17" t="s">
        <v>26</v>
      </c>
      <c r="H304" s="19">
        <v>292</v>
      </c>
      <c r="I304" s="17" t="str">
        <f>VLOOKUP(B304,товар!$A$1:$C$433,2,FALSE)</f>
        <v>Колбаса</v>
      </c>
      <c r="J304" s="34">
        <f>AVERAGEIF($I$2:$I$999,I304,$C$2:$C$999)</f>
        <v>286.92307692307691</v>
      </c>
      <c r="K304" s="36">
        <f t="shared" si="8"/>
        <v>-0.72466487935656843</v>
      </c>
      <c r="L304" s="17" t="str">
        <f>VLOOKUP(B304,товар!$A$1:$C$433,3,FALSE)</f>
        <v>Окраина</v>
      </c>
      <c r="M304" s="53">
        <f>AVERAGEIFS($C$2:$C$999,$I$2:$I$999,I304,$L$2:$L$999,L304)</f>
        <v>273.58333333333331</v>
      </c>
      <c r="N304" s="49">
        <v>44619</v>
      </c>
      <c r="O304" s="55">
        <f t="shared" si="9"/>
        <v>488</v>
      </c>
      <c r="P304" s="55">
        <f ca="1">SUM($E$2:$E$999,клиенты!D303:L737,10,FALSE)</f>
        <v>12838122.100000009</v>
      </c>
      <c r="Q304" s="17" t="s">
        <v>132</v>
      </c>
    </row>
    <row r="305" spans="1:17" x14ac:dyDescent="0.25">
      <c r="A305" s="18">
        <v>306</v>
      </c>
      <c r="B305" s="17">
        <v>128</v>
      </c>
      <c r="C305" s="17">
        <v>466</v>
      </c>
      <c r="D305" s="17">
        <v>1</v>
      </c>
      <c r="E305" s="17">
        <v>466</v>
      </c>
      <c r="F305" s="51">
        <v>44984</v>
      </c>
      <c r="G305" s="17" t="s">
        <v>27</v>
      </c>
      <c r="H305" s="19">
        <v>389</v>
      </c>
      <c r="I305" s="17" t="str">
        <f>VLOOKUP(B305,товар!$A$1:$C$433,2,FALSE)</f>
        <v>Мясо</v>
      </c>
      <c r="J305" s="34">
        <f>AVERAGEIF($I$2:$I$999,I305,$C$2:$C$999)</f>
        <v>271.74545454545455</v>
      </c>
      <c r="K305" s="36">
        <f t="shared" si="8"/>
        <v>0.71484009099424584</v>
      </c>
      <c r="L305" s="17" t="str">
        <f>VLOOKUP(B305,товар!$A$1:$C$433,3,FALSE)</f>
        <v>Мираторг</v>
      </c>
      <c r="M305" s="53">
        <f>AVERAGEIFS($C$2:$C$999,$I$2:$I$999,I305,$L$2:$L$999,L305)</f>
        <v>316.58333333333331</v>
      </c>
      <c r="N305" s="49">
        <v>44743</v>
      </c>
      <c r="O305" s="55">
        <f t="shared" si="9"/>
        <v>241</v>
      </c>
      <c r="P305" s="55">
        <f ca="1">SUM($E$2:$E$999,клиенты!D304:L738,10,FALSE)</f>
        <v>12747690.933333343</v>
      </c>
      <c r="Q305" s="17" t="s">
        <v>137</v>
      </c>
    </row>
    <row r="306" spans="1:17" x14ac:dyDescent="0.25">
      <c r="A306" s="18">
        <v>307</v>
      </c>
      <c r="B306" s="17">
        <v>368</v>
      </c>
      <c r="C306" s="17">
        <v>265</v>
      </c>
      <c r="D306" s="17">
        <v>5</v>
      </c>
      <c r="E306" s="17">
        <v>1325</v>
      </c>
      <c r="F306" s="51">
        <v>45192</v>
      </c>
      <c r="G306" s="17" t="s">
        <v>15</v>
      </c>
      <c r="H306" s="19">
        <v>106</v>
      </c>
      <c r="I306" s="17" t="str">
        <f>VLOOKUP(B306,товар!$A$1:$C$433,2,FALSE)</f>
        <v>Сыр</v>
      </c>
      <c r="J306" s="34">
        <f>AVERAGEIF($I$2:$I$999,I306,$C$2:$C$999)</f>
        <v>262.63492063492066</v>
      </c>
      <c r="K306" s="36">
        <f t="shared" si="8"/>
        <v>9.0051976308471726E-3</v>
      </c>
      <c r="L306" s="17" t="str">
        <f>VLOOKUP(B306,товар!$A$1:$C$433,3,FALSE)</f>
        <v>Сырная долина</v>
      </c>
      <c r="M306" s="53">
        <f>AVERAGEIFS($C$2:$C$999,$I$2:$I$999,I306,$L$2:$L$999,L306)</f>
        <v>271</v>
      </c>
      <c r="N306" s="49">
        <v>44856</v>
      </c>
      <c r="O306" s="55">
        <f t="shared" si="9"/>
        <v>336</v>
      </c>
      <c r="P306" s="55">
        <f ca="1">SUM($E$2:$E$999,клиенты!D305:L739,10,FALSE)</f>
        <v>12657175.666666677</v>
      </c>
      <c r="Q306" s="17" t="s">
        <v>132</v>
      </c>
    </row>
    <row r="307" spans="1:17" x14ac:dyDescent="0.25">
      <c r="A307" s="18">
        <v>308</v>
      </c>
      <c r="B307" s="17">
        <v>74</v>
      </c>
      <c r="C307" s="17">
        <v>397</v>
      </c>
      <c r="D307" s="17">
        <v>2</v>
      </c>
      <c r="E307" s="17">
        <v>794</v>
      </c>
      <c r="F307" s="51">
        <v>45178</v>
      </c>
      <c r="G307" s="17" t="s">
        <v>19</v>
      </c>
      <c r="H307" s="19">
        <v>458</v>
      </c>
      <c r="I307" s="17" t="str">
        <f>VLOOKUP(B307,товар!$A$1:$C$433,2,FALSE)</f>
        <v>Колбаса</v>
      </c>
      <c r="J307" s="34">
        <f>AVERAGEIF($I$2:$I$999,I307,$C$2:$C$999)</f>
        <v>286.92307692307691</v>
      </c>
      <c r="K307" s="36">
        <f t="shared" si="8"/>
        <v>0.38364611260053638</v>
      </c>
      <c r="L307" s="17" t="str">
        <f>VLOOKUP(B307,товар!$A$1:$C$433,3,FALSE)</f>
        <v>Черкизово</v>
      </c>
      <c r="M307" s="53">
        <f>AVERAGEIFS($C$2:$C$999,$I$2:$I$999,I307,$L$2:$L$999,L307)</f>
        <v>320.25</v>
      </c>
      <c r="N307" s="49">
        <v>44827</v>
      </c>
      <c r="O307" s="55">
        <f t="shared" si="9"/>
        <v>351</v>
      </c>
      <c r="P307" s="55">
        <f ca="1">SUM($E$2:$E$999,клиенты!D306:L740,10,FALSE)</f>
        <v>12566695.200000009</v>
      </c>
      <c r="Q307" s="17" t="s">
        <v>137</v>
      </c>
    </row>
    <row r="308" spans="1:17" x14ac:dyDescent="0.25">
      <c r="A308" s="18">
        <v>309</v>
      </c>
      <c r="B308" s="17">
        <v>276</v>
      </c>
      <c r="C308" s="17">
        <v>359</v>
      </c>
      <c r="D308" s="17">
        <v>2</v>
      </c>
      <c r="E308" s="17">
        <v>718</v>
      </c>
      <c r="F308" s="51">
        <v>45147</v>
      </c>
      <c r="G308" s="17" t="s">
        <v>13</v>
      </c>
      <c r="H308" s="19">
        <v>203</v>
      </c>
      <c r="I308" s="17" t="str">
        <f>VLOOKUP(B308,товар!$A$1:$C$433,2,FALSE)</f>
        <v>Колбаса</v>
      </c>
      <c r="J308" s="34">
        <f>AVERAGEIF($I$2:$I$999,I308,$C$2:$C$999)</f>
        <v>286.92307692307691</v>
      </c>
      <c r="K308" s="36">
        <f t="shared" si="8"/>
        <v>0.25120643431635403</v>
      </c>
      <c r="L308" s="17" t="str">
        <f>VLOOKUP(B308,товар!$A$1:$C$433,3,FALSE)</f>
        <v>Дымов</v>
      </c>
      <c r="M308" s="53">
        <f>AVERAGEIFS($C$2:$C$999,$I$2:$I$999,I308,$L$2:$L$999,L308)</f>
        <v>312.66666666666669</v>
      </c>
      <c r="N308" s="49">
        <v>44923</v>
      </c>
      <c r="O308" s="55">
        <f t="shared" si="9"/>
        <v>224</v>
      </c>
      <c r="P308" s="55">
        <f ca="1">SUM($E$2:$E$999,клиенты!D307:L741,10,FALSE)</f>
        <v>12476298.833333343</v>
      </c>
      <c r="Q308" s="17" t="s">
        <v>132</v>
      </c>
    </row>
    <row r="309" spans="1:17" x14ac:dyDescent="0.25">
      <c r="A309" s="18">
        <v>310</v>
      </c>
      <c r="B309" s="17">
        <v>149</v>
      </c>
      <c r="C309" s="17">
        <v>168</v>
      </c>
      <c r="D309" s="17">
        <v>4</v>
      </c>
      <c r="E309" s="17">
        <v>672</v>
      </c>
      <c r="F309" s="51">
        <v>44936</v>
      </c>
      <c r="G309" s="17" t="s">
        <v>9</v>
      </c>
      <c r="H309" s="19">
        <v>1</v>
      </c>
      <c r="I309" s="17" t="str">
        <f>VLOOKUP(B309,товар!$A$1:$C$433,2,FALSE)</f>
        <v>Конфеты</v>
      </c>
      <c r="J309" s="34">
        <f>AVERAGEIF($I$2:$I$999,I309,$C$2:$C$999)</f>
        <v>267.85483870967744</v>
      </c>
      <c r="K309" s="36">
        <f t="shared" si="8"/>
        <v>-0.37279460468477155</v>
      </c>
      <c r="L309" s="17" t="str">
        <f>VLOOKUP(B309,товар!$A$1:$C$433,3,FALSE)</f>
        <v>Бабаевский</v>
      </c>
      <c r="M309" s="53">
        <f>AVERAGEIFS($C$2:$C$999,$I$2:$I$999,I309,$L$2:$L$999,L309)</f>
        <v>250.25925925925927</v>
      </c>
      <c r="N309" s="49">
        <v>44848</v>
      </c>
      <c r="O309" s="55">
        <f t="shared" si="9"/>
        <v>88</v>
      </c>
      <c r="P309" s="55">
        <f ca="1">SUM($E$2:$E$999,клиенты!D308:L742,10,FALSE)</f>
        <v>12385782.600000011</v>
      </c>
      <c r="Q309" s="17" t="s">
        <v>134</v>
      </c>
    </row>
    <row r="310" spans="1:17" x14ac:dyDescent="0.25">
      <c r="A310" s="18">
        <v>311</v>
      </c>
      <c r="B310" s="17">
        <v>229</v>
      </c>
      <c r="C310" s="17">
        <v>156</v>
      </c>
      <c r="D310" s="17">
        <v>4</v>
      </c>
      <c r="E310" s="17">
        <v>624</v>
      </c>
      <c r="F310" s="51">
        <v>45168</v>
      </c>
      <c r="G310" s="17" t="s">
        <v>22</v>
      </c>
      <c r="H310" s="19">
        <v>204</v>
      </c>
      <c r="I310" s="17" t="str">
        <f>VLOOKUP(B310,товар!$A$1:$C$433,2,FALSE)</f>
        <v>Мясо</v>
      </c>
      <c r="J310" s="34">
        <f>AVERAGEIF($I$2:$I$999,I310,$C$2:$C$999)</f>
        <v>271.74545454545455</v>
      </c>
      <c r="K310" s="36">
        <f t="shared" si="8"/>
        <v>-0.42593336009634686</v>
      </c>
      <c r="L310" s="17" t="str">
        <f>VLOOKUP(B310,товар!$A$1:$C$433,3,FALSE)</f>
        <v>Сава</v>
      </c>
      <c r="M310" s="53">
        <f>AVERAGEIFS($C$2:$C$999,$I$2:$I$999,I310,$L$2:$L$999,L310)</f>
        <v>212.8125</v>
      </c>
      <c r="N310" s="49">
        <v>44693</v>
      </c>
      <c r="O310" s="55">
        <f t="shared" si="9"/>
        <v>475</v>
      </c>
      <c r="P310" s="55">
        <f ca="1">SUM($E$2:$E$999,клиенты!D309:L743,10,FALSE)</f>
        <v>12295157.133333344</v>
      </c>
      <c r="Q310" s="17" t="s">
        <v>134</v>
      </c>
    </row>
    <row r="311" spans="1:17" x14ac:dyDescent="0.25">
      <c r="A311" s="18">
        <v>312</v>
      </c>
      <c r="B311" s="17">
        <v>28</v>
      </c>
      <c r="C311" s="17">
        <v>78</v>
      </c>
      <c r="D311" s="17">
        <v>4</v>
      </c>
      <c r="E311" s="17">
        <v>312</v>
      </c>
      <c r="F311" s="51">
        <v>44955</v>
      </c>
      <c r="G311" s="17" t="s">
        <v>22</v>
      </c>
      <c r="H311" s="19">
        <v>490</v>
      </c>
      <c r="I311" s="17" t="str">
        <f>VLOOKUP(B311,товар!$A$1:$C$433,2,FALSE)</f>
        <v>Крупа</v>
      </c>
      <c r="J311" s="34">
        <f>AVERAGEIF($I$2:$I$999,I311,$C$2:$C$999)</f>
        <v>255.11627906976744</v>
      </c>
      <c r="K311" s="36">
        <f t="shared" si="8"/>
        <v>-0.69425706472196902</v>
      </c>
      <c r="L311" s="17" t="str">
        <f>VLOOKUP(B311,товар!$A$1:$C$433,3,FALSE)</f>
        <v>Националь</v>
      </c>
      <c r="M311" s="53">
        <f>AVERAGEIFS($C$2:$C$999,$I$2:$I$999,I311,$L$2:$L$999,L311)</f>
        <v>274.28571428571428</v>
      </c>
      <c r="N311" s="49">
        <v>44671</v>
      </c>
      <c r="O311" s="55">
        <f t="shared" si="9"/>
        <v>284</v>
      </c>
      <c r="P311" s="55">
        <f ca="1">SUM($E$2:$E$999,клиенты!D310:L744,10,FALSE)</f>
        <v>12204559.700000012</v>
      </c>
      <c r="Q311" s="17" t="s">
        <v>134</v>
      </c>
    </row>
    <row r="312" spans="1:17" x14ac:dyDescent="0.25">
      <c r="A312" s="18">
        <v>313</v>
      </c>
      <c r="B312" s="17">
        <v>260</v>
      </c>
      <c r="C312" s="17">
        <v>489</v>
      </c>
      <c r="D312" s="17">
        <v>3</v>
      </c>
      <c r="E312" s="17">
        <v>1467</v>
      </c>
      <c r="F312" s="51">
        <v>45297</v>
      </c>
      <c r="G312" s="17" t="s">
        <v>25</v>
      </c>
      <c r="H312" s="19">
        <v>98</v>
      </c>
      <c r="I312" s="17" t="str">
        <f>VLOOKUP(B312,товар!$A$1:$C$433,2,FALSE)</f>
        <v>Соль</v>
      </c>
      <c r="J312" s="34">
        <f>AVERAGEIF($I$2:$I$999,I312,$C$2:$C$999)</f>
        <v>264.8679245283019</v>
      </c>
      <c r="K312" s="36">
        <f t="shared" si="8"/>
        <v>0.84620316284370989</v>
      </c>
      <c r="L312" s="17" t="str">
        <f>VLOOKUP(B312,товар!$A$1:$C$433,3,FALSE)</f>
        <v>Экстра</v>
      </c>
      <c r="M312" s="53">
        <f>AVERAGEIFS($C$2:$C$999,$I$2:$I$999,I312,$L$2:$L$999,L312)</f>
        <v>320.84615384615387</v>
      </c>
      <c r="N312" s="49">
        <v>44799</v>
      </c>
      <c r="O312" s="55">
        <f t="shared" si="9"/>
        <v>498</v>
      </c>
      <c r="P312" s="55">
        <f ca="1">SUM($E$2:$E$999,клиенты!D311:L745,10,FALSE)</f>
        <v>12113869.46666668</v>
      </c>
      <c r="Q312" s="17" t="s">
        <v>132</v>
      </c>
    </row>
    <row r="313" spans="1:17" x14ac:dyDescent="0.25">
      <c r="A313" s="18">
        <v>314</v>
      </c>
      <c r="B313" s="17">
        <v>140</v>
      </c>
      <c r="C313" s="17">
        <v>106</v>
      </c>
      <c r="D313" s="17">
        <v>3</v>
      </c>
      <c r="E313" s="17">
        <v>318</v>
      </c>
      <c r="F313" s="51">
        <v>44949</v>
      </c>
      <c r="G313" s="17" t="s">
        <v>11</v>
      </c>
      <c r="H313" s="19">
        <v>181</v>
      </c>
      <c r="I313" s="17" t="str">
        <f>VLOOKUP(B313,товар!$A$1:$C$433,2,FALSE)</f>
        <v>Рис</v>
      </c>
      <c r="J313" s="34">
        <f>AVERAGEIF($I$2:$I$999,I313,$C$2:$C$999)</f>
        <v>258.375</v>
      </c>
      <c r="K313" s="36">
        <f t="shared" si="8"/>
        <v>-0.58974358974358976</v>
      </c>
      <c r="L313" s="17" t="str">
        <f>VLOOKUP(B313,товар!$A$1:$C$433,3,FALSE)</f>
        <v>Белый Злат</v>
      </c>
      <c r="M313" s="53">
        <f>AVERAGEIFS($C$2:$C$999,$I$2:$I$999,I313,$L$2:$L$999,L313)</f>
        <v>269.70588235294116</v>
      </c>
      <c r="N313" s="49">
        <v>44711</v>
      </c>
      <c r="O313" s="55">
        <f t="shared" si="9"/>
        <v>238</v>
      </c>
      <c r="P313" s="55">
        <f ca="1">SUM($E$2:$E$999,клиенты!D312:L746,10,FALSE)</f>
        <v>12023251.733333346</v>
      </c>
      <c r="Q313" s="17" t="s">
        <v>132</v>
      </c>
    </row>
    <row r="314" spans="1:17" x14ac:dyDescent="0.25">
      <c r="A314" s="18">
        <v>315</v>
      </c>
      <c r="B314" s="17">
        <v>270</v>
      </c>
      <c r="C314" s="17">
        <v>204</v>
      </c>
      <c r="D314" s="17">
        <v>3</v>
      </c>
      <c r="E314" s="17">
        <v>612</v>
      </c>
      <c r="F314" s="51">
        <v>45009</v>
      </c>
      <c r="G314" s="17" t="s">
        <v>21</v>
      </c>
      <c r="H314" s="19">
        <v>226</v>
      </c>
      <c r="I314" s="17" t="str">
        <f>VLOOKUP(B314,товар!$A$1:$C$433,2,FALSE)</f>
        <v>Соль</v>
      </c>
      <c r="J314" s="34">
        <f>AVERAGEIF($I$2:$I$999,I314,$C$2:$C$999)</f>
        <v>264.8679245283019</v>
      </c>
      <c r="K314" s="36">
        <f t="shared" si="8"/>
        <v>-0.22980481550078358</v>
      </c>
      <c r="L314" s="17" t="str">
        <f>VLOOKUP(B314,товар!$A$1:$C$433,3,FALSE)</f>
        <v>Славянская</v>
      </c>
      <c r="M314" s="53">
        <f>AVERAGEIFS($C$2:$C$999,$I$2:$I$999,I314,$L$2:$L$999,L314)</f>
        <v>236.91666666666666</v>
      </c>
      <c r="N314" s="49">
        <v>44726</v>
      </c>
      <c r="O314" s="55">
        <f t="shared" si="9"/>
        <v>283</v>
      </c>
      <c r="P314" s="55">
        <f ca="1">SUM($E$2:$E$999,клиенты!D313:L747,10,FALSE)</f>
        <v>11932783.833333345</v>
      </c>
      <c r="Q314" s="17" t="s">
        <v>137</v>
      </c>
    </row>
    <row r="315" spans="1:17" x14ac:dyDescent="0.25">
      <c r="A315" s="18">
        <v>316</v>
      </c>
      <c r="B315" s="17">
        <v>67</v>
      </c>
      <c r="C315" s="17">
        <v>317</v>
      </c>
      <c r="D315" s="17">
        <v>4</v>
      </c>
      <c r="E315" s="17">
        <v>1268</v>
      </c>
      <c r="F315" s="51">
        <v>45222</v>
      </c>
      <c r="G315" s="17" t="s">
        <v>12</v>
      </c>
      <c r="H315" s="19">
        <v>322</v>
      </c>
      <c r="I315" s="17" t="str">
        <f>VLOOKUP(B315,товар!$A$1:$C$433,2,FALSE)</f>
        <v>Йогурт</v>
      </c>
      <c r="J315" s="34">
        <f>AVERAGEIF($I$2:$I$999,I315,$C$2:$C$999)</f>
        <v>263.25423728813558</v>
      </c>
      <c r="K315" s="36">
        <f t="shared" si="8"/>
        <v>0.20415915529229989</v>
      </c>
      <c r="L315" s="17" t="str">
        <f>VLOOKUP(B315,товар!$A$1:$C$433,3,FALSE)</f>
        <v>Чудо</v>
      </c>
      <c r="M315" s="53">
        <f>AVERAGEIFS($C$2:$C$999,$I$2:$I$999,I315,$L$2:$L$999,L315)</f>
        <v>287.10000000000002</v>
      </c>
      <c r="N315" s="49">
        <v>44623</v>
      </c>
      <c r="O315" s="55">
        <f t="shared" si="9"/>
        <v>599</v>
      </c>
      <c r="P315" s="55">
        <f ca="1">SUM($E$2:$E$999,клиенты!D314:L748,10,FALSE)</f>
        <v>11842337.20000001</v>
      </c>
      <c r="Q315" s="17" t="s">
        <v>128</v>
      </c>
    </row>
    <row r="316" spans="1:17" x14ac:dyDescent="0.25">
      <c r="A316" s="18">
        <v>317</v>
      </c>
      <c r="B316" s="17">
        <v>448</v>
      </c>
      <c r="C316" s="17">
        <v>442</v>
      </c>
      <c r="D316" s="17">
        <v>1</v>
      </c>
      <c r="E316" s="17">
        <v>442</v>
      </c>
      <c r="F316" s="51">
        <v>45040</v>
      </c>
      <c r="G316" s="17" t="s">
        <v>23</v>
      </c>
      <c r="H316" s="19">
        <v>296</v>
      </c>
      <c r="I316" s="17" t="str">
        <f>VLOOKUP(B316,товар!$A$1:$C$433,2,FALSE)</f>
        <v>Йогурт</v>
      </c>
      <c r="J316" s="34">
        <f>AVERAGEIF($I$2:$I$999,I316,$C$2:$C$999)</f>
        <v>263.25423728813558</v>
      </c>
      <c r="K316" s="36">
        <f t="shared" si="8"/>
        <v>0.67898532062838024</v>
      </c>
      <c r="L316" s="17" t="str">
        <f>VLOOKUP(B316,товар!$A$1:$C$433,3,FALSE)</f>
        <v>Ростагроэкспорт</v>
      </c>
      <c r="M316" s="53">
        <f>AVERAGEIFS($C$2:$C$999,$I$2:$I$999,I316,$L$2:$L$999,L316)</f>
        <v>257.78260869565219</v>
      </c>
      <c r="N316" s="49">
        <v>44877</v>
      </c>
      <c r="O316" s="55">
        <f t="shared" si="9"/>
        <v>163</v>
      </c>
      <c r="P316" s="55">
        <f ca="1">SUM($E$2:$E$999,клиенты!D315:L749,10,FALSE)</f>
        <v>11751766.833333343</v>
      </c>
      <c r="Q316" s="17" t="s">
        <v>130</v>
      </c>
    </row>
    <row r="317" spans="1:17" x14ac:dyDescent="0.25">
      <c r="A317" s="18">
        <v>318</v>
      </c>
      <c r="B317" s="17">
        <v>331</v>
      </c>
      <c r="C317" s="17">
        <v>88</v>
      </c>
      <c r="D317" s="17">
        <v>3</v>
      </c>
      <c r="E317" s="17">
        <v>264</v>
      </c>
      <c r="F317" s="51">
        <v>45211</v>
      </c>
      <c r="G317" s="17" t="s">
        <v>8</v>
      </c>
      <c r="H317" s="19">
        <v>458</v>
      </c>
      <c r="I317" s="17" t="str">
        <f>VLOOKUP(B317,товар!$A$1:$C$433,2,FALSE)</f>
        <v>Соль</v>
      </c>
      <c r="J317" s="34">
        <f>AVERAGEIF($I$2:$I$999,I317,$C$2:$C$999)</f>
        <v>264.8679245283019</v>
      </c>
      <c r="K317" s="36">
        <f t="shared" si="8"/>
        <v>-0.66775894001994596</v>
      </c>
      <c r="L317" s="17" t="str">
        <f>VLOOKUP(B317,товар!$A$1:$C$433,3,FALSE)</f>
        <v>Салта</v>
      </c>
      <c r="M317" s="53">
        <f>AVERAGEIFS($C$2:$C$999,$I$2:$I$999,I317,$L$2:$L$999,L317)</f>
        <v>273.7</v>
      </c>
      <c r="N317" s="49">
        <v>44914</v>
      </c>
      <c r="O317" s="55">
        <f t="shared" si="9"/>
        <v>297</v>
      </c>
      <c r="P317" s="55">
        <f ca="1">SUM($E$2:$E$999,клиенты!D316:L750,10,FALSE)</f>
        <v>11661281.533333343</v>
      </c>
      <c r="Q317" s="17" t="s">
        <v>134</v>
      </c>
    </row>
    <row r="318" spans="1:17" x14ac:dyDescent="0.25">
      <c r="A318" s="18">
        <v>319</v>
      </c>
      <c r="B318" s="17">
        <v>325</v>
      </c>
      <c r="C318" s="17">
        <v>99</v>
      </c>
      <c r="D318" s="17">
        <v>2</v>
      </c>
      <c r="E318" s="17">
        <v>198</v>
      </c>
      <c r="F318" s="51">
        <v>45184</v>
      </c>
      <c r="G318" s="17" t="s">
        <v>16</v>
      </c>
      <c r="H318" s="19">
        <v>11</v>
      </c>
      <c r="I318" s="17" t="str">
        <f>VLOOKUP(B318,товар!$A$1:$C$433,2,FALSE)</f>
        <v>Сок</v>
      </c>
      <c r="J318" s="34">
        <f>AVERAGEIF($I$2:$I$999,I318,$C$2:$C$999)</f>
        <v>268.60344827586209</v>
      </c>
      <c r="K318" s="36">
        <f t="shared" si="8"/>
        <v>-0.63142692085499719</v>
      </c>
      <c r="L318" s="17" t="str">
        <f>VLOOKUP(B318,товар!$A$1:$C$433,3,FALSE)</f>
        <v>Добрый</v>
      </c>
      <c r="M318" s="53">
        <f>AVERAGEIFS($C$2:$C$999,$I$2:$I$999,I318,$L$2:$L$999,L318)</f>
        <v>242.81818181818181</v>
      </c>
      <c r="N318" s="49">
        <v>44867</v>
      </c>
      <c r="O318" s="55">
        <f t="shared" si="9"/>
        <v>317</v>
      </c>
      <c r="P318" s="55">
        <f ca="1">SUM($E$2:$E$999,клиенты!D317:L751,10,FALSE)</f>
        <v>11570781.733333342</v>
      </c>
      <c r="Q318" s="17" t="s">
        <v>130</v>
      </c>
    </row>
    <row r="319" spans="1:17" x14ac:dyDescent="0.25">
      <c r="A319" s="18">
        <v>320</v>
      </c>
      <c r="B319" s="17">
        <v>346</v>
      </c>
      <c r="C319" s="17">
        <v>178</v>
      </c>
      <c r="D319" s="17">
        <v>5</v>
      </c>
      <c r="E319" s="17">
        <v>890</v>
      </c>
      <c r="F319" s="51">
        <v>45297</v>
      </c>
      <c r="G319" s="17" t="s">
        <v>22</v>
      </c>
      <c r="H319" s="19">
        <v>75</v>
      </c>
      <c r="I319" s="17" t="str">
        <f>VLOOKUP(B319,товар!$A$1:$C$433,2,FALSE)</f>
        <v>Чай</v>
      </c>
      <c r="J319" s="34">
        <f>AVERAGEIF($I$2:$I$999,I319,$C$2:$C$999)</f>
        <v>271.18181818181819</v>
      </c>
      <c r="K319" s="36">
        <f t="shared" si="8"/>
        <v>-0.34361381159906135</v>
      </c>
      <c r="L319" s="17" t="str">
        <f>VLOOKUP(B319,товар!$A$1:$C$433,3,FALSE)</f>
        <v>Greenfield</v>
      </c>
      <c r="M319" s="53">
        <f>AVERAGEIFS($C$2:$C$999,$I$2:$I$999,I319,$L$2:$L$999,L319)</f>
        <v>291.45454545454544</v>
      </c>
      <c r="N319" s="49">
        <v>44570</v>
      </c>
      <c r="O319" s="55">
        <f t="shared" si="9"/>
        <v>727</v>
      </c>
      <c r="P319" s="55">
        <f ca="1">SUM($E$2:$E$999,клиенты!D318:L752,10,FALSE)</f>
        <v>11480381.500000009</v>
      </c>
      <c r="Q319" s="17" t="s">
        <v>128</v>
      </c>
    </row>
    <row r="320" spans="1:17" x14ac:dyDescent="0.25">
      <c r="A320" s="18">
        <v>321</v>
      </c>
      <c r="B320" s="17">
        <v>397</v>
      </c>
      <c r="C320" s="17">
        <v>299</v>
      </c>
      <c r="D320" s="17">
        <v>3</v>
      </c>
      <c r="E320" s="17">
        <v>897</v>
      </c>
      <c r="F320" s="51">
        <v>45064</v>
      </c>
      <c r="G320" s="17" t="s">
        <v>15</v>
      </c>
      <c r="H320" s="19">
        <v>29</v>
      </c>
      <c r="I320" s="17" t="str">
        <f>VLOOKUP(B320,товар!$A$1:$C$433,2,FALSE)</f>
        <v>Йогурт</v>
      </c>
      <c r="J320" s="34">
        <f>AVERAGEIF($I$2:$I$999,I320,$C$2:$C$999)</f>
        <v>263.25423728813558</v>
      </c>
      <c r="K320" s="36">
        <f t="shared" ref="K320:K383" si="10">C320/J320-1</f>
        <v>0.13578418748390431</v>
      </c>
      <c r="L320" s="17" t="str">
        <f>VLOOKUP(B320,товар!$A$1:$C$433,3,FALSE)</f>
        <v>Ростагроэкспорт</v>
      </c>
      <c r="M320" s="53">
        <f>AVERAGEIFS($C$2:$C$999,$I$2:$I$999,I320,$L$2:$L$999,L320)</f>
        <v>257.78260869565219</v>
      </c>
      <c r="N320" s="49">
        <v>44568</v>
      </c>
      <c r="O320" s="55">
        <f t="shared" ref="O320:O383" si="11">F320-N320</f>
        <v>496</v>
      </c>
      <c r="P320" s="55">
        <f ca="1">SUM($E$2:$E$999,клиенты!D319:L753,10,FALSE)</f>
        <v>11389735.733333342</v>
      </c>
      <c r="Q320" s="17" t="s">
        <v>132</v>
      </c>
    </row>
    <row r="321" spans="1:17" x14ac:dyDescent="0.25">
      <c r="A321" s="18">
        <v>322</v>
      </c>
      <c r="B321" s="17">
        <v>115</v>
      </c>
      <c r="C321" s="17">
        <v>479</v>
      </c>
      <c r="D321" s="17">
        <v>1</v>
      </c>
      <c r="E321" s="17">
        <v>479</v>
      </c>
      <c r="F321" s="51">
        <v>45283</v>
      </c>
      <c r="G321" s="17" t="s">
        <v>20</v>
      </c>
      <c r="H321" s="19">
        <v>297</v>
      </c>
      <c r="I321" s="17" t="str">
        <f>VLOOKUP(B321,товар!$A$1:$C$433,2,FALSE)</f>
        <v>Сыр</v>
      </c>
      <c r="J321" s="34">
        <f>AVERAGEIF($I$2:$I$999,I321,$C$2:$C$999)</f>
        <v>262.63492063492066</v>
      </c>
      <c r="K321" s="36">
        <f t="shared" si="10"/>
        <v>0.82382448930255037</v>
      </c>
      <c r="L321" s="17" t="str">
        <f>VLOOKUP(B321,товар!$A$1:$C$433,3,FALSE)</f>
        <v>President</v>
      </c>
      <c r="M321" s="53">
        <f>AVERAGEIFS($C$2:$C$999,$I$2:$I$999,I321,$L$2:$L$999,L321)</f>
        <v>238.72222222222223</v>
      </c>
      <c r="N321" s="49">
        <v>44602</v>
      </c>
      <c r="O321" s="55">
        <f t="shared" si="11"/>
        <v>681</v>
      </c>
      <c r="P321" s="55">
        <f ca="1">SUM($E$2:$E$999,клиенты!D320:L754,10,FALSE)</f>
        <v>11299054.200000009</v>
      </c>
      <c r="Q321" s="17" t="s">
        <v>128</v>
      </c>
    </row>
    <row r="322" spans="1:17" x14ac:dyDescent="0.25">
      <c r="A322" s="18">
        <v>323</v>
      </c>
      <c r="B322" s="17">
        <v>360</v>
      </c>
      <c r="C322" s="17">
        <v>463</v>
      </c>
      <c r="D322" s="17">
        <v>3</v>
      </c>
      <c r="E322" s="17">
        <v>1389</v>
      </c>
      <c r="F322" s="51">
        <v>45258</v>
      </c>
      <c r="G322" s="17" t="s">
        <v>27</v>
      </c>
      <c r="H322" s="19">
        <v>497</v>
      </c>
      <c r="I322" s="17" t="str">
        <f>VLOOKUP(B322,товар!$A$1:$C$433,2,FALSE)</f>
        <v>Соль</v>
      </c>
      <c r="J322" s="34">
        <f>AVERAGEIF($I$2:$I$999,I322,$C$2:$C$999)</f>
        <v>264.8679245283019</v>
      </c>
      <c r="K322" s="36">
        <f t="shared" si="10"/>
        <v>0.74804103148596668</v>
      </c>
      <c r="L322" s="17" t="str">
        <f>VLOOKUP(B322,товар!$A$1:$C$433,3,FALSE)</f>
        <v>Славянская</v>
      </c>
      <c r="M322" s="53">
        <f>AVERAGEIFS($C$2:$C$999,$I$2:$I$999,I322,$L$2:$L$999,L322)</f>
        <v>236.91666666666666</v>
      </c>
      <c r="N322" s="49">
        <v>44731</v>
      </c>
      <c r="O322" s="55">
        <f t="shared" si="11"/>
        <v>527</v>
      </c>
      <c r="P322" s="55">
        <f ca="1">SUM($E$2:$E$999,клиенты!D321:L755,10,FALSE)</f>
        <v>11208418.100000007</v>
      </c>
      <c r="Q322" s="17" t="s">
        <v>137</v>
      </c>
    </row>
    <row r="323" spans="1:17" x14ac:dyDescent="0.25">
      <c r="A323" s="18">
        <v>324</v>
      </c>
      <c r="B323" s="17">
        <v>230</v>
      </c>
      <c r="C323" s="17">
        <v>431</v>
      </c>
      <c r="D323" s="17">
        <v>3</v>
      </c>
      <c r="E323" s="17">
        <v>1293</v>
      </c>
      <c r="F323" s="51">
        <v>45282</v>
      </c>
      <c r="G323" s="17" t="s">
        <v>26</v>
      </c>
      <c r="H323" s="19">
        <v>191</v>
      </c>
      <c r="I323" s="17" t="str">
        <f>VLOOKUP(B323,товар!$A$1:$C$433,2,FALSE)</f>
        <v>Сок</v>
      </c>
      <c r="J323" s="34">
        <f>AVERAGEIF($I$2:$I$999,I323,$C$2:$C$999)</f>
        <v>268.60344827586209</v>
      </c>
      <c r="K323" s="36">
        <f t="shared" si="10"/>
        <v>0.60459593041915394</v>
      </c>
      <c r="L323" s="17" t="str">
        <f>VLOOKUP(B323,товар!$A$1:$C$433,3,FALSE)</f>
        <v>Фруктовый сад</v>
      </c>
      <c r="M323" s="53">
        <f>AVERAGEIFS($C$2:$C$999,$I$2:$I$999,I323,$L$2:$L$999,L323)</f>
        <v>281.96875</v>
      </c>
      <c r="N323" s="49">
        <v>44701</v>
      </c>
      <c r="O323" s="55">
        <f t="shared" si="11"/>
        <v>581</v>
      </c>
      <c r="P323" s="55">
        <f ca="1">SUM($E$2:$E$999,клиенты!D322:L756,10,FALSE)</f>
        <v>11118069.100000007</v>
      </c>
      <c r="Q323" s="17" t="s">
        <v>132</v>
      </c>
    </row>
    <row r="324" spans="1:17" x14ac:dyDescent="0.25">
      <c r="A324" s="18">
        <v>325</v>
      </c>
      <c r="B324" s="17">
        <v>229</v>
      </c>
      <c r="C324" s="17">
        <v>173</v>
      </c>
      <c r="D324" s="17">
        <v>4</v>
      </c>
      <c r="E324" s="17">
        <v>692</v>
      </c>
      <c r="F324" s="51">
        <v>45038</v>
      </c>
      <c r="G324" s="17" t="s">
        <v>24</v>
      </c>
      <c r="H324" s="19">
        <v>327</v>
      </c>
      <c r="I324" s="17" t="str">
        <f>VLOOKUP(B324,товар!$A$1:$C$433,2,FALSE)</f>
        <v>Мясо</v>
      </c>
      <c r="J324" s="34">
        <f>AVERAGEIF($I$2:$I$999,I324,$C$2:$C$999)</f>
        <v>271.74545454545455</v>
      </c>
      <c r="K324" s="36">
        <f t="shared" si="10"/>
        <v>-0.36337481600428212</v>
      </c>
      <c r="L324" s="17" t="str">
        <f>VLOOKUP(B324,товар!$A$1:$C$433,3,FALSE)</f>
        <v>Сава</v>
      </c>
      <c r="M324" s="53">
        <f>AVERAGEIFS($C$2:$C$999,$I$2:$I$999,I324,$L$2:$L$999,L324)</f>
        <v>212.8125</v>
      </c>
      <c r="N324" s="49">
        <v>44733</v>
      </c>
      <c r="O324" s="55">
        <f t="shared" si="11"/>
        <v>305</v>
      </c>
      <c r="P324" s="55">
        <f ca="1">SUM($E$2:$E$999,клиенты!D323:L757,10,FALSE)</f>
        <v>11027722.033333341</v>
      </c>
      <c r="Q324" s="17" t="s">
        <v>132</v>
      </c>
    </row>
    <row r="325" spans="1:17" x14ac:dyDescent="0.25">
      <c r="A325" s="18">
        <v>326</v>
      </c>
      <c r="B325" s="17">
        <v>486</v>
      </c>
      <c r="C325" s="17">
        <v>213</v>
      </c>
      <c r="D325" s="17">
        <v>1</v>
      </c>
      <c r="E325" s="17">
        <v>213</v>
      </c>
      <c r="F325" s="51">
        <v>45279</v>
      </c>
      <c r="G325" s="17" t="s">
        <v>26</v>
      </c>
      <c r="H325" s="19">
        <v>58</v>
      </c>
      <c r="I325" s="17" t="str">
        <f>VLOOKUP(B325,товар!$A$1:$C$433,2,FALSE)</f>
        <v>Соль</v>
      </c>
      <c r="J325" s="34">
        <f>AVERAGEIF($I$2:$I$999,I325,$C$2:$C$999)</f>
        <v>264.8679245283019</v>
      </c>
      <c r="K325" s="36">
        <f t="shared" si="10"/>
        <v>-0.19582561618464167</v>
      </c>
      <c r="L325" s="17" t="str">
        <f>VLOOKUP(B325,товар!$A$1:$C$433,3,FALSE)</f>
        <v>Илецкая</v>
      </c>
      <c r="M325" s="53">
        <f>AVERAGEIFS($C$2:$C$999,$I$2:$I$999,I325,$L$2:$L$999,L325)</f>
        <v>238.16666666666666</v>
      </c>
      <c r="N325" s="49">
        <v>44856</v>
      </c>
      <c r="O325" s="55">
        <f t="shared" si="11"/>
        <v>423</v>
      </c>
      <c r="P325" s="55">
        <f ca="1">SUM($E$2:$E$999,клиенты!D324:L758,10,FALSE)</f>
        <v>10937342.100000005</v>
      </c>
      <c r="Q325" s="17" t="s">
        <v>137</v>
      </c>
    </row>
    <row r="326" spans="1:17" x14ac:dyDescent="0.25">
      <c r="A326" s="18">
        <v>327</v>
      </c>
      <c r="B326" s="17">
        <v>353</v>
      </c>
      <c r="C326" s="17">
        <v>115</v>
      </c>
      <c r="D326" s="17">
        <v>2</v>
      </c>
      <c r="E326" s="17">
        <v>230</v>
      </c>
      <c r="F326" s="51">
        <v>45087</v>
      </c>
      <c r="G326" s="17" t="s">
        <v>21</v>
      </c>
      <c r="H326" s="19">
        <v>446</v>
      </c>
      <c r="I326" s="17" t="str">
        <f>VLOOKUP(B326,товар!$A$1:$C$433,2,FALSE)</f>
        <v>Макароны</v>
      </c>
      <c r="J326" s="34">
        <f>AVERAGEIF($I$2:$I$999,I326,$C$2:$C$999)</f>
        <v>265.47674418604652</v>
      </c>
      <c r="K326" s="36">
        <f t="shared" si="10"/>
        <v>-0.56681704699750335</v>
      </c>
      <c r="L326" s="17" t="str">
        <f>VLOOKUP(B326,товар!$A$1:$C$433,3,FALSE)</f>
        <v>Паста Зара</v>
      </c>
      <c r="M326" s="53">
        <f>AVERAGEIFS($C$2:$C$999,$I$2:$I$999,I326,$L$2:$L$999,L326)</f>
        <v>276.67567567567568</v>
      </c>
      <c r="N326" s="49">
        <v>44879</v>
      </c>
      <c r="O326" s="55">
        <f t="shared" si="11"/>
        <v>208</v>
      </c>
      <c r="P326" s="55">
        <f ca="1">SUM($E$2:$E$999,клиенты!D325:L759,10,FALSE)</f>
        <v>10846837.466666672</v>
      </c>
      <c r="Q326" s="17" t="s">
        <v>132</v>
      </c>
    </row>
    <row r="327" spans="1:17" x14ac:dyDescent="0.25">
      <c r="A327" s="18">
        <v>328</v>
      </c>
      <c r="B327" s="17">
        <v>65</v>
      </c>
      <c r="C327" s="17">
        <v>455</v>
      </c>
      <c r="D327" s="17">
        <v>5</v>
      </c>
      <c r="E327" s="17">
        <v>2275</v>
      </c>
      <c r="F327" s="51">
        <v>45370</v>
      </c>
      <c r="G327" s="17" t="s">
        <v>17</v>
      </c>
      <c r="H327" s="19">
        <v>117</v>
      </c>
      <c r="I327" s="17" t="str">
        <f>VLOOKUP(B327,товар!$A$1:$C$433,2,FALSE)</f>
        <v>Хлеб</v>
      </c>
      <c r="J327" s="34">
        <f>AVERAGEIF($I$2:$I$999,I327,$C$2:$C$999)</f>
        <v>300.31818181818181</v>
      </c>
      <c r="K327" s="36">
        <f t="shared" si="10"/>
        <v>0.51505978507643402</v>
      </c>
      <c r="L327" s="17" t="str">
        <f>VLOOKUP(B327,товар!$A$1:$C$433,3,FALSE)</f>
        <v>Хлебный Дом</v>
      </c>
      <c r="M327" s="53">
        <f>AVERAGEIFS($C$2:$C$999,$I$2:$I$999,I327,$L$2:$L$999,L327)</f>
        <v>281.73333333333335</v>
      </c>
      <c r="N327" s="49">
        <v>44586</v>
      </c>
      <c r="O327" s="55">
        <f t="shared" si="11"/>
        <v>784</v>
      </c>
      <c r="P327" s="55">
        <f ca="1">SUM($E$2:$E$999,клиенты!D326:L760,10,FALSE)</f>
        <v>10756361.83333334</v>
      </c>
      <c r="Q327" s="17" t="s">
        <v>132</v>
      </c>
    </row>
    <row r="328" spans="1:17" x14ac:dyDescent="0.25">
      <c r="A328" s="18">
        <v>329</v>
      </c>
      <c r="B328" s="17">
        <v>490</v>
      </c>
      <c r="C328" s="17">
        <v>176</v>
      </c>
      <c r="D328" s="17">
        <v>3</v>
      </c>
      <c r="E328" s="17">
        <v>528</v>
      </c>
      <c r="F328" s="51">
        <v>45183</v>
      </c>
      <c r="G328" s="17" t="s">
        <v>23</v>
      </c>
      <c r="H328" s="19">
        <v>32</v>
      </c>
      <c r="I328" s="17" t="str">
        <f>VLOOKUP(B328,товар!$A$1:$C$433,2,FALSE)</f>
        <v>Сыр</v>
      </c>
      <c r="J328" s="34">
        <f>AVERAGEIF($I$2:$I$999,I328,$C$2:$C$999)</f>
        <v>262.63492063492066</v>
      </c>
      <c r="K328" s="36">
        <f t="shared" si="10"/>
        <v>-0.3298682461017769</v>
      </c>
      <c r="L328" s="17" t="str">
        <f>VLOOKUP(B328,товар!$A$1:$C$433,3,FALSE)</f>
        <v>Сырная долина</v>
      </c>
      <c r="M328" s="53">
        <f>AVERAGEIFS($C$2:$C$999,$I$2:$I$999,I328,$L$2:$L$999,L328)</f>
        <v>271</v>
      </c>
      <c r="N328" s="49">
        <v>44593</v>
      </c>
      <c r="O328" s="55">
        <f t="shared" si="11"/>
        <v>590</v>
      </c>
      <c r="P328" s="55">
        <f ca="1">SUM($E$2:$E$999,клиенты!D327:L761,10,FALSE)</f>
        <v>10665855.266666673</v>
      </c>
      <c r="Q328" s="17" t="s">
        <v>128</v>
      </c>
    </row>
    <row r="329" spans="1:17" x14ac:dyDescent="0.25">
      <c r="A329" s="18">
        <v>330</v>
      </c>
      <c r="B329" s="17">
        <v>188</v>
      </c>
      <c r="C329" s="17">
        <v>154</v>
      </c>
      <c r="D329" s="17">
        <v>4</v>
      </c>
      <c r="E329" s="17">
        <v>616</v>
      </c>
      <c r="F329" s="51">
        <v>45243</v>
      </c>
      <c r="G329" s="17" t="s">
        <v>26</v>
      </c>
      <c r="H329" s="19">
        <v>187</v>
      </c>
      <c r="I329" s="17" t="str">
        <f>VLOOKUP(B329,товар!$A$1:$C$433,2,FALSE)</f>
        <v>Молоко</v>
      </c>
      <c r="J329" s="34">
        <f>AVERAGEIF($I$2:$I$999,I329,$C$2:$C$999)</f>
        <v>294.95238095238096</v>
      </c>
      <c r="K329" s="36">
        <f t="shared" si="10"/>
        <v>-0.47788182111721023</v>
      </c>
      <c r="L329" s="17" t="str">
        <f>VLOOKUP(B329,товар!$A$1:$C$433,3,FALSE)</f>
        <v>Вимм-Билль-Данн</v>
      </c>
      <c r="M329" s="53">
        <f>AVERAGEIFS($C$2:$C$999,$I$2:$I$999,I329,$L$2:$L$999,L329)</f>
        <v>193.5</v>
      </c>
      <c r="N329" s="49">
        <v>44601</v>
      </c>
      <c r="O329" s="55">
        <f t="shared" si="11"/>
        <v>642</v>
      </c>
      <c r="P329" s="55">
        <f ca="1">SUM($E$2:$E$999,клиенты!D328:L762,10,FALSE)</f>
        <v>10575229.800000006</v>
      </c>
      <c r="Q329" s="17" t="s">
        <v>128</v>
      </c>
    </row>
    <row r="330" spans="1:17" x14ac:dyDescent="0.25">
      <c r="A330" s="18">
        <v>331</v>
      </c>
      <c r="B330" s="17">
        <v>17</v>
      </c>
      <c r="C330" s="17">
        <v>212</v>
      </c>
      <c r="D330" s="17">
        <v>3</v>
      </c>
      <c r="E330" s="17">
        <v>636</v>
      </c>
      <c r="F330" s="51">
        <v>45366</v>
      </c>
      <c r="G330" s="17" t="s">
        <v>24</v>
      </c>
      <c r="H330" s="19">
        <v>111</v>
      </c>
      <c r="I330" s="17" t="str">
        <f>VLOOKUP(B330,товар!$A$1:$C$433,2,FALSE)</f>
        <v>Кофе</v>
      </c>
      <c r="J330" s="34">
        <f>AVERAGEIF($I$2:$I$999,I330,$C$2:$C$999)</f>
        <v>253.58536585365854</v>
      </c>
      <c r="K330" s="36">
        <f t="shared" si="10"/>
        <v>-0.16398961238818888</v>
      </c>
      <c r="L330" s="17" t="str">
        <f>VLOOKUP(B330,товар!$A$1:$C$433,3,FALSE)</f>
        <v>Jacobs</v>
      </c>
      <c r="M330" s="53">
        <f>AVERAGEIFS($C$2:$C$999,$I$2:$I$999,I330,$L$2:$L$999,L330)</f>
        <v>288.11111111111109</v>
      </c>
      <c r="N330" s="49">
        <v>44602</v>
      </c>
      <c r="O330" s="55">
        <f t="shared" si="11"/>
        <v>764</v>
      </c>
      <c r="P330" s="55">
        <f ca="1">SUM($E$2:$E$999,клиенты!D329:L763,10,FALSE)</f>
        <v>10484582.100000005</v>
      </c>
      <c r="Q330" s="17" t="s">
        <v>137</v>
      </c>
    </row>
    <row r="331" spans="1:17" x14ac:dyDescent="0.25">
      <c r="A331" s="18">
        <v>332</v>
      </c>
      <c r="B331" s="17">
        <v>405</v>
      </c>
      <c r="C331" s="17">
        <v>389</v>
      </c>
      <c r="D331" s="17">
        <v>5</v>
      </c>
      <c r="E331" s="17">
        <v>1945</v>
      </c>
      <c r="F331" s="51">
        <v>45009</v>
      </c>
      <c r="G331" s="17" t="s">
        <v>14</v>
      </c>
      <c r="H331" s="19">
        <v>231</v>
      </c>
      <c r="I331" s="17" t="str">
        <f>VLOOKUP(B331,товар!$A$1:$C$433,2,FALSE)</f>
        <v>Хлеб</v>
      </c>
      <c r="J331" s="34">
        <f>AVERAGEIF($I$2:$I$999,I331,$C$2:$C$999)</f>
        <v>300.31818181818181</v>
      </c>
      <c r="K331" s="36">
        <f t="shared" si="10"/>
        <v>0.29529287119721515</v>
      </c>
      <c r="L331" s="17" t="str">
        <f>VLOOKUP(B331,товар!$A$1:$C$433,3,FALSE)</f>
        <v>Каравай</v>
      </c>
      <c r="M331" s="53">
        <f>AVERAGEIFS($C$2:$C$999,$I$2:$I$999,I331,$L$2:$L$999,L331)</f>
        <v>331.16666666666669</v>
      </c>
      <c r="N331" s="49">
        <v>44786</v>
      </c>
      <c r="O331" s="55">
        <f t="shared" si="11"/>
        <v>223</v>
      </c>
      <c r="P331" s="55">
        <f ca="1">SUM($E$2:$E$999,клиенты!D330:L764,10,FALSE)</f>
        <v>10394217.633333338</v>
      </c>
      <c r="Q331" s="17" t="s">
        <v>137</v>
      </c>
    </row>
    <row r="332" spans="1:17" x14ac:dyDescent="0.25">
      <c r="A332" s="18">
        <v>333</v>
      </c>
      <c r="B332" s="17">
        <v>23</v>
      </c>
      <c r="C332" s="17">
        <v>476</v>
      </c>
      <c r="D332" s="17">
        <v>3</v>
      </c>
      <c r="E332" s="17">
        <v>1428</v>
      </c>
      <c r="F332" s="51">
        <v>45102</v>
      </c>
      <c r="G332" s="17" t="s">
        <v>10</v>
      </c>
      <c r="H332" s="19">
        <v>283</v>
      </c>
      <c r="I332" s="17" t="str">
        <f>VLOOKUP(B332,товар!$A$1:$C$433,2,FALSE)</f>
        <v>Рыба</v>
      </c>
      <c r="J332" s="34">
        <f>AVERAGEIF($I$2:$I$999,I332,$C$2:$C$999)</f>
        <v>258.5128205128205</v>
      </c>
      <c r="K332" s="36">
        <f t="shared" si="10"/>
        <v>0.8413013291013689</v>
      </c>
      <c r="L332" s="17" t="str">
        <f>VLOOKUP(B332,товар!$A$1:$C$433,3,FALSE)</f>
        <v>Санта Бремор</v>
      </c>
      <c r="M332" s="53">
        <f>AVERAGEIFS($C$2:$C$999,$I$2:$I$999,I332,$L$2:$L$999,L332)</f>
        <v>216.4</v>
      </c>
      <c r="N332" s="49">
        <v>44892</v>
      </c>
      <c r="O332" s="55">
        <f t="shared" si="11"/>
        <v>210</v>
      </c>
      <c r="P332" s="55">
        <f ca="1">SUM($E$2:$E$999,клиенты!D331:L765,10,FALSE)</f>
        <v>10303846.400000006</v>
      </c>
      <c r="Q332" s="17" t="s">
        <v>137</v>
      </c>
    </row>
    <row r="333" spans="1:17" x14ac:dyDescent="0.25">
      <c r="A333" s="18">
        <v>334</v>
      </c>
      <c r="B333" s="17">
        <v>99</v>
      </c>
      <c r="C333" s="17">
        <v>51</v>
      </c>
      <c r="D333" s="17">
        <v>5</v>
      </c>
      <c r="E333" s="17">
        <v>255</v>
      </c>
      <c r="F333" s="51">
        <v>45423</v>
      </c>
      <c r="G333" s="17" t="s">
        <v>16</v>
      </c>
      <c r="H333" s="19">
        <v>265</v>
      </c>
      <c r="I333" s="17" t="str">
        <f>VLOOKUP(B333,товар!$A$1:$C$433,2,FALSE)</f>
        <v>Овощи</v>
      </c>
      <c r="J333" s="34">
        <f>AVERAGEIF($I$2:$I$999,I333,$C$2:$C$999)</f>
        <v>250.48780487804879</v>
      </c>
      <c r="K333" s="36">
        <f t="shared" si="10"/>
        <v>-0.79639727361246349</v>
      </c>
      <c r="L333" s="17" t="str">
        <f>VLOOKUP(B333,товар!$A$1:$C$433,3,FALSE)</f>
        <v>Семко</v>
      </c>
      <c r="M333" s="53">
        <f>AVERAGEIFS($C$2:$C$999,$I$2:$I$999,I333,$L$2:$L$999,L333)</f>
        <v>208</v>
      </c>
      <c r="N333" s="49">
        <v>44688</v>
      </c>
      <c r="O333" s="55">
        <f t="shared" si="11"/>
        <v>735</v>
      </c>
      <c r="P333" s="55">
        <f ca="1">SUM($E$2:$E$999,клиенты!D332:L766,10,FALSE)</f>
        <v>10213467.433333337</v>
      </c>
      <c r="Q333" s="17" t="s">
        <v>132</v>
      </c>
    </row>
    <row r="334" spans="1:17" x14ac:dyDescent="0.25">
      <c r="A334" s="18">
        <v>335</v>
      </c>
      <c r="B334" s="17">
        <v>196</v>
      </c>
      <c r="C334" s="17">
        <v>452</v>
      </c>
      <c r="D334" s="17">
        <v>2</v>
      </c>
      <c r="E334" s="17">
        <v>904</v>
      </c>
      <c r="F334" s="51">
        <v>45337</v>
      </c>
      <c r="G334" s="17" t="s">
        <v>8</v>
      </c>
      <c r="H334" s="19">
        <v>136</v>
      </c>
      <c r="I334" s="17" t="str">
        <f>VLOOKUP(B334,товар!$A$1:$C$433,2,FALSE)</f>
        <v>Конфеты</v>
      </c>
      <c r="J334" s="34">
        <f>AVERAGEIF($I$2:$I$999,I334,$C$2:$C$999)</f>
        <v>267.85483870967744</v>
      </c>
      <c r="K334" s="36">
        <f t="shared" si="10"/>
        <v>0.68748118263382896</v>
      </c>
      <c r="L334" s="17" t="str">
        <f>VLOOKUP(B334,товар!$A$1:$C$433,3,FALSE)</f>
        <v>Рот Фронт</v>
      </c>
      <c r="M334" s="53">
        <f>AVERAGEIFS($C$2:$C$999,$I$2:$I$999,I334,$L$2:$L$999,L334)</f>
        <v>288.23809523809524</v>
      </c>
      <c r="N334" s="49">
        <v>44588</v>
      </c>
      <c r="O334" s="55">
        <f t="shared" si="11"/>
        <v>749</v>
      </c>
      <c r="P334" s="55">
        <f ca="1">SUM($E$2:$E$999,клиенты!D333:L767,10,FALSE)</f>
        <v>10123087.500000006</v>
      </c>
      <c r="Q334" s="17" t="s">
        <v>134</v>
      </c>
    </row>
    <row r="335" spans="1:17" x14ac:dyDescent="0.25">
      <c r="A335" s="18">
        <v>336</v>
      </c>
      <c r="B335" s="17">
        <v>415</v>
      </c>
      <c r="C335" s="17">
        <v>222</v>
      </c>
      <c r="D335" s="17">
        <v>3</v>
      </c>
      <c r="E335" s="17">
        <v>666</v>
      </c>
      <c r="F335" s="51">
        <v>45161</v>
      </c>
      <c r="G335" s="17" t="s">
        <v>25</v>
      </c>
      <c r="H335" s="19">
        <v>395</v>
      </c>
      <c r="I335" s="17" t="str">
        <f>VLOOKUP(B335,товар!$A$1:$C$433,2,FALSE)</f>
        <v>Чипсы</v>
      </c>
      <c r="J335" s="34">
        <f>AVERAGEIF($I$2:$I$999,I335,$C$2:$C$999)</f>
        <v>273.72549019607845</v>
      </c>
      <c r="K335" s="36">
        <f t="shared" si="10"/>
        <v>-0.18896848137535827</v>
      </c>
      <c r="L335" s="17" t="str">
        <f>VLOOKUP(B335,товар!$A$1:$C$433,3,FALSE)</f>
        <v>Pringles</v>
      </c>
      <c r="M335" s="53">
        <f>AVERAGEIFS($C$2:$C$999,$I$2:$I$999,I335,$L$2:$L$999,L335)</f>
        <v>280.23809523809524</v>
      </c>
      <c r="N335" s="49">
        <v>44824</v>
      </c>
      <c r="O335" s="55">
        <f t="shared" si="11"/>
        <v>337</v>
      </c>
      <c r="P335" s="55">
        <f ca="1">SUM($E$2:$E$999,клиенты!D334:L768,10,FALSE)</f>
        <v>10032529.700000007</v>
      </c>
      <c r="Q335" s="17" t="s">
        <v>137</v>
      </c>
    </row>
    <row r="336" spans="1:17" x14ac:dyDescent="0.25">
      <c r="A336" s="18">
        <v>337</v>
      </c>
      <c r="B336" s="17">
        <v>328</v>
      </c>
      <c r="C336" s="17">
        <v>100</v>
      </c>
      <c r="D336" s="17">
        <v>1</v>
      </c>
      <c r="E336" s="17">
        <v>100</v>
      </c>
      <c r="F336" s="51">
        <v>45077</v>
      </c>
      <c r="G336" s="17" t="s">
        <v>13</v>
      </c>
      <c r="H336" s="19">
        <v>391</v>
      </c>
      <c r="I336" s="17" t="str">
        <f>VLOOKUP(B336,товар!$A$1:$C$433,2,FALSE)</f>
        <v>Чипсы</v>
      </c>
      <c r="J336" s="34">
        <f>AVERAGEIF($I$2:$I$999,I336,$C$2:$C$999)</f>
        <v>273.72549019607845</v>
      </c>
      <c r="K336" s="36">
        <f t="shared" si="10"/>
        <v>-0.63467048710601714</v>
      </c>
      <c r="L336" s="17" t="str">
        <f>VLOOKUP(B336,товар!$A$1:$C$433,3,FALSE)</f>
        <v>Русская картошка</v>
      </c>
      <c r="M336" s="53">
        <f>AVERAGEIFS($C$2:$C$999,$I$2:$I$999,I336,$L$2:$L$999,L336)</f>
        <v>241.83333333333334</v>
      </c>
      <c r="N336" s="49">
        <v>44847</v>
      </c>
      <c r="O336" s="55">
        <f t="shared" si="11"/>
        <v>230</v>
      </c>
      <c r="P336" s="55">
        <f ca="1">SUM($E$2:$E$999,клиенты!D335:L769,10,FALSE)</f>
        <v>9941869.4333333392</v>
      </c>
      <c r="Q336" s="17" t="s">
        <v>132</v>
      </c>
    </row>
    <row r="337" spans="1:17" x14ac:dyDescent="0.25">
      <c r="A337" s="18">
        <v>338</v>
      </c>
      <c r="B337" s="17">
        <v>271</v>
      </c>
      <c r="C337" s="17">
        <v>382</v>
      </c>
      <c r="D337" s="17">
        <v>1</v>
      </c>
      <c r="E337" s="17">
        <v>382</v>
      </c>
      <c r="F337" s="51">
        <v>45182</v>
      </c>
      <c r="G337" s="17" t="s">
        <v>9</v>
      </c>
      <c r="H337" s="19">
        <v>355</v>
      </c>
      <c r="I337" s="17" t="str">
        <f>VLOOKUP(B337,товар!$A$1:$C$433,2,FALSE)</f>
        <v>Сыр</v>
      </c>
      <c r="J337" s="34">
        <f>AVERAGEIF($I$2:$I$999,I337,$C$2:$C$999)</f>
        <v>262.63492063492066</v>
      </c>
      <c r="K337" s="36">
        <f t="shared" si="10"/>
        <v>0.45449051130182516</v>
      </c>
      <c r="L337" s="17" t="str">
        <f>VLOOKUP(B337,товар!$A$1:$C$433,3,FALSE)</f>
        <v>Сырная долина</v>
      </c>
      <c r="M337" s="53">
        <f>AVERAGEIFS($C$2:$C$999,$I$2:$I$999,I337,$L$2:$L$999,L337)</f>
        <v>271</v>
      </c>
      <c r="N337" s="49">
        <v>44896</v>
      </c>
      <c r="O337" s="55">
        <f t="shared" si="11"/>
        <v>286</v>
      </c>
      <c r="P337" s="55">
        <f ca="1">SUM($E$2:$E$999,клиенты!D336:L770,10,FALSE)</f>
        <v>9851406.3666666709</v>
      </c>
      <c r="Q337" s="17" t="s">
        <v>128</v>
      </c>
    </row>
    <row r="338" spans="1:17" x14ac:dyDescent="0.25">
      <c r="A338" s="18">
        <v>339</v>
      </c>
      <c r="B338" s="17">
        <v>204</v>
      </c>
      <c r="C338" s="17">
        <v>279</v>
      </c>
      <c r="D338" s="17">
        <v>4</v>
      </c>
      <c r="E338" s="17">
        <v>1116</v>
      </c>
      <c r="F338" s="51">
        <v>45227</v>
      </c>
      <c r="G338" s="17" t="s">
        <v>12</v>
      </c>
      <c r="H338" s="19">
        <v>277</v>
      </c>
      <c r="I338" s="17" t="str">
        <f>VLOOKUP(B338,товар!$A$1:$C$433,2,FALSE)</f>
        <v>Печенье</v>
      </c>
      <c r="J338" s="34">
        <f>AVERAGEIF($I$2:$I$999,I338,$C$2:$C$999)</f>
        <v>283.468085106383</v>
      </c>
      <c r="K338" s="36">
        <f t="shared" si="10"/>
        <v>-1.5762215717180839E-2</v>
      </c>
      <c r="L338" s="17" t="str">
        <f>VLOOKUP(B338,товар!$A$1:$C$433,3,FALSE)</f>
        <v>Юбилейное</v>
      </c>
      <c r="M338" s="53">
        <f>AVERAGEIFS($C$2:$C$999,$I$2:$I$999,I338,$L$2:$L$999,L338)</f>
        <v>232.44444444444446</v>
      </c>
      <c r="N338" s="49">
        <v>44668</v>
      </c>
      <c r="O338" s="55">
        <f t="shared" si="11"/>
        <v>559</v>
      </c>
      <c r="P338" s="55">
        <f ca="1">SUM($E$2:$E$999,клиенты!D337:L771,10,FALSE)</f>
        <v>9761039.9666666724</v>
      </c>
      <c r="Q338" s="17" t="s">
        <v>134</v>
      </c>
    </row>
    <row r="339" spans="1:17" x14ac:dyDescent="0.25">
      <c r="A339" s="18">
        <v>340</v>
      </c>
      <c r="B339" s="17">
        <v>60</v>
      </c>
      <c r="C339" s="17">
        <v>500</v>
      </c>
      <c r="D339" s="17">
        <v>2</v>
      </c>
      <c r="E339" s="17">
        <v>1000</v>
      </c>
      <c r="F339" s="51">
        <v>45125</v>
      </c>
      <c r="G339" s="17" t="s">
        <v>27</v>
      </c>
      <c r="H339" s="19">
        <v>145</v>
      </c>
      <c r="I339" s="17" t="str">
        <f>VLOOKUP(B339,товар!$A$1:$C$433,2,FALSE)</f>
        <v>Кофе</v>
      </c>
      <c r="J339" s="34">
        <f>AVERAGEIF($I$2:$I$999,I339,$C$2:$C$999)</f>
        <v>253.58536585365854</v>
      </c>
      <c r="K339" s="36">
        <f t="shared" si="10"/>
        <v>0.97172261229200729</v>
      </c>
      <c r="L339" s="17" t="str">
        <f>VLOOKUP(B339,товар!$A$1:$C$433,3,FALSE)</f>
        <v>Jacobs</v>
      </c>
      <c r="M339" s="53">
        <f>AVERAGEIFS($C$2:$C$999,$I$2:$I$999,I339,$L$2:$L$999,L339)</f>
        <v>288.11111111111109</v>
      </c>
      <c r="N339" s="49">
        <v>44599</v>
      </c>
      <c r="O339" s="55">
        <f t="shared" si="11"/>
        <v>526</v>
      </c>
      <c r="P339" s="55">
        <f ca="1">SUM($E$2:$E$999,клиенты!D338:L772,10,FALSE)</f>
        <v>9670445.4333333373</v>
      </c>
      <c r="Q339" s="17" t="s">
        <v>137</v>
      </c>
    </row>
    <row r="340" spans="1:17" x14ac:dyDescent="0.25">
      <c r="A340" s="18">
        <v>341</v>
      </c>
      <c r="B340" s="17">
        <v>76</v>
      </c>
      <c r="C340" s="17">
        <v>92</v>
      </c>
      <c r="D340" s="17">
        <v>2</v>
      </c>
      <c r="E340" s="17">
        <v>184</v>
      </c>
      <c r="F340" s="51">
        <v>45232</v>
      </c>
      <c r="G340" s="17" t="s">
        <v>8</v>
      </c>
      <c r="H340" s="19">
        <v>104</v>
      </c>
      <c r="I340" s="17" t="str">
        <f>VLOOKUP(B340,товар!$A$1:$C$433,2,FALSE)</f>
        <v>Печенье</v>
      </c>
      <c r="J340" s="34">
        <f>AVERAGEIF($I$2:$I$999,I340,$C$2:$C$999)</f>
        <v>283.468085106383</v>
      </c>
      <c r="K340" s="36">
        <f t="shared" si="10"/>
        <v>-0.67544847256623886</v>
      </c>
      <c r="L340" s="17" t="str">
        <f>VLOOKUP(B340,товар!$A$1:$C$433,3,FALSE)</f>
        <v>Юбилейное</v>
      </c>
      <c r="M340" s="53">
        <f>AVERAGEIFS($C$2:$C$999,$I$2:$I$999,I340,$L$2:$L$999,L340)</f>
        <v>232.44444444444446</v>
      </c>
      <c r="N340" s="49">
        <v>44601</v>
      </c>
      <c r="O340" s="55">
        <f t="shared" si="11"/>
        <v>631</v>
      </c>
      <c r="P340" s="55">
        <f ca="1">SUM($E$2:$E$999,клиенты!D339:L773,10,FALSE)</f>
        <v>9579828.6666666716</v>
      </c>
      <c r="Q340" s="17" t="s">
        <v>130</v>
      </c>
    </row>
    <row r="341" spans="1:17" x14ac:dyDescent="0.25">
      <c r="A341" s="18">
        <v>342</v>
      </c>
      <c r="B341" s="17">
        <v>201</v>
      </c>
      <c r="C341" s="17">
        <v>179</v>
      </c>
      <c r="D341" s="17">
        <v>5</v>
      </c>
      <c r="E341" s="17">
        <v>895</v>
      </c>
      <c r="F341" s="51">
        <v>45091</v>
      </c>
      <c r="G341" s="17" t="s">
        <v>14</v>
      </c>
      <c r="H341" s="19">
        <v>109</v>
      </c>
      <c r="I341" s="17" t="str">
        <f>VLOOKUP(B341,товар!$A$1:$C$433,2,FALSE)</f>
        <v>Печенье</v>
      </c>
      <c r="J341" s="34">
        <f>AVERAGEIF($I$2:$I$999,I341,$C$2:$C$999)</f>
        <v>283.468085106383</v>
      </c>
      <c r="K341" s="36">
        <f t="shared" si="10"/>
        <v>-0.36853561510170385</v>
      </c>
      <c r="L341" s="17" t="str">
        <f>VLOOKUP(B341,товар!$A$1:$C$433,3,FALSE)</f>
        <v>Белогорье</v>
      </c>
      <c r="M341" s="53">
        <f>AVERAGEIFS($C$2:$C$999,$I$2:$I$999,I341,$L$2:$L$999,L341)</f>
        <v>249.5</v>
      </c>
      <c r="N341" s="49">
        <v>44869</v>
      </c>
      <c r="O341" s="55">
        <f t="shared" si="11"/>
        <v>222</v>
      </c>
      <c r="P341" s="55">
        <f ca="1">SUM($E$2:$E$999,клиенты!D340:L774,10,FALSE)</f>
        <v>9489164.5333333388</v>
      </c>
      <c r="Q341" s="17" t="s">
        <v>130</v>
      </c>
    </row>
    <row r="342" spans="1:17" x14ac:dyDescent="0.25">
      <c r="A342" s="18">
        <v>343</v>
      </c>
      <c r="B342" s="17">
        <v>462</v>
      </c>
      <c r="C342" s="17">
        <v>209</v>
      </c>
      <c r="D342" s="17">
        <v>4</v>
      </c>
      <c r="E342" s="17">
        <v>836</v>
      </c>
      <c r="F342" s="51">
        <v>45116</v>
      </c>
      <c r="G342" s="17" t="s">
        <v>22</v>
      </c>
      <c r="H342" s="19">
        <v>369</v>
      </c>
      <c r="I342" s="17" t="str">
        <f>VLOOKUP(B342,товар!$A$1:$C$433,2,FALSE)</f>
        <v>Рис</v>
      </c>
      <c r="J342" s="34">
        <f>AVERAGEIF($I$2:$I$999,I342,$C$2:$C$999)</f>
        <v>258.375</v>
      </c>
      <c r="K342" s="36">
        <f t="shared" si="10"/>
        <v>-0.19109820996613447</v>
      </c>
      <c r="L342" s="17" t="str">
        <f>VLOOKUP(B342,товар!$A$1:$C$433,3,FALSE)</f>
        <v>Белый Злат</v>
      </c>
      <c r="M342" s="53">
        <f>AVERAGEIFS($C$2:$C$999,$I$2:$I$999,I342,$L$2:$L$999,L342)</f>
        <v>269.70588235294116</v>
      </c>
      <c r="N342" s="49">
        <v>44569</v>
      </c>
      <c r="O342" s="55">
        <f t="shared" si="11"/>
        <v>547</v>
      </c>
      <c r="P342" s="55">
        <f ca="1">SUM($E$2:$E$999,клиенты!D341:L775,10,FALSE)</f>
        <v>9398720.8000000045</v>
      </c>
      <c r="Q342" s="17" t="s">
        <v>137</v>
      </c>
    </row>
    <row r="343" spans="1:17" x14ac:dyDescent="0.25">
      <c r="A343" s="18">
        <v>344</v>
      </c>
      <c r="B343" s="17">
        <v>210</v>
      </c>
      <c r="C343" s="17">
        <v>486</v>
      </c>
      <c r="D343" s="17">
        <v>5</v>
      </c>
      <c r="E343" s="17">
        <v>2430</v>
      </c>
      <c r="F343" s="51">
        <v>45350</v>
      </c>
      <c r="G343" s="17" t="s">
        <v>11</v>
      </c>
      <c r="H343" s="19">
        <v>78</v>
      </c>
      <c r="I343" s="17" t="str">
        <f>VLOOKUP(B343,товар!$A$1:$C$433,2,FALSE)</f>
        <v>Колбаса</v>
      </c>
      <c r="J343" s="34">
        <f>AVERAGEIF($I$2:$I$999,I343,$C$2:$C$999)</f>
        <v>286.92307692307691</v>
      </c>
      <c r="K343" s="36">
        <f t="shared" si="10"/>
        <v>0.69383378016085806</v>
      </c>
      <c r="L343" s="17" t="str">
        <f>VLOOKUP(B343,товар!$A$1:$C$433,3,FALSE)</f>
        <v>Окраина</v>
      </c>
      <c r="M343" s="53">
        <f>AVERAGEIFS($C$2:$C$999,$I$2:$I$999,I343,$L$2:$L$999,L343)</f>
        <v>273.58333333333331</v>
      </c>
      <c r="N343" s="49">
        <v>44863</v>
      </c>
      <c r="O343" s="55">
        <f t="shared" si="11"/>
        <v>487</v>
      </c>
      <c r="P343" s="55">
        <f ca="1">SUM($E$2:$E$999,клиенты!D342:L776,10,FALSE)</f>
        <v>9308343.7666666694</v>
      </c>
      <c r="Q343" s="17" t="s">
        <v>128</v>
      </c>
    </row>
    <row r="344" spans="1:17" x14ac:dyDescent="0.25">
      <c r="A344" s="18">
        <v>345</v>
      </c>
      <c r="B344" s="17">
        <v>404</v>
      </c>
      <c r="C344" s="17">
        <v>123</v>
      </c>
      <c r="D344" s="17">
        <v>1</v>
      </c>
      <c r="E344" s="17">
        <v>123</v>
      </c>
      <c r="F344" s="51">
        <v>45346</v>
      </c>
      <c r="G344" s="17" t="s">
        <v>20</v>
      </c>
      <c r="H344" s="19">
        <v>298</v>
      </c>
      <c r="I344" s="17" t="str">
        <f>VLOOKUP(B344,товар!$A$1:$C$433,2,FALSE)</f>
        <v>Йогурт</v>
      </c>
      <c r="J344" s="34">
        <f>AVERAGEIF($I$2:$I$999,I344,$C$2:$C$999)</f>
        <v>263.25423728813558</v>
      </c>
      <c r="K344" s="36">
        <f t="shared" si="10"/>
        <v>-0.53277105330929686</v>
      </c>
      <c r="L344" s="17" t="str">
        <f>VLOOKUP(B344,товар!$A$1:$C$433,3,FALSE)</f>
        <v>Ростагроэкспорт</v>
      </c>
      <c r="M344" s="53">
        <f>AVERAGEIFS($C$2:$C$999,$I$2:$I$999,I344,$L$2:$L$999,L344)</f>
        <v>257.78260869565219</v>
      </c>
      <c r="N344" s="49">
        <v>44855</v>
      </c>
      <c r="O344" s="55">
        <f t="shared" si="11"/>
        <v>491</v>
      </c>
      <c r="P344" s="55">
        <f ca="1">SUM($E$2:$E$999,клиенты!D343:L777,10,FALSE)</f>
        <v>9217964.8000000026</v>
      </c>
      <c r="Q344" s="17" t="s">
        <v>128</v>
      </c>
    </row>
    <row r="345" spans="1:17" x14ac:dyDescent="0.25">
      <c r="A345" s="18">
        <v>346</v>
      </c>
      <c r="B345" s="17">
        <v>178</v>
      </c>
      <c r="C345" s="17">
        <v>179</v>
      </c>
      <c r="D345" s="17">
        <v>1</v>
      </c>
      <c r="E345" s="17">
        <v>179</v>
      </c>
      <c r="F345" s="51">
        <v>44938</v>
      </c>
      <c r="G345" s="17" t="s">
        <v>21</v>
      </c>
      <c r="H345" s="19">
        <v>130</v>
      </c>
      <c r="I345" s="17" t="str">
        <f>VLOOKUP(B345,товар!$A$1:$C$433,2,FALSE)</f>
        <v>Йогурт</v>
      </c>
      <c r="J345" s="34">
        <f>AVERAGEIF($I$2:$I$999,I345,$C$2:$C$999)</f>
        <v>263.25423728813558</v>
      </c>
      <c r="K345" s="36">
        <f t="shared" si="10"/>
        <v>-0.3200489312387329</v>
      </c>
      <c r="L345" s="17" t="str">
        <f>VLOOKUP(B345,товар!$A$1:$C$433,3,FALSE)</f>
        <v>Ростагроэкспорт</v>
      </c>
      <c r="M345" s="53">
        <f>AVERAGEIFS($C$2:$C$999,$I$2:$I$999,I345,$L$2:$L$999,L345)</f>
        <v>257.78260869565219</v>
      </c>
      <c r="N345" s="49">
        <v>44695</v>
      </c>
      <c r="O345" s="55">
        <f t="shared" si="11"/>
        <v>243</v>
      </c>
      <c r="P345" s="55">
        <f ca="1">SUM($E$2:$E$999,клиенты!D344:L778,10,FALSE)</f>
        <v>9127326.7666666694</v>
      </c>
      <c r="Q345" s="17" t="s">
        <v>137</v>
      </c>
    </row>
    <row r="346" spans="1:17" x14ac:dyDescent="0.25">
      <c r="A346" s="18">
        <v>347</v>
      </c>
      <c r="B346" s="17">
        <v>423</v>
      </c>
      <c r="C346" s="17">
        <v>218</v>
      </c>
      <c r="D346" s="17">
        <v>3</v>
      </c>
      <c r="E346" s="17">
        <v>654</v>
      </c>
      <c r="F346" s="51">
        <v>45036</v>
      </c>
      <c r="G346" s="17" t="s">
        <v>16</v>
      </c>
      <c r="H346" s="19">
        <v>66</v>
      </c>
      <c r="I346" s="17" t="str">
        <f>VLOOKUP(B346,товар!$A$1:$C$433,2,FALSE)</f>
        <v>Чипсы</v>
      </c>
      <c r="J346" s="34">
        <f>AVERAGEIF($I$2:$I$999,I346,$C$2:$C$999)</f>
        <v>273.72549019607845</v>
      </c>
      <c r="K346" s="36">
        <f t="shared" si="10"/>
        <v>-0.20358166189111759</v>
      </c>
      <c r="L346" s="17" t="str">
        <f>VLOOKUP(B346,товар!$A$1:$C$433,3,FALSE)</f>
        <v>Pringles</v>
      </c>
      <c r="M346" s="53">
        <f>AVERAGEIFS($C$2:$C$999,$I$2:$I$999,I346,$L$2:$L$999,L346)</f>
        <v>280.23809523809524</v>
      </c>
      <c r="N346" s="49">
        <v>44772</v>
      </c>
      <c r="O346" s="55">
        <f t="shared" si="11"/>
        <v>264</v>
      </c>
      <c r="P346" s="55">
        <f ca="1">SUM($E$2:$E$999,клиенты!D345:L779,10,FALSE)</f>
        <v>9036978.7333333343</v>
      </c>
      <c r="Q346" s="17" t="s">
        <v>137</v>
      </c>
    </row>
    <row r="347" spans="1:17" x14ac:dyDescent="0.25">
      <c r="A347" s="18">
        <v>348</v>
      </c>
      <c r="B347" s="17">
        <v>70</v>
      </c>
      <c r="C347" s="17">
        <v>51</v>
      </c>
      <c r="D347" s="17">
        <v>1</v>
      </c>
      <c r="E347" s="17">
        <v>51</v>
      </c>
      <c r="F347" s="51">
        <v>45314</v>
      </c>
      <c r="G347" s="17" t="s">
        <v>9</v>
      </c>
      <c r="H347" s="19">
        <v>261</v>
      </c>
      <c r="I347" s="17" t="str">
        <f>VLOOKUP(B347,товар!$A$1:$C$433,2,FALSE)</f>
        <v>Рис</v>
      </c>
      <c r="J347" s="34">
        <f>AVERAGEIF($I$2:$I$999,I347,$C$2:$C$999)</f>
        <v>258.375</v>
      </c>
      <c r="K347" s="36">
        <f t="shared" si="10"/>
        <v>-0.8026124818577649</v>
      </c>
      <c r="L347" s="17" t="str">
        <f>VLOOKUP(B347,товар!$A$1:$C$433,3,FALSE)</f>
        <v>Мистраль</v>
      </c>
      <c r="M347" s="53">
        <f>AVERAGEIFS($C$2:$C$999,$I$2:$I$999,I347,$L$2:$L$999,L347)</f>
        <v>181.57142857142858</v>
      </c>
      <c r="N347" s="49">
        <v>44683</v>
      </c>
      <c r="O347" s="55">
        <f t="shared" si="11"/>
        <v>631</v>
      </c>
      <c r="P347" s="55">
        <f ca="1">SUM($E$2:$E$999,клиенты!D346:L780,10,FALSE)</f>
        <v>8946346.5000000019</v>
      </c>
      <c r="Q347" s="17" t="s">
        <v>132</v>
      </c>
    </row>
    <row r="348" spans="1:17" x14ac:dyDescent="0.25">
      <c r="A348" s="18">
        <v>349</v>
      </c>
      <c r="B348" s="17">
        <v>335</v>
      </c>
      <c r="C348" s="17">
        <v>392</v>
      </c>
      <c r="D348" s="17">
        <v>5</v>
      </c>
      <c r="E348" s="17">
        <v>1960</v>
      </c>
      <c r="F348" s="51">
        <v>45217</v>
      </c>
      <c r="G348" s="17" t="s">
        <v>16</v>
      </c>
      <c r="H348" s="19">
        <v>307</v>
      </c>
      <c r="I348" s="17" t="str">
        <f>VLOOKUP(B348,товар!$A$1:$C$433,2,FALSE)</f>
        <v>Хлеб</v>
      </c>
      <c r="J348" s="34">
        <f>AVERAGEIF($I$2:$I$999,I348,$C$2:$C$999)</f>
        <v>300.31818181818181</v>
      </c>
      <c r="K348" s="36">
        <f t="shared" si="10"/>
        <v>0.30528227637354322</v>
      </c>
      <c r="L348" s="17" t="str">
        <f>VLOOKUP(B348,товар!$A$1:$C$433,3,FALSE)</f>
        <v>Каравай</v>
      </c>
      <c r="M348" s="53">
        <f>AVERAGEIFS($C$2:$C$999,$I$2:$I$999,I348,$L$2:$L$999,L348)</f>
        <v>331.16666666666669</v>
      </c>
      <c r="N348" s="49">
        <v>44715</v>
      </c>
      <c r="O348" s="55">
        <f t="shared" si="11"/>
        <v>502</v>
      </c>
      <c r="P348" s="55">
        <f ca="1">SUM($E$2:$E$999,клиенты!D347:L781,10,FALSE)</f>
        <v>8855722</v>
      </c>
      <c r="Q348" s="17" t="s">
        <v>134</v>
      </c>
    </row>
    <row r="349" spans="1:17" x14ac:dyDescent="0.25">
      <c r="A349" s="18">
        <v>350</v>
      </c>
      <c r="B349" s="17">
        <v>427</v>
      </c>
      <c r="C349" s="17">
        <v>273</v>
      </c>
      <c r="D349" s="17">
        <v>5</v>
      </c>
      <c r="E349" s="17">
        <v>1365</v>
      </c>
      <c r="F349" s="51">
        <v>45398</v>
      </c>
      <c r="G349" s="17" t="s">
        <v>22</v>
      </c>
      <c r="H349" s="19">
        <v>190</v>
      </c>
      <c r="I349" s="17" t="str">
        <f>VLOOKUP(B349,товар!$A$1:$C$433,2,FALSE)</f>
        <v>Хлеб</v>
      </c>
      <c r="J349" s="34">
        <f>AVERAGEIF($I$2:$I$999,I349,$C$2:$C$999)</f>
        <v>300.31818181818181</v>
      </c>
      <c r="K349" s="36">
        <f t="shared" si="10"/>
        <v>-9.0964128954139523E-2</v>
      </c>
      <c r="L349" s="17" t="str">
        <f>VLOOKUP(B349,товар!$A$1:$C$433,3,FALSE)</f>
        <v>Русский Хлеб</v>
      </c>
      <c r="M349" s="53">
        <f>AVERAGEIFS($C$2:$C$999,$I$2:$I$999,I349,$L$2:$L$999,L349)</f>
        <v>316.60000000000002</v>
      </c>
      <c r="N349" s="49">
        <v>44898</v>
      </c>
      <c r="O349" s="55">
        <f t="shared" si="11"/>
        <v>500</v>
      </c>
      <c r="P349" s="55">
        <f ca="1">SUM($E$2:$E$999,клиенты!D348:L782,10,FALSE)</f>
        <v>8765252.166666666</v>
      </c>
      <c r="Q349" s="17" t="s">
        <v>134</v>
      </c>
    </row>
    <row r="350" spans="1:17" x14ac:dyDescent="0.25">
      <c r="A350" s="18">
        <v>351</v>
      </c>
      <c r="B350" s="17">
        <v>137</v>
      </c>
      <c r="C350" s="17">
        <v>154</v>
      </c>
      <c r="D350" s="17">
        <v>1</v>
      </c>
      <c r="E350" s="17">
        <v>154</v>
      </c>
      <c r="F350" s="51">
        <v>45193</v>
      </c>
      <c r="G350" s="17" t="s">
        <v>24</v>
      </c>
      <c r="H350" s="19">
        <v>144</v>
      </c>
      <c r="I350" s="17" t="str">
        <f>VLOOKUP(B350,товар!$A$1:$C$433,2,FALSE)</f>
        <v>Фрукты</v>
      </c>
      <c r="J350" s="34">
        <f>AVERAGEIF($I$2:$I$999,I350,$C$2:$C$999)</f>
        <v>274.16279069767444</v>
      </c>
      <c r="K350" s="36">
        <f t="shared" si="10"/>
        <v>-0.43828993129188232</v>
      </c>
      <c r="L350" s="17" t="str">
        <f>VLOOKUP(B350,товар!$A$1:$C$433,3,FALSE)</f>
        <v>Экзотик</v>
      </c>
      <c r="M350" s="53">
        <f>AVERAGEIFS($C$2:$C$999,$I$2:$I$999,I350,$L$2:$L$999,L350)</f>
        <v>253.6875</v>
      </c>
      <c r="N350" s="49">
        <v>44571</v>
      </c>
      <c r="O350" s="55">
        <f t="shared" si="11"/>
        <v>622</v>
      </c>
      <c r="P350" s="55">
        <f ca="1">SUM($E$2:$E$999,клиенты!D349:L783,10,FALSE)</f>
        <v>8674707.8999999966</v>
      </c>
      <c r="Q350" s="17" t="s">
        <v>132</v>
      </c>
    </row>
    <row r="351" spans="1:17" x14ac:dyDescent="0.25">
      <c r="A351" s="18">
        <v>352</v>
      </c>
      <c r="B351" s="17">
        <v>303</v>
      </c>
      <c r="C351" s="17">
        <v>68</v>
      </c>
      <c r="D351" s="17">
        <v>4</v>
      </c>
      <c r="E351" s="17">
        <v>272</v>
      </c>
      <c r="F351" s="51">
        <v>44947</v>
      </c>
      <c r="G351" s="17" t="s">
        <v>24</v>
      </c>
      <c r="H351" s="19">
        <v>76</v>
      </c>
      <c r="I351" s="17" t="str">
        <f>VLOOKUP(B351,товар!$A$1:$C$433,2,FALSE)</f>
        <v>Фрукты</v>
      </c>
      <c r="J351" s="34">
        <f>AVERAGEIF($I$2:$I$999,I351,$C$2:$C$999)</f>
        <v>274.16279069767444</v>
      </c>
      <c r="K351" s="36">
        <f t="shared" si="10"/>
        <v>-0.75197217745355838</v>
      </c>
      <c r="L351" s="17" t="str">
        <f>VLOOKUP(B351,товар!$A$1:$C$433,3,FALSE)</f>
        <v>Фруктовый Рай</v>
      </c>
      <c r="M351" s="53">
        <f>AVERAGEIFS($C$2:$C$999,$I$2:$I$999,I351,$L$2:$L$999,L351)</f>
        <v>258.30769230769232</v>
      </c>
      <c r="N351" s="49">
        <v>44869</v>
      </c>
      <c r="O351" s="55">
        <f t="shared" si="11"/>
        <v>78</v>
      </c>
      <c r="P351" s="55">
        <f ca="1">SUM($E$2:$E$999,клиенты!D350:L784,10,FALSE)</f>
        <v>8584249.6666666642</v>
      </c>
      <c r="Q351" s="17" t="s">
        <v>130</v>
      </c>
    </row>
    <row r="352" spans="1:17" x14ac:dyDescent="0.25">
      <c r="A352" s="18">
        <v>353</v>
      </c>
      <c r="B352" s="17">
        <v>23</v>
      </c>
      <c r="C352" s="17">
        <v>380</v>
      </c>
      <c r="D352" s="17">
        <v>1</v>
      </c>
      <c r="E352" s="17">
        <v>380</v>
      </c>
      <c r="F352" s="51">
        <v>45199</v>
      </c>
      <c r="G352" s="17" t="s">
        <v>16</v>
      </c>
      <c r="H352" s="19">
        <v>84</v>
      </c>
      <c r="I352" s="17" t="str">
        <f>VLOOKUP(B352,товар!$A$1:$C$433,2,FALSE)</f>
        <v>Рыба</v>
      </c>
      <c r="J352" s="34">
        <f>AVERAGEIF($I$2:$I$999,I352,$C$2:$C$999)</f>
        <v>258.5128205128205</v>
      </c>
      <c r="K352" s="36">
        <f t="shared" si="10"/>
        <v>0.46994643919857171</v>
      </c>
      <c r="L352" s="17" t="str">
        <f>VLOOKUP(B352,товар!$A$1:$C$433,3,FALSE)</f>
        <v>Санта Бремор</v>
      </c>
      <c r="M352" s="53">
        <f>AVERAGEIFS($C$2:$C$999,$I$2:$I$999,I352,$L$2:$L$999,L352)</f>
        <v>216.4</v>
      </c>
      <c r="N352" s="49">
        <v>44673</v>
      </c>
      <c r="O352" s="55">
        <f t="shared" si="11"/>
        <v>526</v>
      </c>
      <c r="P352" s="55">
        <f ca="1">SUM($E$2:$E$999,клиенты!D351:L785,10,FALSE)</f>
        <v>8493760.4999999981</v>
      </c>
      <c r="Q352" s="17" t="s">
        <v>132</v>
      </c>
    </row>
    <row r="353" spans="1:17" x14ac:dyDescent="0.25">
      <c r="A353" s="18">
        <v>354</v>
      </c>
      <c r="B353" s="17">
        <v>398</v>
      </c>
      <c r="C353" s="17">
        <v>417</v>
      </c>
      <c r="D353" s="17">
        <v>4</v>
      </c>
      <c r="E353" s="17">
        <v>1668</v>
      </c>
      <c r="F353" s="51">
        <v>45167</v>
      </c>
      <c r="G353" s="17" t="s">
        <v>23</v>
      </c>
      <c r="H353" s="19">
        <v>81</v>
      </c>
      <c r="I353" s="17" t="str">
        <f>VLOOKUP(B353,товар!$A$1:$C$433,2,FALSE)</f>
        <v>Сок</v>
      </c>
      <c r="J353" s="34">
        <f>AVERAGEIF($I$2:$I$999,I353,$C$2:$C$999)</f>
        <v>268.60344827586209</v>
      </c>
      <c r="K353" s="36">
        <f t="shared" si="10"/>
        <v>0.55247448488349682</v>
      </c>
      <c r="L353" s="17" t="str">
        <f>VLOOKUP(B353,товар!$A$1:$C$433,3,FALSE)</f>
        <v>Фруктовый сад</v>
      </c>
      <c r="M353" s="53">
        <f>AVERAGEIFS($C$2:$C$999,$I$2:$I$999,I353,$L$2:$L$999,L353)</f>
        <v>281.96875</v>
      </c>
      <c r="N353" s="49">
        <v>44723</v>
      </c>
      <c r="O353" s="55">
        <f t="shared" si="11"/>
        <v>444</v>
      </c>
      <c r="P353" s="55">
        <f ca="1">SUM($E$2:$E$999,клиенты!D352:L786,10,FALSE)</f>
        <v>8403094.4333333317</v>
      </c>
      <c r="Q353" s="17" t="s">
        <v>134</v>
      </c>
    </row>
    <row r="354" spans="1:17" x14ac:dyDescent="0.25">
      <c r="A354" s="18">
        <v>355</v>
      </c>
      <c r="B354" s="17">
        <v>8</v>
      </c>
      <c r="C354" s="17">
        <v>404</v>
      </c>
      <c r="D354" s="17">
        <v>1</v>
      </c>
      <c r="E354" s="17">
        <v>404</v>
      </c>
      <c r="F354" s="51">
        <v>45077</v>
      </c>
      <c r="G354" s="17" t="s">
        <v>22</v>
      </c>
      <c r="H354" s="19">
        <v>157</v>
      </c>
      <c r="I354" s="17" t="str">
        <f>VLOOKUP(B354,товар!$A$1:$C$433,2,FALSE)</f>
        <v>Макароны</v>
      </c>
      <c r="J354" s="34">
        <f>AVERAGEIF($I$2:$I$999,I354,$C$2:$C$999)</f>
        <v>265.47674418604652</v>
      </c>
      <c r="K354" s="36">
        <f t="shared" si="10"/>
        <v>0.52179054793920554</v>
      </c>
      <c r="L354" s="17" t="str">
        <f>VLOOKUP(B354,товар!$A$1:$C$433,3,FALSE)</f>
        <v>Паста Зара</v>
      </c>
      <c r="M354" s="53">
        <f>AVERAGEIFS($C$2:$C$999,$I$2:$I$999,I354,$L$2:$L$999,L354)</f>
        <v>276.67567567567568</v>
      </c>
      <c r="N354" s="49">
        <v>44856</v>
      </c>
      <c r="O354" s="55">
        <f t="shared" si="11"/>
        <v>221</v>
      </c>
      <c r="P354" s="55">
        <f ca="1">SUM($E$2:$E$999,клиенты!D353:L787,10,FALSE)</f>
        <v>8312744.4666666659</v>
      </c>
      <c r="Q354" s="17" t="s">
        <v>137</v>
      </c>
    </row>
    <row r="355" spans="1:17" x14ac:dyDescent="0.25">
      <c r="A355" s="18">
        <v>356</v>
      </c>
      <c r="B355" s="17">
        <v>485</v>
      </c>
      <c r="C355" s="17">
        <v>193</v>
      </c>
      <c r="D355" s="17">
        <v>1</v>
      </c>
      <c r="E355" s="17">
        <v>193</v>
      </c>
      <c r="F355" s="51">
        <v>45105</v>
      </c>
      <c r="G355" s="17" t="s">
        <v>20</v>
      </c>
      <c r="H355" s="19">
        <v>57</v>
      </c>
      <c r="I355" s="17" t="str">
        <f>VLOOKUP(B355,товар!$A$1:$C$433,2,FALSE)</f>
        <v>Макароны</v>
      </c>
      <c r="J355" s="34">
        <f>AVERAGEIF($I$2:$I$999,I355,$C$2:$C$999)</f>
        <v>265.47674418604652</v>
      </c>
      <c r="K355" s="36">
        <f t="shared" si="10"/>
        <v>-0.27300600061320135</v>
      </c>
      <c r="L355" s="17" t="str">
        <f>VLOOKUP(B355,товар!$A$1:$C$433,3,FALSE)</f>
        <v>Борилла</v>
      </c>
      <c r="M355" s="53">
        <f>AVERAGEIFS($C$2:$C$999,$I$2:$I$999,I355,$L$2:$L$999,L355)</f>
        <v>236.27586206896552</v>
      </c>
      <c r="N355" s="49">
        <v>44581</v>
      </c>
      <c r="O355" s="55">
        <f t="shared" si="11"/>
        <v>524</v>
      </c>
      <c r="P355" s="55">
        <f ca="1">SUM($E$2:$E$999,клиенты!D354:L788,10,FALSE)</f>
        <v>8222106.4333333336</v>
      </c>
      <c r="Q355" s="17" t="s">
        <v>137</v>
      </c>
    </row>
    <row r="356" spans="1:17" x14ac:dyDescent="0.25">
      <c r="A356" s="18">
        <v>357</v>
      </c>
      <c r="B356" s="17">
        <v>60</v>
      </c>
      <c r="C356" s="17">
        <v>320</v>
      </c>
      <c r="D356" s="17">
        <v>4</v>
      </c>
      <c r="E356" s="17">
        <v>1280</v>
      </c>
      <c r="F356" s="51">
        <v>45292</v>
      </c>
      <c r="G356" s="17" t="s">
        <v>18</v>
      </c>
      <c r="H356" s="19">
        <v>273</v>
      </c>
      <c r="I356" s="17" t="str">
        <f>VLOOKUP(B356,товар!$A$1:$C$433,2,FALSE)</f>
        <v>Кофе</v>
      </c>
      <c r="J356" s="34">
        <f>AVERAGEIF($I$2:$I$999,I356,$C$2:$C$999)</f>
        <v>253.58536585365854</v>
      </c>
      <c r="K356" s="36">
        <f t="shared" si="10"/>
        <v>0.26190247186688453</v>
      </c>
      <c r="L356" s="17" t="str">
        <f>VLOOKUP(B356,товар!$A$1:$C$433,3,FALSE)</f>
        <v>Jacobs</v>
      </c>
      <c r="M356" s="53">
        <f>AVERAGEIFS($C$2:$C$999,$I$2:$I$999,I356,$L$2:$L$999,L356)</f>
        <v>288.11111111111109</v>
      </c>
      <c r="N356" s="49">
        <v>44843</v>
      </c>
      <c r="O356" s="55">
        <f t="shared" si="11"/>
        <v>449</v>
      </c>
      <c r="P356" s="55">
        <f ca="1">SUM($E$2:$E$999,клиенты!D355:L789,10,FALSE)</f>
        <v>8131657.8666666662</v>
      </c>
      <c r="Q356" s="17" t="s">
        <v>137</v>
      </c>
    </row>
    <row r="357" spans="1:17" x14ac:dyDescent="0.25">
      <c r="A357" s="18">
        <v>358</v>
      </c>
      <c r="B357" s="17">
        <v>290</v>
      </c>
      <c r="C357" s="17">
        <v>470</v>
      </c>
      <c r="D357" s="17">
        <v>5</v>
      </c>
      <c r="E357" s="17">
        <v>2350</v>
      </c>
      <c r="F357" s="51">
        <v>45039</v>
      </c>
      <c r="G357" s="17" t="s">
        <v>20</v>
      </c>
      <c r="H357" s="19">
        <v>479</v>
      </c>
      <c r="I357" s="17" t="str">
        <f>VLOOKUP(B357,товар!$A$1:$C$433,2,FALSE)</f>
        <v>Сахар</v>
      </c>
      <c r="J357" s="34">
        <f>AVERAGEIF($I$2:$I$999,I357,$C$2:$C$999)</f>
        <v>250.9655172413793</v>
      </c>
      <c r="K357" s="36">
        <f t="shared" si="10"/>
        <v>0.87276724374828252</v>
      </c>
      <c r="L357" s="17" t="str">
        <f>VLOOKUP(B357,товар!$A$1:$C$433,3,FALSE)</f>
        <v>Продимекс</v>
      </c>
      <c r="M357" s="53">
        <f>AVERAGEIFS($C$2:$C$999,$I$2:$I$999,I357,$L$2:$L$999,L357)</f>
        <v>240.5</v>
      </c>
      <c r="N357" s="49">
        <v>44721</v>
      </c>
      <c r="O357" s="55">
        <f t="shared" si="11"/>
        <v>318</v>
      </c>
      <c r="P357" s="55">
        <f ca="1">SUM($E$2:$E$999,клиенты!D356:L790,10,FALSE)</f>
        <v>8041160.9666666659</v>
      </c>
      <c r="Q357" s="17" t="s">
        <v>130</v>
      </c>
    </row>
    <row r="358" spans="1:17" x14ac:dyDescent="0.25">
      <c r="A358" s="18">
        <v>359</v>
      </c>
      <c r="B358" s="17">
        <v>386</v>
      </c>
      <c r="C358" s="17">
        <v>424</v>
      </c>
      <c r="D358" s="17">
        <v>3</v>
      </c>
      <c r="E358" s="17">
        <v>1272</v>
      </c>
      <c r="F358" s="51">
        <v>45166</v>
      </c>
      <c r="G358" s="17" t="s">
        <v>27</v>
      </c>
      <c r="H358" s="19">
        <v>406</v>
      </c>
      <c r="I358" s="17" t="str">
        <f>VLOOKUP(B358,товар!$A$1:$C$433,2,FALSE)</f>
        <v>Крупа</v>
      </c>
      <c r="J358" s="34">
        <f>AVERAGEIF($I$2:$I$999,I358,$C$2:$C$999)</f>
        <v>255.11627906976744</v>
      </c>
      <c r="K358" s="36">
        <f t="shared" si="10"/>
        <v>0.6619872379216043</v>
      </c>
      <c r="L358" s="17" t="str">
        <f>VLOOKUP(B358,товар!$A$1:$C$433,3,FALSE)</f>
        <v>Увелка</v>
      </c>
      <c r="M358" s="53">
        <f>AVERAGEIFS($C$2:$C$999,$I$2:$I$999,I358,$L$2:$L$999,L358)</f>
        <v>251.91666666666666</v>
      </c>
      <c r="N358" s="49">
        <v>44886</v>
      </c>
      <c r="O358" s="55">
        <f t="shared" si="11"/>
        <v>280</v>
      </c>
      <c r="P358" s="55">
        <f ca="1">SUM($E$2:$E$999,клиенты!D357:L791,10,FALSE)</f>
        <v>7950535.4999999991</v>
      </c>
      <c r="Q358" s="17" t="s">
        <v>130</v>
      </c>
    </row>
    <row r="359" spans="1:17" x14ac:dyDescent="0.25">
      <c r="A359" s="18">
        <v>360</v>
      </c>
      <c r="B359" s="17">
        <v>348</v>
      </c>
      <c r="C359" s="17">
        <v>147</v>
      </c>
      <c r="D359" s="17">
        <v>4</v>
      </c>
      <c r="E359" s="17">
        <v>588</v>
      </c>
      <c r="F359" s="51">
        <v>45006</v>
      </c>
      <c r="G359" s="17" t="s">
        <v>22</v>
      </c>
      <c r="H359" s="19">
        <v>157</v>
      </c>
      <c r="I359" s="17" t="str">
        <f>VLOOKUP(B359,товар!$A$1:$C$433,2,FALSE)</f>
        <v>Чипсы</v>
      </c>
      <c r="J359" s="34">
        <f>AVERAGEIF($I$2:$I$999,I359,$C$2:$C$999)</f>
        <v>273.72549019607845</v>
      </c>
      <c r="K359" s="36">
        <f t="shared" si="10"/>
        <v>-0.4629656160458453</v>
      </c>
      <c r="L359" s="17" t="str">
        <f>VLOOKUP(B359,товар!$A$1:$C$433,3,FALSE)</f>
        <v>Estrella</v>
      </c>
      <c r="M359" s="53">
        <f>AVERAGEIFS($C$2:$C$999,$I$2:$I$999,I359,$L$2:$L$999,L359)</f>
        <v>266.27272727272725</v>
      </c>
      <c r="N359" s="49">
        <v>44594</v>
      </c>
      <c r="O359" s="55">
        <f t="shared" si="11"/>
        <v>412</v>
      </c>
      <c r="P359" s="55">
        <f ca="1">SUM($E$2:$E$999,клиенты!D358:L792,10,FALSE)</f>
        <v>7860175.8666666672</v>
      </c>
      <c r="Q359" s="17" t="s">
        <v>128</v>
      </c>
    </row>
    <row r="360" spans="1:17" x14ac:dyDescent="0.25">
      <c r="A360" s="18">
        <v>361</v>
      </c>
      <c r="B360" s="17">
        <v>350</v>
      </c>
      <c r="C360" s="17">
        <v>319</v>
      </c>
      <c r="D360" s="17">
        <v>3</v>
      </c>
      <c r="E360" s="17">
        <v>957</v>
      </c>
      <c r="F360" s="51">
        <v>45385</v>
      </c>
      <c r="G360" s="17" t="s">
        <v>8</v>
      </c>
      <c r="H360" s="19">
        <v>56</v>
      </c>
      <c r="I360" s="17" t="str">
        <f>VLOOKUP(B360,товар!$A$1:$C$433,2,FALSE)</f>
        <v>Фрукты</v>
      </c>
      <c r="J360" s="34">
        <f>AVERAGEIF($I$2:$I$999,I360,$C$2:$C$999)</f>
        <v>274.16279069767444</v>
      </c>
      <c r="K360" s="36">
        <f t="shared" si="10"/>
        <v>0.16354228518110103</v>
      </c>
      <c r="L360" s="17" t="str">
        <f>VLOOKUP(B360,товар!$A$1:$C$433,3,FALSE)</f>
        <v>Фрукты-Ягоды</v>
      </c>
      <c r="M360" s="53">
        <f>AVERAGEIFS($C$2:$C$999,$I$2:$I$999,I360,$L$2:$L$999,L360)</f>
        <v>280.66666666666669</v>
      </c>
      <c r="N360" s="49">
        <v>44821</v>
      </c>
      <c r="O360" s="55">
        <f t="shared" si="11"/>
        <v>564</v>
      </c>
      <c r="P360" s="55">
        <f ca="1">SUM($E$2:$E$999,клиенты!D359:L793,10,FALSE)</f>
        <v>7769562.9666666668</v>
      </c>
      <c r="Q360" s="17" t="s">
        <v>137</v>
      </c>
    </row>
    <row r="361" spans="1:17" x14ac:dyDescent="0.25">
      <c r="A361" s="18">
        <v>362</v>
      </c>
      <c r="B361" s="17">
        <v>126</v>
      </c>
      <c r="C361" s="17">
        <v>479</v>
      </c>
      <c r="D361" s="17">
        <v>2</v>
      </c>
      <c r="E361" s="17">
        <v>958</v>
      </c>
      <c r="F361" s="51">
        <v>45045</v>
      </c>
      <c r="G361" s="17" t="s">
        <v>24</v>
      </c>
      <c r="H361" s="19">
        <v>10</v>
      </c>
      <c r="I361" s="17" t="str">
        <f>VLOOKUP(B361,товар!$A$1:$C$433,2,FALSE)</f>
        <v>Сахар</v>
      </c>
      <c r="J361" s="34">
        <f>AVERAGEIF($I$2:$I$999,I361,$C$2:$C$999)</f>
        <v>250.9655172413793</v>
      </c>
      <c r="K361" s="36">
        <f t="shared" si="10"/>
        <v>0.90862874416048367</v>
      </c>
      <c r="L361" s="17" t="str">
        <f>VLOOKUP(B361,товар!$A$1:$C$433,3,FALSE)</f>
        <v>Русский сахар</v>
      </c>
      <c r="M361" s="53">
        <f>AVERAGEIFS($C$2:$C$999,$I$2:$I$999,I361,$L$2:$L$999,L361)</f>
        <v>293.41176470588238</v>
      </c>
      <c r="N361" s="49">
        <v>44576</v>
      </c>
      <c r="O361" s="55">
        <f t="shared" si="11"/>
        <v>469</v>
      </c>
      <c r="P361" s="55">
        <f ca="1">SUM($E$2:$E$999,клиенты!D360:L794,10,FALSE)</f>
        <v>7679067.9999999991</v>
      </c>
      <c r="Q361" s="17" t="s">
        <v>137</v>
      </c>
    </row>
    <row r="362" spans="1:17" x14ac:dyDescent="0.25">
      <c r="A362" s="18">
        <v>363</v>
      </c>
      <c r="B362" s="17">
        <v>258</v>
      </c>
      <c r="C362" s="17">
        <v>181</v>
      </c>
      <c r="D362" s="17">
        <v>5</v>
      </c>
      <c r="E362" s="17">
        <v>905</v>
      </c>
      <c r="F362" s="51">
        <v>45054</v>
      </c>
      <c r="G362" s="17" t="s">
        <v>27</v>
      </c>
      <c r="H362" s="19">
        <v>174</v>
      </c>
      <c r="I362" s="17" t="str">
        <f>VLOOKUP(B362,товар!$A$1:$C$433,2,FALSE)</f>
        <v>Рыба</v>
      </c>
      <c r="J362" s="34">
        <f>AVERAGEIF($I$2:$I$999,I362,$C$2:$C$999)</f>
        <v>258.5128205128205</v>
      </c>
      <c r="K362" s="36">
        <f t="shared" si="10"/>
        <v>-0.29984130132910136</v>
      </c>
      <c r="L362" s="17" t="str">
        <f>VLOOKUP(B362,товар!$A$1:$C$433,3,FALSE)</f>
        <v>Санта Бремор</v>
      </c>
      <c r="M362" s="53">
        <f>AVERAGEIFS($C$2:$C$999,$I$2:$I$999,I362,$L$2:$L$999,L362)</f>
        <v>216.4</v>
      </c>
      <c r="N362" s="49">
        <v>44785</v>
      </c>
      <c r="O362" s="55">
        <f t="shared" si="11"/>
        <v>269</v>
      </c>
      <c r="P362" s="55">
        <f ca="1">SUM($E$2:$E$999,клиенты!D361:L795,10,FALSE)</f>
        <v>7588413.5333333341</v>
      </c>
      <c r="Q362" s="17" t="s">
        <v>137</v>
      </c>
    </row>
    <row r="363" spans="1:17" x14ac:dyDescent="0.25">
      <c r="A363" s="18">
        <v>364</v>
      </c>
      <c r="B363" s="17">
        <v>325</v>
      </c>
      <c r="C363" s="17">
        <v>361</v>
      </c>
      <c r="D363" s="17">
        <v>5</v>
      </c>
      <c r="E363" s="17">
        <v>1805</v>
      </c>
      <c r="F363" s="51">
        <v>45243</v>
      </c>
      <c r="G363" s="17" t="s">
        <v>11</v>
      </c>
      <c r="H363" s="19">
        <v>110</v>
      </c>
      <c r="I363" s="17" t="str">
        <f>VLOOKUP(B363,товар!$A$1:$C$433,2,FALSE)</f>
        <v>Сок</v>
      </c>
      <c r="J363" s="34">
        <f>AVERAGEIF($I$2:$I$999,I363,$C$2:$C$999)</f>
        <v>268.60344827586209</v>
      </c>
      <c r="K363" s="36">
        <f t="shared" si="10"/>
        <v>0.34398870274086901</v>
      </c>
      <c r="L363" s="17" t="str">
        <f>VLOOKUP(B363,товар!$A$1:$C$433,3,FALSE)</f>
        <v>Добрый</v>
      </c>
      <c r="M363" s="53">
        <f>AVERAGEIFS($C$2:$C$999,$I$2:$I$999,I363,$L$2:$L$999,L363)</f>
        <v>242.81818181818181</v>
      </c>
      <c r="N363" s="49">
        <v>44681</v>
      </c>
      <c r="O363" s="55">
        <f t="shared" si="11"/>
        <v>562</v>
      </c>
      <c r="P363" s="55">
        <f ca="1">SUM($E$2:$E$999,клиенты!D362:L796,10,FALSE)</f>
        <v>7498041.333333334</v>
      </c>
      <c r="Q363" s="17" t="s">
        <v>132</v>
      </c>
    </row>
    <row r="364" spans="1:17" x14ac:dyDescent="0.25">
      <c r="A364" s="18">
        <v>365</v>
      </c>
      <c r="B364" s="17">
        <v>320</v>
      </c>
      <c r="C364" s="17">
        <v>254</v>
      </c>
      <c r="D364" s="17">
        <v>1</v>
      </c>
      <c r="E364" s="17">
        <v>254</v>
      </c>
      <c r="F364" s="51">
        <v>45316</v>
      </c>
      <c r="G364" s="17" t="s">
        <v>19</v>
      </c>
      <c r="H364" s="19">
        <v>72</v>
      </c>
      <c r="I364" s="17" t="str">
        <f>VLOOKUP(B364,товар!$A$1:$C$433,2,FALSE)</f>
        <v>Конфеты</v>
      </c>
      <c r="J364" s="34">
        <f>AVERAGEIF($I$2:$I$999,I364,$C$2:$C$999)</f>
        <v>267.85483870967744</v>
      </c>
      <c r="K364" s="36">
        <f t="shared" si="10"/>
        <v>-5.172517613054739E-2</v>
      </c>
      <c r="L364" s="17" t="str">
        <f>VLOOKUP(B364,товар!$A$1:$C$433,3,FALSE)</f>
        <v>Бабаевский</v>
      </c>
      <c r="M364" s="53">
        <f>AVERAGEIFS($C$2:$C$999,$I$2:$I$999,I364,$L$2:$L$999,L364)</f>
        <v>250.25925925925927</v>
      </c>
      <c r="N364" s="49">
        <v>44662</v>
      </c>
      <c r="O364" s="55">
        <f t="shared" si="11"/>
        <v>654</v>
      </c>
      <c r="P364" s="55">
        <f ca="1">SUM($E$2:$E$999,клиенты!D363:L797,10,FALSE)</f>
        <v>7407449.6999999993</v>
      </c>
      <c r="Q364" s="17" t="s">
        <v>128</v>
      </c>
    </row>
    <row r="365" spans="1:17" x14ac:dyDescent="0.25">
      <c r="A365" s="18">
        <v>366</v>
      </c>
      <c r="B365" s="17">
        <v>329</v>
      </c>
      <c r="C365" s="17">
        <v>187</v>
      </c>
      <c r="D365" s="17">
        <v>4</v>
      </c>
      <c r="E365" s="17">
        <v>748</v>
      </c>
      <c r="F365" s="51">
        <v>45274</v>
      </c>
      <c r="G365" s="17" t="s">
        <v>20</v>
      </c>
      <c r="H365" s="19">
        <v>307</v>
      </c>
      <c r="I365" s="17" t="str">
        <f>VLOOKUP(B365,товар!$A$1:$C$433,2,FALSE)</f>
        <v>Соль</v>
      </c>
      <c r="J365" s="34">
        <f>AVERAGEIF($I$2:$I$999,I365,$C$2:$C$999)</f>
        <v>264.8679245283019</v>
      </c>
      <c r="K365" s="36">
        <f t="shared" si="10"/>
        <v>-0.29398774754238499</v>
      </c>
      <c r="L365" s="17" t="str">
        <f>VLOOKUP(B365,товар!$A$1:$C$433,3,FALSE)</f>
        <v>Славянская</v>
      </c>
      <c r="M365" s="53">
        <f>AVERAGEIFS($C$2:$C$999,$I$2:$I$999,I365,$L$2:$L$999,L365)</f>
        <v>236.91666666666666</v>
      </c>
      <c r="N365" s="49">
        <v>44747</v>
      </c>
      <c r="O365" s="55">
        <f t="shared" si="11"/>
        <v>527</v>
      </c>
      <c r="P365" s="55">
        <f ca="1">SUM($E$2:$E$999,клиенты!D364:L798,10,FALSE)</f>
        <v>7317094.9000000004</v>
      </c>
      <c r="Q365" s="17" t="s">
        <v>137</v>
      </c>
    </row>
    <row r="366" spans="1:17" x14ac:dyDescent="0.25">
      <c r="A366" s="18">
        <v>367</v>
      </c>
      <c r="B366" s="17">
        <v>226</v>
      </c>
      <c r="C366" s="17">
        <v>155</v>
      </c>
      <c r="D366" s="17">
        <v>4</v>
      </c>
      <c r="E366" s="17">
        <v>620</v>
      </c>
      <c r="F366" s="51">
        <v>44967</v>
      </c>
      <c r="G366" s="17" t="s">
        <v>21</v>
      </c>
      <c r="H366" s="19">
        <v>202</v>
      </c>
      <c r="I366" s="17" t="str">
        <f>VLOOKUP(B366,товар!$A$1:$C$433,2,FALSE)</f>
        <v>Сыр</v>
      </c>
      <c r="J366" s="34">
        <f>AVERAGEIF($I$2:$I$999,I366,$C$2:$C$999)</f>
        <v>262.63492063492066</v>
      </c>
      <c r="K366" s="36">
        <f t="shared" si="10"/>
        <v>-0.40982714855554214</v>
      </c>
      <c r="L366" s="17" t="str">
        <f>VLOOKUP(B366,товар!$A$1:$C$433,3,FALSE)</f>
        <v>Карат</v>
      </c>
      <c r="M366" s="53">
        <f>AVERAGEIFS($C$2:$C$999,$I$2:$I$999,I366,$L$2:$L$999,L366)</f>
        <v>311.33333333333331</v>
      </c>
      <c r="N366" s="49">
        <v>44716</v>
      </c>
      <c r="O366" s="55">
        <f t="shared" si="11"/>
        <v>251</v>
      </c>
      <c r="P366" s="55">
        <f ca="1">SUM($E$2:$E$999,клиенты!D365:L799,10,FALSE)</f>
        <v>7226538.0666666664</v>
      </c>
      <c r="Q366" s="17" t="s">
        <v>132</v>
      </c>
    </row>
    <row r="367" spans="1:17" x14ac:dyDescent="0.25">
      <c r="A367" s="18">
        <v>368</v>
      </c>
      <c r="B367" s="17">
        <v>270</v>
      </c>
      <c r="C367" s="17">
        <v>78</v>
      </c>
      <c r="D367" s="17">
        <v>4</v>
      </c>
      <c r="E367" s="17">
        <v>312</v>
      </c>
      <c r="F367" s="51">
        <v>44932</v>
      </c>
      <c r="G367" s="17" t="s">
        <v>24</v>
      </c>
      <c r="H367" s="19">
        <v>157</v>
      </c>
      <c r="I367" s="17" t="str">
        <f>VLOOKUP(B367,товар!$A$1:$C$433,2,FALSE)</f>
        <v>Соль</v>
      </c>
      <c r="J367" s="34">
        <f>AVERAGEIF($I$2:$I$999,I367,$C$2:$C$999)</f>
        <v>264.8679245283019</v>
      </c>
      <c r="K367" s="36">
        <f t="shared" si="10"/>
        <v>-0.70551360592677015</v>
      </c>
      <c r="L367" s="17" t="str">
        <f>VLOOKUP(B367,товар!$A$1:$C$433,3,FALSE)</f>
        <v>Славянская</v>
      </c>
      <c r="M367" s="53">
        <f>AVERAGEIFS($C$2:$C$999,$I$2:$I$999,I367,$L$2:$L$999,L367)</f>
        <v>236.91666666666666</v>
      </c>
      <c r="N367" s="49">
        <v>44591</v>
      </c>
      <c r="O367" s="55">
        <f t="shared" si="11"/>
        <v>341</v>
      </c>
      <c r="P367" s="55">
        <f ca="1">SUM($E$2:$E$999,клиенты!D366:L800,10,FALSE)</f>
        <v>7136081.7666666666</v>
      </c>
      <c r="Q367" s="17" t="s">
        <v>137</v>
      </c>
    </row>
    <row r="368" spans="1:17" x14ac:dyDescent="0.25">
      <c r="A368" s="18">
        <v>369</v>
      </c>
      <c r="B368" s="17">
        <v>233</v>
      </c>
      <c r="C368" s="17">
        <v>478</v>
      </c>
      <c r="D368" s="17">
        <v>2</v>
      </c>
      <c r="E368" s="17">
        <v>956</v>
      </c>
      <c r="F368" s="51">
        <v>45129</v>
      </c>
      <c r="G368" s="17" t="s">
        <v>22</v>
      </c>
      <c r="H368" s="19">
        <v>270</v>
      </c>
      <c r="I368" s="17" t="str">
        <f>VLOOKUP(B368,товар!$A$1:$C$433,2,FALSE)</f>
        <v>Йогурт</v>
      </c>
      <c r="J368" s="34">
        <f>AVERAGEIF($I$2:$I$999,I368,$C$2:$C$999)</f>
        <v>263.25423728813558</v>
      </c>
      <c r="K368" s="36">
        <f t="shared" si="10"/>
        <v>0.8157352562451714</v>
      </c>
      <c r="L368" s="17" t="str">
        <f>VLOOKUP(B368,товар!$A$1:$C$433,3,FALSE)</f>
        <v>Ростагроэкспорт</v>
      </c>
      <c r="M368" s="53">
        <f>AVERAGEIFS($C$2:$C$999,$I$2:$I$999,I368,$L$2:$L$999,L368)</f>
        <v>257.78260869565219</v>
      </c>
      <c r="N368" s="49">
        <v>44705</v>
      </c>
      <c r="O368" s="55">
        <f t="shared" si="11"/>
        <v>424</v>
      </c>
      <c r="P368" s="55">
        <f ca="1">SUM($E$2:$E$999,клиенты!D367:L801,10,FALSE)</f>
        <v>7045643.833333333</v>
      </c>
      <c r="Q368" s="17" t="s">
        <v>130</v>
      </c>
    </row>
    <row r="369" spans="1:17" x14ac:dyDescent="0.25">
      <c r="A369" s="18">
        <v>370</v>
      </c>
      <c r="B369" s="17">
        <v>178</v>
      </c>
      <c r="C369" s="17">
        <v>176</v>
      </c>
      <c r="D369" s="17">
        <v>5</v>
      </c>
      <c r="E369" s="17">
        <v>880</v>
      </c>
      <c r="F369" s="51">
        <v>45183</v>
      </c>
      <c r="G369" s="17" t="s">
        <v>17</v>
      </c>
      <c r="H369" s="19">
        <v>65</v>
      </c>
      <c r="I369" s="17" t="str">
        <f>VLOOKUP(B369,товар!$A$1:$C$433,2,FALSE)</f>
        <v>Йогурт</v>
      </c>
      <c r="J369" s="34">
        <f>AVERAGEIF($I$2:$I$999,I369,$C$2:$C$999)</f>
        <v>263.25423728813558</v>
      </c>
      <c r="K369" s="36">
        <f t="shared" si="10"/>
        <v>-0.33144475920679883</v>
      </c>
      <c r="L369" s="17" t="str">
        <f>VLOOKUP(B369,товар!$A$1:$C$433,3,FALSE)</f>
        <v>Ростагроэкспорт</v>
      </c>
      <c r="M369" s="53">
        <f>AVERAGEIFS($C$2:$C$999,$I$2:$I$999,I369,$L$2:$L$999,L369)</f>
        <v>257.78260869565219</v>
      </c>
      <c r="N369" s="49">
        <v>44730</v>
      </c>
      <c r="O369" s="55">
        <f t="shared" si="11"/>
        <v>453</v>
      </c>
      <c r="P369" s="55">
        <f ca="1">SUM($E$2:$E$999,клиенты!D368:L802,10,FALSE)</f>
        <v>6955123.7333333334</v>
      </c>
      <c r="Q369" s="17" t="s">
        <v>128</v>
      </c>
    </row>
    <row r="370" spans="1:17" x14ac:dyDescent="0.25">
      <c r="A370" s="18">
        <v>371</v>
      </c>
      <c r="B370" s="17">
        <v>293</v>
      </c>
      <c r="C370" s="17">
        <v>179</v>
      </c>
      <c r="D370" s="17">
        <v>4</v>
      </c>
      <c r="E370" s="17">
        <v>716</v>
      </c>
      <c r="F370" s="51">
        <v>45258</v>
      </c>
      <c r="G370" s="17" t="s">
        <v>11</v>
      </c>
      <c r="H370" s="19">
        <v>38</v>
      </c>
      <c r="I370" s="17" t="str">
        <f>VLOOKUP(B370,товар!$A$1:$C$433,2,FALSE)</f>
        <v>Конфеты</v>
      </c>
      <c r="J370" s="34">
        <f>AVERAGEIF($I$2:$I$999,I370,$C$2:$C$999)</f>
        <v>267.85483870967744</v>
      </c>
      <c r="K370" s="36">
        <f t="shared" si="10"/>
        <v>-0.33172758475341724</v>
      </c>
      <c r="L370" s="17" t="str">
        <f>VLOOKUP(B370,товар!$A$1:$C$433,3,FALSE)</f>
        <v>Бабаевский</v>
      </c>
      <c r="M370" s="53">
        <f>AVERAGEIFS($C$2:$C$999,$I$2:$I$999,I370,$L$2:$L$999,L370)</f>
        <v>250.25925925925927</v>
      </c>
      <c r="N370" s="49">
        <v>44893</v>
      </c>
      <c r="O370" s="55">
        <f t="shared" si="11"/>
        <v>365</v>
      </c>
      <c r="P370" s="55">
        <f ca="1">SUM($E$2:$E$999,клиенты!D369:L803,10,FALSE)</f>
        <v>6864633.5999999996</v>
      </c>
      <c r="Q370" s="17" t="s">
        <v>134</v>
      </c>
    </row>
    <row r="371" spans="1:17" x14ac:dyDescent="0.25">
      <c r="A371" s="18">
        <v>372</v>
      </c>
      <c r="B371" s="17">
        <v>286</v>
      </c>
      <c r="C371" s="17">
        <v>122</v>
      </c>
      <c r="D371" s="17">
        <v>5</v>
      </c>
      <c r="E371" s="17">
        <v>610</v>
      </c>
      <c r="F371" s="51">
        <v>45147</v>
      </c>
      <c r="G371" s="17" t="s">
        <v>13</v>
      </c>
      <c r="H371" s="19">
        <v>356</v>
      </c>
      <c r="I371" s="17" t="str">
        <f>VLOOKUP(B371,товар!$A$1:$C$433,2,FALSE)</f>
        <v>Йогурт</v>
      </c>
      <c r="J371" s="34">
        <f>AVERAGEIF($I$2:$I$999,I371,$C$2:$C$999)</f>
        <v>263.25423728813558</v>
      </c>
      <c r="K371" s="36">
        <f t="shared" si="10"/>
        <v>-0.53656966263198558</v>
      </c>
      <c r="L371" s="17" t="str">
        <f>VLOOKUP(B371,товар!$A$1:$C$433,3,FALSE)</f>
        <v>Ростагроэкспорт</v>
      </c>
      <c r="M371" s="53">
        <f>AVERAGEIFS($C$2:$C$999,$I$2:$I$999,I371,$L$2:$L$999,L371)</f>
        <v>257.78260869565219</v>
      </c>
      <c r="N371" s="49">
        <v>44738</v>
      </c>
      <c r="O371" s="55">
        <f t="shared" si="11"/>
        <v>409</v>
      </c>
      <c r="P371" s="55">
        <f ca="1">SUM($E$2:$E$999,клиенты!D370:L804,10,FALSE)</f>
        <v>6774264.2999999989</v>
      </c>
      <c r="Q371" s="17" t="s">
        <v>137</v>
      </c>
    </row>
    <row r="372" spans="1:17" x14ac:dyDescent="0.25">
      <c r="A372" s="18">
        <v>373</v>
      </c>
      <c r="B372" s="17">
        <v>11</v>
      </c>
      <c r="C372" s="17">
        <v>199</v>
      </c>
      <c r="D372" s="17">
        <v>4</v>
      </c>
      <c r="E372" s="17">
        <v>796</v>
      </c>
      <c r="F372" s="51">
        <v>45374</v>
      </c>
      <c r="G372" s="17" t="s">
        <v>17</v>
      </c>
      <c r="H372" s="19">
        <v>296</v>
      </c>
      <c r="I372" s="17" t="str">
        <f>VLOOKUP(B372,товар!$A$1:$C$433,2,FALSE)</f>
        <v>Хлеб</v>
      </c>
      <c r="J372" s="34">
        <f>AVERAGEIF($I$2:$I$999,I372,$C$2:$C$999)</f>
        <v>300.31818181818181</v>
      </c>
      <c r="K372" s="36">
        <f t="shared" si="10"/>
        <v>-0.33736945663690021</v>
      </c>
      <c r="L372" s="17" t="str">
        <f>VLOOKUP(B372,товар!$A$1:$C$433,3,FALSE)</f>
        <v>Русский Хлеб</v>
      </c>
      <c r="M372" s="53">
        <f>AVERAGEIFS($C$2:$C$999,$I$2:$I$999,I372,$L$2:$L$999,L372)</f>
        <v>316.60000000000002</v>
      </c>
      <c r="N372" s="49">
        <v>44739</v>
      </c>
      <c r="O372" s="55">
        <f t="shared" si="11"/>
        <v>635</v>
      </c>
      <c r="P372" s="55">
        <f ca="1">SUM($E$2:$E$999,клиенты!D371:L805,10,FALSE)</f>
        <v>6683784.7999999998</v>
      </c>
      <c r="Q372" s="17" t="s">
        <v>137</v>
      </c>
    </row>
    <row r="373" spans="1:17" x14ac:dyDescent="0.25">
      <c r="A373" s="18">
        <v>374</v>
      </c>
      <c r="B373" s="17">
        <v>441</v>
      </c>
      <c r="C373" s="17">
        <v>173</v>
      </c>
      <c r="D373" s="17">
        <v>3</v>
      </c>
      <c r="E373" s="17">
        <v>519</v>
      </c>
      <c r="F373" s="51">
        <v>45349</v>
      </c>
      <c r="G373" s="17" t="s">
        <v>14</v>
      </c>
      <c r="H373" s="19">
        <v>62</v>
      </c>
      <c r="I373" s="17" t="str">
        <f>VLOOKUP(B373,товар!$A$1:$C$433,2,FALSE)</f>
        <v>Чай</v>
      </c>
      <c r="J373" s="34">
        <f>AVERAGEIF($I$2:$I$999,I373,$C$2:$C$999)</f>
        <v>271.18181818181819</v>
      </c>
      <c r="K373" s="36">
        <f t="shared" si="10"/>
        <v>-0.36205162587998663</v>
      </c>
      <c r="L373" s="17" t="str">
        <f>VLOOKUP(B373,товар!$A$1:$C$433,3,FALSE)</f>
        <v>Lipton</v>
      </c>
      <c r="M373" s="53">
        <f>AVERAGEIFS($C$2:$C$999,$I$2:$I$999,I373,$L$2:$L$999,L373)</f>
        <v>260.15789473684208</v>
      </c>
      <c r="N373" s="49">
        <v>44573</v>
      </c>
      <c r="O373" s="55">
        <f t="shared" si="11"/>
        <v>776</v>
      </c>
      <c r="P373" s="55">
        <f ca="1">SUM($E$2:$E$999,клиенты!D372:L806,10,FALSE)</f>
        <v>6593281.1333333328</v>
      </c>
      <c r="Q373" s="17" t="s">
        <v>134</v>
      </c>
    </row>
    <row r="374" spans="1:17" x14ac:dyDescent="0.25">
      <c r="A374" s="18">
        <v>375</v>
      </c>
      <c r="B374" s="17">
        <v>19</v>
      </c>
      <c r="C374" s="17">
        <v>142</v>
      </c>
      <c r="D374" s="17">
        <v>3</v>
      </c>
      <c r="E374" s="17">
        <v>426</v>
      </c>
      <c r="F374" s="51">
        <v>45157</v>
      </c>
      <c r="G374" s="17" t="s">
        <v>10</v>
      </c>
      <c r="H374" s="19">
        <v>18</v>
      </c>
      <c r="I374" s="17" t="str">
        <f>VLOOKUP(B374,товар!$A$1:$C$433,2,FALSE)</f>
        <v>Мясо</v>
      </c>
      <c r="J374" s="34">
        <f>AVERAGEIF($I$2:$I$999,I374,$C$2:$C$999)</f>
        <v>271.74545454545455</v>
      </c>
      <c r="K374" s="36">
        <f t="shared" si="10"/>
        <v>-0.47745216111334132</v>
      </c>
      <c r="L374" s="17" t="str">
        <f>VLOOKUP(B374,товар!$A$1:$C$433,3,FALSE)</f>
        <v>Снежана</v>
      </c>
      <c r="M374" s="53">
        <f>AVERAGEIFS($C$2:$C$999,$I$2:$I$999,I374,$L$2:$L$999,L374)</f>
        <v>272.35294117647061</v>
      </c>
      <c r="N374" s="49">
        <v>44883</v>
      </c>
      <c r="O374" s="55">
        <f t="shared" si="11"/>
        <v>274</v>
      </c>
      <c r="P374" s="55">
        <f ca="1">SUM($E$2:$E$999,клиенты!D373:L807,10,FALSE)</f>
        <v>6502619.8999999985</v>
      </c>
      <c r="Q374" s="17" t="s">
        <v>130</v>
      </c>
    </row>
    <row r="375" spans="1:17" x14ac:dyDescent="0.25">
      <c r="A375" s="18">
        <v>376</v>
      </c>
      <c r="B375" s="17">
        <v>340</v>
      </c>
      <c r="C375" s="17">
        <v>157</v>
      </c>
      <c r="D375" s="17">
        <v>2</v>
      </c>
      <c r="E375" s="17">
        <v>314</v>
      </c>
      <c r="F375" s="51">
        <v>45075</v>
      </c>
      <c r="G375" s="17" t="s">
        <v>18</v>
      </c>
      <c r="H375" s="19">
        <v>376</v>
      </c>
      <c r="I375" s="17" t="str">
        <f>VLOOKUP(B375,товар!$A$1:$C$433,2,FALSE)</f>
        <v>Сыр</v>
      </c>
      <c r="J375" s="34">
        <f>AVERAGEIF($I$2:$I$999,I375,$C$2:$C$999)</f>
        <v>262.63492063492066</v>
      </c>
      <c r="K375" s="36">
        <f t="shared" si="10"/>
        <v>-0.40221201498851689</v>
      </c>
      <c r="L375" s="17" t="str">
        <f>VLOOKUP(B375,товар!$A$1:$C$433,3,FALSE)</f>
        <v>Карат</v>
      </c>
      <c r="M375" s="53">
        <f>AVERAGEIFS($C$2:$C$999,$I$2:$I$999,I375,$L$2:$L$999,L375)</f>
        <v>311.33333333333331</v>
      </c>
      <c r="N375" s="49">
        <v>44710</v>
      </c>
      <c r="O375" s="55">
        <f t="shared" si="11"/>
        <v>365</v>
      </c>
      <c r="P375" s="55">
        <f ca="1">SUM($E$2:$E$999,клиенты!D374:L808,10,FALSE)</f>
        <v>6412108.4999999991</v>
      </c>
      <c r="Q375" s="17" t="s">
        <v>137</v>
      </c>
    </row>
    <row r="376" spans="1:17" x14ac:dyDescent="0.25">
      <c r="A376" s="18">
        <v>377</v>
      </c>
      <c r="B376" s="17">
        <v>142</v>
      </c>
      <c r="C376" s="17">
        <v>160</v>
      </c>
      <c r="D376" s="17">
        <v>4</v>
      </c>
      <c r="E376" s="17">
        <v>640</v>
      </c>
      <c r="F376" s="51">
        <v>45414</v>
      </c>
      <c r="G376" s="17" t="s">
        <v>10</v>
      </c>
      <c r="H376" s="19">
        <v>459</v>
      </c>
      <c r="I376" s="17" t="str">
        <f>VLOOKUP(B376,товар!$A$1:$C$433,2,FALSE)</f>
        <v>Фрукты</v>
      </c>
      <c r="J376" s="34">
        <f>AVERAGEIF($I$2:$I$999,I376,$C$2:$C$999)</f>
        <v>274.16279069767444</v>
      </c>
      <c r="K376" s="36">
        <f t="shared" si="10"/>
        <v>-0.41640512342013747</v>
      </c>
      <c r="L376" s="17" t="str">
        <f>VLOOKUP(B376,товар!$A$1:$C$433,3,FALSE)</f>
        <v>Фруктовый Рай</v>
      </c>
      <c r="M376" s="53">
        <f>AVERAGEIFS($C$2:$C$999,$I$2:$I$999,I376,$L$2:$L$999,L376)</f>
        <v>258.30769230769232</v>
      </c>
      <c r="N376" s="49">
        <v>44700</v>
      </c>
      <c r="O376" s="55">
        <f t="shared" si="11"/>
        <v>714</v>
      </c>
      <c r="P376" s="55">
        <f ca="1">SUM($E$2:$E$999,клиенты!D375:L809,10,FALSE)</f>
        <v>6321596.1333333338</v>
      </c>
      <c r="Q376" s="17" t="s">
        <v>134</v>
      </c>
    </row>
    <row r="377" spans="1:17" x14ac:dyDescent="0.25">
      <c r="A377" s="18">
        <v>378</v>
      </c>
      <c r="B377" s="17">
        <v>452</v>
      </c>
      <c r="C377" s="17">
        <v>325</v>
      </c>
      <c r="D377" s="17">
        <v>2</v>
      </c>
      <c r="E377" s="17">
        <v>650</v>
      </c>
      <c r="F377" s="51">
        <v>45160</v>
      </c>
      <c r="G377" s="17" t="s">
        <v>15</v>
      </c>
      <c r="H377" s="19">
        <v>88</v>
      </c>
      <c r="I377" s="17" t="str">
        <f>VLOOKUP(B377,товар!$A$1:$C$433,2,FALSE)</f>
        <v>Фрукты</v>
      </c>
      <c r="J377" s="34">
        <f>AVERAGEIF($I$2:$I$999,I377,$C$2:$C$999)</f>
        <v>274.16279069767444</v>
      </c>
      <c r="K377" s="36">
        <f t="shared" si="10"/>
        <v>0.18542709305284588</v>
      </c>
      <c r="L377" s="17" t="str">
        <f>VLOOKUP(B377,товар!$A$1:$C$433,3,FALSE)</f>
        <v>Экзотик</v>
      </c>
      <c r="M377" s="53">
        <f>AVERAGEIFS($C$2:$C$999,$I$2:$I$999,I377,$L$2:$L$999,L377)</f>
        <v>253.6875</v>
      </c>
      <c r="N377" s="49">
        <v>44690</v>
      </c>
      <c r="O377" s="55">
        <f t="shared" si="11"/>
        <v>470</v>
      </c>
      <c r="P377" s="55">
        <f ca="1">SUM($E$2:$E$999,клиенты!D376:L810,10,FALSE)</f>
        <v>6231244.2333333343</v>
      </c>
      <c r="Q377" s="17" t="s">
        <v>130</v>
      </c>
    </row>
    <row r="378" spans="1:17" x14ac:dyDescent="0.25">
      <c r="A378" s="18">
        <v>379</v>
      </c>
      <c r="B378" s="17">
        <v>340</v>
      </c>
      <c r="C378" s="17">
        <v>457</v>
      </c>
      <c r="D378" s="17">
        <v>1</v>
      </c>
      <c r="E378" s="17">
        <v>457</v>
      </c>
      <c r="F378" s="51">
        <v>44945</v>
      </c>
      <c r="G378" s="17" t="s">
        <v>13</v>
      </c>
      <c r="H378" s="19">
        <v>325</v>
      </c>
      <c r="I378" s="17" t="str">
        <f>VLOOKUP(B378,товар!$A$1:$C$433,2,FALSE)</f>
        <v>Сыр</v>
      </c>
      <c r="J378" s="34">
        <f>AVERAGEIF($I$2:$I$999,I378,$C$2:$C$999)</f>
        <v>262.63492063492066</v>
      </c>
      <c r="K378" s="36">
        <f t="shared" si="10"/>
        <v>0.74005802006527244</v>
      </c>
      <c r="L378" s="17" t="str">
        <f>VLOOKUP(B378,товар!$A$1:$C$433,3,FALSE)</f>
        <v>Карат</v>
      </c>
      <c r="M378" s="53">
        <f>AVERAGEIFS($C$2:$C$999,$I$2:$I$999,I378,$L$2:$L$999,L378)</f>
        <v>311.33333333333331</v>
      </c>
      <c r="N378" s="49">
        <v>44600</v>
      </c>
      <c r="O378" s="55">
        <f t="shared" si="11"/>
        <v>345</v>
      </c>
      <c r="P378" s="55">
        <f ca="1">SUM($E$2:$E$999,клиенты!D377:L811,10,FALSE)</f>
        <v>6140592.666666667</v>
      </c>
      <c r="Q378" s="17" t="s">
        <v>134</v>
      </c>
    </row>
    <row r="379" spans="1:17" x14ac:dyDescent="0.25">
      <c r="A379" s="18">
        <v>380</v>
      </c>
      <c r="B379" s="17">
        <v>466</v>
      </c>
      <c r="C379" s="17">
        <v>425</v>
      </c>
      <c r="D379" s="17">
        <v>5</v>
      </c>
      <c r="E379" s="17">
        <v>2125</v>
      </c>
      <c r="F379" s="51">
        <v>45132</v>
      </c>
      <c r="G379" s="17" t="s">
        <v>21</v>
      </c>
      <c r="H379" s="19">
        <v>129</v>
      </c>
      <c r="I379" s="17" t="str">
        <f>VLOOKUP(B379,товар!$A$1:$C$433,2,FALSE)</f>
        <v>Фрукты</v>
      </c>
      <c r="J379" s="34">
        <f>AVERAGEIF($I$2:$I$999,I379,$C$2:$C$999)</f>
        <v>274.16279069767444</v>
      </c>
      <c r="K379" s="36">
        <f t="shared" si="10"/>
        <v>0.55017389091525981</v>
      </c>
      <c r="L379" s="17" t="str">
        <f>VLOOKUP(B379,товар!$A$1:$C$433,3,FALSE)</f>
        <v>Green Garden</v>
      </c>
      <c r="M379" s="53">
        <f>AVERAGEIFS($C$2:$C$999,$I$2:$I$999,I379,$L$2:$L$999,L379)</f>
        <v>369.2</v>
      </c>
      <c r="N379" s="49">
        <v>44746</v>
      </c>
      <c r="O379" s="55">
        <f t="shared" si="11"/>
        <v>386</v>
      </c>
      <c r="P379" s="55">
        <f ca="1">SUM($E$2:$E$999,клиенты!D378:L812,10,FALSE)</f>
        <v>6050108.333333334</v>
      </c>
      <c r="Q379" s="17" t="s">
        <v>130</v>
      </c>
    </row>
    <row r="380" spans="1:17" x14ac:dyDescent="0.25">
      <c r="A380" s="18">
        <v>381</v>
      </c>
      <c r="B380" s="17">
        <v>71</v>
      </c>
      <c r="C380" s="17">
        <v>125</v>
      </c>
      <c r="D380" s="17">
        <v>4</v>
      </c>
      <c r="E380" s="17">
        <v>500</v>
      </c>
      <c r="F380" s="51">
        <v>45182</v>
      </c>
      <c r="G380" s="17" t="s">
        <v>17</v>
      </c>
      <c r="H380" s="19">
        <v>19</v>
      </c>
      <c r="I380" s="17" t="str">
        <f>VLOOKUP(B380,товар!$A$1:$C$433,2,FALSE)</f>
        <v>Печенье</v>
      </c>
      <c r="J380" s="34">
        <f>AVERAGEIF($I$2:$I$999,I380,$C$2:$C$999)</f>
        <v>283.468085106383</v>
      </c>
      <c r="K380" s="36">
        <f t="shared" si="10"/>
        <v>-0.55903325076934629</v>
      </c>
      <c r="L380" s="17" t="str">
        <f>VLOOKUP(B380,товар!$A$1:$C$433,3,FALSE)</f>
        <v>Белогорье</v>
      </c>
      <c r="M380" s="53">
        <f>AVERAGEIFS($C$2:$C$999,$I$2:$I$999,I380,$L$2:$L$999,L380)</f>
        <v>249.5</v>
      </c>
      <c r="N380" s="49">
        <v>44721</v>
      </c>
      <c r="O380" s="55">
        <f t="shared" si="11"/>
        <v>461</v>
      </c>
      <c r="P380" s="55">
        <f ca="1">SUM($E$2:$E$999,клиенты!D379:L813,10,FALSE)</f>
        <v>5959633.666666667</v>
      </c>
      <c r="Q380" s="17" t="s">
        <v>137</v>
      </c>
    </row>
    <row r="381" spans="1:17" x14ac:dyDescent="0.25">
      <c r="A381" s="18">
        <v>382</v>
      </c>
      <c r="B381" s="17">
        <v>451</v>
      </c>
      <c r="C381" s="17">
        <v>227</v>
      </c>
      <c r="D381" s="17">
        <v>3</v>
      </c>
      <c r="E381" s="17">
        <v>681</v>
      </c>
      <c r="F381" s="51">
        <v>45098</v>
      </c>
      <c r="G381" s="17" t="s">
        <v>18</v>
      </c>
      <c r="H381" s="19">
        <v>304</v>
      </c>
      <c r="I381" s="17" t="str">
        <f>VLOOKUP(B381,товар!$A$1:$C$433,2,FALSE)</f>
        <v>Рис</v>
      </c>
      <c r="J381" s="34">
        <f>AVERAGEIF($I$2:$I$999,I381,$C$2:$C$999)</f>
        <v>258.375</v>
      </c>
      <c r="K381" s="36">
        <f t="shared" si="10"/>
        <v>-0.12143202709240442</v>
      </c>
      <c r="L381" s="17" t="str">
        <f>VLOOKUP(B381,товар!$A$1:$C$433,3,FALSE)</f>
        <v>Белый Злат</v>
      </c>
      <c r="M381" s="53">
        <f>AVERAGEIFS($C$2:$C$999,$I$2:$I$999,I381,$L$2:$L$999,L381)</f>
        <v>269.70588235294116</v>
      </c>
      <c r="N381" s="49">
        <v>44813</v>
      </c>
      <c r="O381" s="55">
        <f t="shared" si="11"/>
        <v>285</v>
      </c>
      <c r="P381" s="55">
        <f ca="1">SUM($E$2:$E$999,клиенты!D380:L814,10,FALSE)</f>
        <v>5869168.666666667</v>
      </c>
      <c r="Q381" s="17" t="s">
        <v>130</v>
      </c>
    </row>
    <row r="382" spans="1:17" x14ac:dyDescent="0.25">
      <c r="A382" s="18">
        <v>383</v>
      </c>
      <c r="B382" s="17">
        <v>116</v>
      </c>
      <c r="C382" s="17">
        <v>426</v>
      </c>
      <c r="D382" s="17">
        <v>5</v>
      </c>
      <c r="E382" s="17">
        <v>2130</v>
      </c>
      <c r="F382" s="51">
        <v>44993</v>
      </c>
      <c r="G382" s="17" t="s">
        <v>25</v>
      </c>
      <c r="H382" s="19">
        <v>285</v>
      </c>
      <c r="I382" s="17" t="str">
        <f>VLOOKUP(B382,товар!$A$1:$C$433,2,FALSE)</f>
        <v>Соль</v>
      </c>
      <c r="J382" s="34">
        <f>AVERAGEIF($I$2:$I$999,I382,$C$2:$C$999)</f>
        <v>264.8679245283019</v>
      </c>
      <c r="K382" s="36">
        <f t="shared" si="10"/>
        <v>0.60834876763071666</v>
      </c>
      <c r="L382" s="17" t="str">
        <f>VLOOKUP(B382,товар!$A$1:$C$433,3,FALSE)</f>
        <v>Экстра</v>
      </c>
      <c r="M382" s="53">
        <f>AVERAGEIFS($C$2:$C$999,$I$2:$I$999,I382,$L$2:$L$999,L382)</f>
        <v>320.84615384615387</v>
      </c>
      <c r="N382" s="49">
        <v>44835</v>
      </c>
      <c r="O382" s="55">
        <f t="shared" si="11"/>
        <v>158</v>
      </c>
      <c r="P382" s="55">
        <f ca="1">SUM($E$2:$E$999,клиенты!D381:L815,10,FALSE)</f>
        <v>5778790.666666667</v>
      </c>
      <c r="Q382" s="17" t="s">
        <v>132</v>
      </c>
    </row>
    <row r="383" spans="1:17" x14ac:dyDescent="0.25">
      <c r="A383" s="18">
        <v>384</v>
      </c>
      <c r="B383" s="17">
        <v>480</v>
      </c>
      <c r="C383" s="17">
        <v>70</v>
      </c>
      <c r="D383" s="17">
        <v>1</v>
      </c>
      <c r="E383" s="17">
        <v>70</v>
      </c>
      <c r="F383" s="51">
        <v>44945</v>
      </c>
      <c r="G383" s="17" t="s">
        <v>10</v>
      </c>
      <c r="H383" s="19">
        <v>464</v>
      </c>
      <c r="I383" s="17" t="str">
        <f>VLOOKUP(B383,товар!$A$1:$C$433,2,FALSE)</f>
        <v>Молоко</v>
      </c>
      <c r="J383" s="34">
        <f>AVERAGEIF($I$2:$I$999,I383,$C$2:$C$999)</f>
        <v>294.95238095238096</v>
      </c>
      <c r="K383" s="36">
        <f t="shared" si="10"/>
        <v>-0.76267355505327739</v>
      </c>
      <c r="L383" s="17" t="str">
        <f>VLOOKUP(B383,товар!$A$1:$C$433,3,FALSE)</f>
        <v>Беллакт</v>
      </c>
      <c r="M383" s="53">
        <f>AVERAGEIFS($C$2:$C$999,$I$2:$I$999,I383,$L$2:$L$999,L383)</f>
        <v>322.54545454545456</v>
      </c>
      <c r="N383" s="49">
        <v>44700</v>
      </c>
      <c r="O383" s="55">
        <f t="shared" si="11"/>
        <v>245</v>
      </c>
      <c r="P383" s="55">
        <f ca="1">SUM($E$2:$E$999,клиенты!D382:L816,10,FALSE)</f>
        <v>5688271.5333333341</v>
      </c>
      <c r="Q383" s="17" t="s">
        <v>132</v>
      </c>
    </row>
    <row r="384" spans="1:17" x14ac:dyDescent="0.25">
      <c r="A384" s="18">
        <v>385</v>
      </c>
      <c r="B384" s="17">
        <v>409</v>
      </c>
      <c r="C384" s="17">
        <v>386</v>
      </c>
      <c r="D384" s="17">
        <v>1</v>
      </c>
      <c r="E384" s="17">
        <v>386</v>
      </c>
      <c r="F384" s="51">
        <v>45192</v>
      </c>
      <c r="G384" s="17" t="s">
        <v>13</v>
      </c>
      <c r="H384" s="19">
        <v>461</v>
      </c>
      <c r="I384" s="17" t="str">
        <f>VLOOKUP(B384,товар!$A$1:$C$433,2,FALSE)</f>
        <v>Фрукты</v>
      </c>
      <c r="J384" s="34">
        <f>AVERAGEIF($I$2:$I$999,I384,$C$2:$C$999)</f>
        <v>274.16279069767444</v>
      </c>
      <c r="K384" s="36">
        <f t="shared" ref="K384:K447" si="12">C384/J384-1</f>
        <v>0.4079226397489184</v>
      </c>
      <c r="L384" s="17" t="str">
        <f>VLOOKUP(B384,товар!$A$1:$C$433,3,FALSE)</f>
        <v>Фруктовый Рай</v>
      </c>
      <c r="M384" s="53">
        <f>AVERAGEIFS($C$2:$C$999,$I$2:$I$999,I384,$L$2:$L$999,L384)</f>
        <v>258.30769230769232</v>
      </c>
      <c r="N384" s="49">
        <v>44870</v>
      </c>
      <c r="O384" s="55">
        <f t="shared" ref="O384:O447" si="13">F384-N384</f>
        <v>322</v>
      </c>
      <c r="P384" s="55">
        <f ca="1">SUM($E$2:$E$999,клиенты!D383:L817,10,FALSE)</f>
        <v>5597776.5666666683</v>
      </c>
      <c r="Q384" s="17" t="s">
        <v>137</v>
      </c>
    </row>
    <row r="385" spans="1:17" x14ac:dyDescent="0.25">
      <c r="A385" s="18">
        <v>386</v>
      </c>
      <c r="B385" s="17">
        <v>129</v>
      </c>
      <c r="C385" s="17">
        <v>235</v>
      </c>
      <c r="D385" s="17">
        <v>2</v>
      </c>
      <c r="E385" s="17">
        <v>470</v>
      </c>
      <c r="F385" s="51">
        <v>45207</v>
      </c>
      <c r="G385" s="17" t="s">
        <v>10</v>
      </c>
      <c r="H385" s="19">
        <v>149</v>
      </c>
      <c r="I385" s="17" t="str">
        <f>VLOOKUP(B385,товар!$A$1:$C$433,2,FALSE)</f>
        <v>Мясо</v>
      </c>
      <c r="J385" s="34">
        <f>AVERAGEIF($I$2:$I$999,I385,$C$2:$C$999)</f>
        <v>271.74545454545455</v>
      </c>
      <c r="K385" s="36">
        <f t="shared" si="12"/>
        <v>-0.13522012578616349</v>
      </c>
      <c r="L385" s="17" t="str">
        <f>VLOOKUP(B385,товар!$A$1:$C$433,3,FALSE)</f>
        <v>Агрокомплекс</v>
      </c>
      <c r="M385" s="53">
        <f>AVERAGEIFS($C$2:$C$999,$I$2:$I$999,I385,$L$2:$L$999,L385)</f>
        <v>311.2</v>
      </c>
      <c r="N385" s="49">
        <v>44728</v>
      </c>
      <c r="O385" s="55">
        <f t="shared" si="13"/>
        <v>479</v>
      </c>
      <c r="P385" s="55">
        <f ca="1">SUM($E$2:$E$999,клиенты!D384:L818,10,FALSE)</f>
        <v>5507192.666666667</v>
      </c>
      <c r="Q385" s="17" t="s">
        <v>137</v>
      </c>
    </row>
    <row r="386" spans="1:17" x14ac:dyDescent="0.25">
      <c r="A386" s="18">
        <v>387</v>
      </c>
      <c r="B386" s="17">
        <v>283</v>
      </c>
      <c r="C386" s="17">
        <v>107</v>
      </c>
      <c r="D386" s="17">
        <v>3</v>
      </c>
      <c r="E386" s="17">
        <v>321</v>
      </c>
      <c r="F386" s="51">
        <v>45413</v>
      </c>
      <c r="G386" s="17" t="s">
        <v>18</v>
      </c>
      <c r="H386" s="19">
        <v>222</v>
      </c>
      <c r="I386" s="17" t="str">
        <f>VLOOKUP(B386,товар!$A$1:$C$433,2,FALSE)</f>
        <v>Конфеты</v>
      </c>
      <c r="J386" s="34">
        <f>AVERAGEIF($I$2:$I$999,I386,$C$2:$C$999)</f>
        <v>267.85483870967744</v>
      </c>
      <c r="K386" s="36">
        <f t="shared" si="12"/>
        <v>-0.60052989703137238</v>
      </c>
      <c r="L386" s="17" t="str">
        <f>VLOOKUP(B386,товар!$A$1:$C$433,3,FALSE)</f>
        <v>Рот Фронт</v>
      </c>
      <c r="M386" s="53">
        <f>AVERAGEIFS($C$2:$C$999,$I$2:$I$999,I386,$L$2:$L$999,L386)</f>
        <v>288.23809523809524</v>
      </c>
      <c r="N386" s="49">
        <v>44801</v>
      </c>
      <c r="O386" s="55">
        <f t="shared" si="13"/>
        <v>612</v>
      </c>
      <c r="P386" s="55">
        <f ca="1">SUM($E$2:$E$999,клиенты!D385:L819,10,FALSE)</f>
        <v>5416587.5000000009</v>
      </c>
      <c r="Q386" s="17" t="s">
        <v>134</v>
      </c>
    </row>
    <row r="387" spans="1:17" x14ac:dyDescent="0.25">
      <c r="A387" s="18">
        <v>388</v>
      </c>
      <c r="B387" s="17">
        <v>36</v>
      </c>
      <c r="C387" s="17">
        <v>83</v>
      </c>
      <c r="D387" s="17">
        <v>4</v>
      </c>
      <c r="E387" s="17">
        <v>332</v>
      </c>
      <c r="F387" s="51">
        <v>45265</v>
      </c>
      <c r="G387" s="17" t="s">
        <v>13</v>
      </c>
      <c r="H387" s="19">
        <v>333</v>
      </c>
      <c r="I387" s="17" t="str">
        <f>VLOOKUP(B387,товар!$A$1:$C$433,2,FALSE)</f>
        <v>Макароны</v>
      </c>
      <c r="J387" s="34">
        <f>AVERAGEIF($I$2:$I$999,I387,$C$2:$C$999)</f>
        <v>265.47674418604652</v>
      </c>
      <c r="K387" s="36">
        <f t="shared" si="12"/>
        <v>-0.6873549121808068</v>
      </c>
      <c r="L387" s="17" t="str">
        <f>VLOOKUP(B387,товар!$A$1:$C$433,3,FALSE)</f>
        <v>Роллтон</v>
      </c>
      <c r="M387" s="53">
        <f>AVERAGEIFS($C$2:$C$999,$I$2:$I$999,I387,$L$2:$L$999,L387)</f>
        <v>235.55555555555554</v>
      </c>
      <c r="N387" s="49">
        <v>44684</v>
      </c>
      <c r="O387" s="55">
        <f t="shared" si="13"/>
        <v>581</v>
      </c>
      <c r="P387" s="55">
        <f ca="1">SUM($E$2:$E$999,клиенты!D386:L820,10,FALSE)</f>
        <v>5326112.833333334</v>
      </c>
      <c r="Q387" s="17" t="s">
        <v>134</v>
      </c>
    </row>
    <row r="388" spans="1:17" x14ac:dyDescent="0.25">
      <c r="A388" s="18">
        <v>389</v>
      </c>
      <c r="B388" s="17">
        <v>290</v>
      </c>
      <c r="C388" s="17">
        <v>50</v>
      </c>
      <c r="D388" s="17">
        <v>5</v>
      </c>
      <c r="E388" s="17">
        <v>250</v>
      </c>
      <c r="F388" s="51">
        <v>45052</v>
      </c>
      <c r="G388" s="17" t="s">
        <v>17</v>
      </c>
      <c r="H388" s="19">
        <v>495</v>
      </c>
      <c r="I388" s="17" t="str">
        <f>VLOOKUP(B388,товар!$A$1:$C$433,2,FALSE)</f>
        <v>Сахар</v>
      </c>
      <c r="J388" s="34">
        <f>AVERAGEIF($I$2:$I$999,I388,$C$2:$C$999)</f>
        <v>250.9655172413793</v>
      </c>
      <c r="K388" s="36">
        <f t="shared" si="12"/>
        <v>-0.80076944215443802</v>
      </c>
      <c r="L388" s="17" t="str">
        <f>VLOOKUP(B388,товар!$A$1:$C$433,3,FALSE)</f>
        <v>Продимекс</v>
      </c>
      <c r="M388" s="53">
        <f>AVERAGEIFS($C$2:$C$999,$I$2:$I$999,I388,$L$2:$L$999,L388)</f>
        <v>240.5</v>
      </c>
      <c r="N388" s="49">
        <v>44909</v>
      </c>
      <c r="O388" s="55">
        <f t="shared" si="13"/>
        <v>143</v>
      </c>
      <c r="P388" s="55">
        <f ca="1">SUM($E$2:$E$999,клиенты!D387:L821,10,FALSE)</f>
        <v>5235473.833333334</v>
      </c>
      <c r="Q388" s="17" t="s">
        <v>130</v>
      </c>
    </row>
    <row r="389" spans="1:17" x14ac:dyDescent="0.25">
      <c r="A389" s="18">
        <v>390</v>
      </c>
      <c r="B389" s="17">
        <v>229</v>
      </c>
      <c r="C389" s="17">
        <v>269</v>
      </c>
      <c r="D389" s="17">
        <v>5</v>
      </c>
      <c r="E389" s="17">
        <v>1345</v>
      </c>
      <c r="F389" s="51">
        <v>45011</v>
      </c>
      <c r="G389" s="17" t="s">
        <v>14</v>
      </c>
      <c r="H389" s="19">
        <v>278</v>
      </c>
      <c r="I389" s="17" t="str">
        <f>VLOOKUP(B389,товар!$A$1:$C$433,2,FALSE)</f>
        <v>Мясо</v>
      </c>
      <c r="J389" s="34">
        <f>AVERAGEIF($I$2:$I$999,I389,$C$2:$C$999)</f>
        <v>271.74545454545455</v>
      </c>
      <c r="K389" s="36">
        <f t="shared" si="12"/>
        <v>-1.0103037602034015E-2</v>
      </c>
      <c r="L389" s="17" t="str">
        <f>VLOOKUP(B389,товар!$A$1:$C$433,3,FALSE)</f>
        <v>Сава</v>
      </c>
      <c r="M389" s="53">
        <f>AVERAGEIFS($C$2:$C$999,$I$2:$I$999,I389,$L$2:$L$999,L389)</f>
        <v>212.8125</v>
      </c>
      <c r="N389" s="49">
        <v>44918</v>
      </c>
      <c r="O389" s="55">
        <f t="shared" si="13"/>
        <v>93</v>
      </c>
      <c r="P389" s="55">
        <f ca="1">SUM($E$2:$E$999,клиенты!D388:L822,10,FALSE)</f>
        <v>5144972.1000000015</v>
      </c>
      <c r="Q389" s="17" t="s">
        <v>128</v>
      </c>
    </row>
    <row r="390" spans="1:17" x14ac:dyDescent="0.25">
      <c r="A390" s="18">
        <v>391</v>
      </c>
      <c r="B390" s="17">
        <v>313</v>
      </c>
      <c r="C390" s="17">
        <v>385</v>
      </c>
      <c r="D390" s="17">
        <v>4</v>
      </c>
      <c r="E390" s="17">
        <v>1540</v>
      </c>
      <c r="F390" s="51">
        <v>44982</v>
      </c>
      <c r="G390" s="17" t="s">
        <v>18</v>
      </c>
      <c r="H390" s="19">
        <v>246</v>
      </c>
      <c r="I390" s="17" t="str">
        <f>VLOOKUP(B390,товар!$A$1:$C$433,2,FALSE)</f>
        <v>Конфеты</v>
      </c>
      <c r="J390" s="34">
        <f>AVERAGEIF($I$2:$I$999,I390,$C$2:$C$999)</f>
        <v>267.85483870967744</v>
      </c>
      <c r="K390" s="36">
        <f t="shared" si="12"/>
        <v>0.43734569759739861</v>
      </c>
      <c r="L390" s="17" t="str">
        <f>VLOOKUP(B390,товар!$A$1:$C$433,3,FALSE)</f>
        <v>Бабаевский</v>
      </c>
      <c r="M390" s="53">
        <f>AVERAGEIFS($C$2:$C$999,$I$2:$I$999,I390,$L$2:$L$999,L390)</f>
        <v>250.25925925925927</v>
      </c>
      <c r="N390" s="49">
        <v>44729</v>
      </c>
      <c r="O390" s="55">
        <f t="shared" si="13"/>
        <v>253</v>
      </c>
      <c r="P390" s="55">
        <f ca="1">SUM($E$2:$E$999,клиенты!D389:L823,10,FALSE)</f>
        <v>5054399.8000000007</v>
      </c>
      <c r="Q390" s="17" t="s">
        <v>128</v>
      </c>
    </row>
    <row r="391" spans="1:17" x14ac:dyDescent="0.25">
      <c r="A391" s="18">
        <v>392</v>
      </c>
      <c r="B391" s="17">
        <v>368</v>
      </c>
      <c r="C391" s="17">
        <v>64</v>
      </c>
      <c r="D391" s="17">
        <v>5</v>
      </c>
      <c r="E391" s="17">
        <v>320</v>
      </c>
      <c r="F391" s="51">
        <v>45340</v>
      </c>
      <c r="G391" s="17" t="s">
        <v>12</v>
      </c>
      <c r="H391" s="19">
        <v>480</v>
      </c>
      <c r="I391" s="17" t="str">
        <f>VLOOKUP(B391,товар!$A$1:$C$433,2,FALSE)</f>
        <v>Сыр</v>
      </c>
      <c r="J391" s="34">
        <f>AVERAGEIF($I$2:$I$999,I391,$C$2:$C$999)</f>
        <v>262.63492063492066</v>
      </c>
      <c r="K391" s="36">
        <f t="shared" si="12"/>
        <v>-0.75631572585519158</v>
      </c>
      <c r="L391" s="17" t="str">
        <f>VLOOKUP(B391,товар!$A$1:$C$433,3,FALSE)</f>
        <v>Сырная долина</v>
      </c>
      <c r="M391" s="53">
        <f>AVERAGEIFS($C$2:$C$999,$I$2:$I$999,I391,$L$2:$L$999,L391)</f>
        <v>271</v>
      </c>
      <c r="N391" s="49">
        <v>44708</v>
      </c>
      <c r="O391" s="55">
        <f t="shared" si="13"/>
        <v>632</v>
      </c>
      <c r="P391" s="55">
        <f ca="1">SUM($E$2:$E$999,клиенты!D390:L824,10,FALSE)</f>
        <v>4963940.6000000015</v>
      </c>
      <c r="Q391" s="17" t="s">
        <v>132</v>
      </c>
    </row>
    <row r="392" spans="1:17" x14ac:dyDescent="0.25">
      <c r="A392" s="18">
        <v>393</v>
      </c>
      <c r="B392" s="17">
        <v>322</v>
      </c>
      <c r="C392" s="17">
        <v>223</v>
      </c>
      <c r="D392" s="17">
        <v>2</v>
      </c>
      <c r="E392" s="17">
        <v>446</v>
      </c>
      <c r="F392" s="51">
        <v>45254</v>
      </c>
      <c r="G392" s="17" t="s">
        <v>15</v>
      </c>
      <c r="H392" s="19">
        <v>205</v>
      </c>
      <c r="I392" s="17" t="str">
        <f>VLOOKUP(B392,товар!$A$1:$C$433,2,FALSE)</f>
        <v>Крупа</v>
      </c>
      <c r="J392" s="34">
        <f>AVERAGEIF($I$2:$I$999,I392,$C$2:$C$999)</f>
        <v>255.11627906976744</v>
      </c>
      <c r="K392" s="36">
        <f t="shared" si="12"/>
        <v>-0.1258887876025524</v>
      </c>
      <c r="L392" s="17" t="str">
        <f>VLOOKUP(B392,товар!$A$1:$C$433,3,FALSE)</f>
        <v>Увелка</v>
      </c>
      <c r="M392" s="53">
        <f>AVERAGEIFS($C$2:$C$999,$I$2:$I$999,I392,$L$2:$L$999,L392)</f>
        <v>251.91666666666666</v>
      </c>
      <c r="N392" s="49">
        <v>44694</v>
      </c>
      <c r="O392" s="55">
        <f t="shared" si="13"/>
        <v>560</v>
      </c>
      <c r="P392" s="55">
        <f ca="1">SUM($E$2:$E$999,клиенты!D391:L825,10,FALSE)</f>
        <v>4873263.9000000004</v>
      </c>
      <c r="Q392" s="17" t="s">
        <v>128</v>
      </c>
    </row>
    <row r="393" spans="1:17" x14ac:dyDescent="0.25">
      <c r="A393" s="18">
        <v>394</v>
      </c>
      <c r="B393" s="17">
        <v>206</v>
      </c>
      <c r="C393" s="17">
        <v>226</v>
      </c>
      <c r="D393" s="17">
        <v>2</v>
      </c>
      <c r="E393" s="17">
        <v>452</v>
      </c>
      <c r="F393" s="51">
        <v>45264</v>
      </c>
      <c r="G393" s="17" t="s">
        <v>15</v>
      </c>
      <c r="H393" s="19">
        <v>357</v>
      </c>
      <c r="I393" s="17" t="str">
        <f>VLOOKUP(B393,товар!$A$1:$C$433,2,FALSE)</f>
        <v>Молоко</v>
      </c>
      <c r="J393" s="34">
        <f>AVERAGEIF($I$2:$I$999,I393,$C$2:$C$999)</f>
        <v>294.95238095238096</v>
      </c>
      <c r="K393" s="36">
        <f t="shared" si="12"/>
        <v>-0.23377462060058118</v>
      </c>
      <c r="L393" s="17" t="str">
        <f>VLOOKUP(B393,товар!$A$1:$C$433,3,FALSE)</f>
        <v>Домик в деревне</v>
      </c>
      <c r="M393" s="53">
        <f>AVERAGEIFS($C$2:$C$999,$I$2:$I$999,I393,$L$2:$L$999,L393)</f>
        <v>274.77777777777777</v>
      </c>
      <c r="N393" s="49">
        <v>44666</v>
      </c>
      <c r="O393" s="55">
        <f t="shared" si="13"/>
        <v>598</v>
      </c>
      <c r="P393" s="55">
        <f ca="1">SUM($E$2:$E$999,клиенты!D392:L826,10,FALSE)</f>
        <v>4782578.5</v>
      </c>
      <c r="Q393" s="17" t="s">
        <v>137</v>
      </c>
    </row>
    <row r="394" spans="1:17" x14ac:dyDescent="0.25">
      <c r="A394" s="18">
        <v>395</v>
      </c>
      <c r="B394" s="17">
        <v>18</v>
      </c>
      <c r="C394" s="17">
        <v>459</v>
      </c>
      <c r="D394" s="17">
        <v>3</v>
      </c>
      <c r="E394" s="17">
        <v>1377</v>
      </c>
      <c r="F394" s="51">
        <v>45342</v>
      </c>
      <c r="G394" s="17" t="s">
        <v>16</v>
      </c>
      <c r="H394" s="19">
        <v>152</v>
      </c>
      <c r="I394" s="17" t="str">
        <f>VLOOKUP(B394,товар!$A$1:$C$433,2,FALSE)</f>
        <v>Рыба</v>
      </c>
      <c r="J394" s="34">
        <f>AVERAGEIF($I$2:$I$999,I394,$C$2:$C$999)</f>
        <v>258.5128205128205</v>
      </c>
      <c r="K394" s="36">
        <f t="shared" si="12"/>
        <v>0.77554056734774868</v>
      </c>
      <c r="L394" s="17" t="str">
        <f>VLOOKUP(B394,товар!$A$1:$C$433,3,FALSE)</f>
        <v>Меридиан</v>
      </c>
      <c r="M394" s="53">
        <f>AVERAGEIFS($C$2:$C$999,$I$2:$I$999,I394,$L$2:$L$999,L394)</f>
        <v>260.64705882352939</v>
      </c>
      <c r="N394" s="49">
        <v>44618</v>
      </c>
      <c r="O394" s="55">
        <f t="shared" si="13"/>
        <v>724</v>
      </c>
      <c r="P394" s="55">
        <f ca="1">SUM($E$2:$E$999,клиенты!D393:L827,10,FALSE)</f>
        <v>4692075.8</v>
      </c>
      <c r="Q394" s="17" t="s">
        <v>137</v>
      </c>
    </row>
    <row r="395" spans="1:17" x14ac:dyDescent="0.25">
      <c r="A395" s="18">
        <v>396</v>
      </c>
      <c r="B395" s="17">
        <v>145</v>
      </c>
      <c r="C395" s="17">
        <v>455</v>
      </c>
      <c r="D395" s="17">
        <v>3</v>
      </c>
      <c r="E395" s="17">
        <v>1365</v>
      </c>
      <c r="F395" s="51">
        <v>45373</v>
      </c>
      <c r="G395" s="17" t="s">
        <v>22</v>
      </c>
      <c r="H395" s="19">
        <v>323</v>
      </c>
      <c r="I395" s="17" t="str">
        <f>VLOOKUP(B395,товар!$A$1:$C$433,2,FALSE)</f>
        <v>Овощи</v>
      </c>
      <c r="J395" s="34">
        <f>AVERAGEIF($I$2:$I$999,I395,$C$2:$C$999)</f>
        <v>250.48780487804879</v>
      </c>
      <c r="K395" s="36">
        <f t="shared" si="12"/>
        <v>0.81645569620253156</v>
      </c>
      <c r="L395" s="17" t="str">
        <f>VLOOKUP(B395,товар!$A$1:$C$433,3,FALSE)</f>
        <v>Семко</v>
      </c>
      <c r="M395" s="53">
        <f>AVERAGEIFS($C$2:$C$999,$I$2:$I$999,I395,$L$2:$L$999,L395)</f>
        <v>208</v>
      </c>
      <c r="N395" s="49">
        <v>44778</v>
      </c>
      <c r="O395" s="55">
        <f t="shared" si="13"/>
        <v>595</v>
      </c>
      <c r="P395" s="55">
        <f ca="1">SUM($E$2:$E$999,клиенты!D394:L828,10,FALSE)</f>
        <v>4601593.4000000013</v>
      </c>
      <c r="Q395" s="17" t="s">
        <v>128</v>
      </c>
    </row>
    <row r="396" spans="1:17" x14ac:dyDescent="0.25">
      <c r="A396" s="18">
        <v>397</v>
      </c>
      <c r="B396" s="17">
        <v>491</v>
      </c>
      <c r="C396" s="17">
        <v>193</v>
      </c>
      <c r="D396" s="17">
        <v>1</v>
      </c>
      <c r="E396" s="17">
        <v>193</v>
      </c>
      <c r="F396" s="51">
        <v>45332</v>
      </c>
      <c r="G396" s="17" t="s">
        <v>14</v>
      </c>
      <c r="H396" s="19">
        <v>185</v>
      </c>
      <c r="I396" s="17" t="str">
        <f>VLOOKUP(B396,товар!$A$1:$C$433,2,FALSE)</f>
        <v>Овощи</v>
      </c>
      <c r="J396" s="34">
        <f>AVERAGEIF($I$2:$I$999,I396,$C$2:$C$999)</f>
        <v>250.48780487804879</v>
      </c>
      <c r="K396" s="36">
        <f t="shared" si="12"/>
        <v>-0.2295034079844207</v>
      </c>
      <c r="L396" s="17" t="str">
        <f>VLOOKUP(B396,товар!$A$1:$C$433,3,FALSE)</f>
        <v>Зеленая грядка</v>
      </c>
      <c r="M396" s="53">
        <f>AVERAGEIFS($C$2:$C$999,$I$2:$I$999,I396,$L$2:$L$999,L396)</f>
        <v>159.19999999999999</v>
      </c>
      <c r="N396" s="49">
        <v>44907</v>
      </c>
      <c r="O396" s="55">
        <f t="shared" si="13"/>
        <v>425</v>
      </c>
      <c r="P396" s="55">
        <f ca="1">SUM($E$2:$E$999,клиенты!D395:L829,10,FALSE)</f>
        <v>4511124.5333333341</v>
      </c>
      <c r="Q396" s="17" t="s">
        <v>132</v>
      </c>
    </row>
    <row r="397" spans="1:17" x14ac:dyDescent="0.25">
      <c r="A397" s="18">
        <v>398</v>
      </c>
      <c r="B397" s="17">
        <v>258</v>
      </c>
      <c r="C397" s="17">
        <v>113</v>
      </c>
      <c r="D397" s="17">
        <v>1</v>
      </c>
      <c r="E397" s="17">
        <v>113</v>
      </c>
      <c r="F397" s="51">
        <v>45289</v>
      </c>
      <c r="G397" s="17" t="s">
        <v>24</v>
      </c>
      <c r="H397" s="19">
        <v>314</v>
      </c>
      <c r="I397" s="17" t="str">
        <f>VLOOKUP(B397,товар!$A$1:$C$433,2,FALSE)</f>
        <v>Рыба</v>
      </c>
      <c r="J397" s="34">
        <f>AVERAGEIF($I$2:$I$999,I397,$C$2:$C$999)</f>
        <v>258.5128205128205</v>
      </c>
      <c r="K397" s="36">
        <f t="shared" si="12"/>
        <v>-0.56288434834358259</v>
      </c>
      <c r="L397" s="17" t="str">
        <f>VLOOKUP(B397,товар!$A$1:$C$433,3,FALSE)</f>
        <v>Санта Бремор</v>
      </c>
      <c r="M397" s="53">
        <f>AVERAGEIFS($C$2:$C$999,$I$2:$I$999,I397,$L$2:$L$999,L397)</f>
        <v>216.4</v>
      </c>
      <c r="N397" s="49">
        <v>44886</v>
      </c>
      <c r="O397" s="55">
        <f t="shared" si="13"/>
        <v>403</v>
      </c>
      <c r="P397" s="55">
        <f ca="1">SUM($E$2:$E$999,клиенты!D396:L830,10,FALSE)</f>
        <v>4420682.7333333343</v>
      </c>
      <c r="Q397" s="17" t="s">
        <v>130</v>
      </c>
    </row>
    <row r="398" spans="1:17" x14ac:dyDescent="0.25">
      <c r="A398" s="18">
        <v>399</v>
      </c>
      <c r="B398" s="17">
        <v>29</v>
      </c>
      <c r="C398" s="17">
        <v>91</v>
      </c>
      <c r="D398" s="17">
        <v>5</v>
      </c>
      <c r="E398" s="17">
        <v>455</v>
      </c>
      <c r="F398" s="51">
        <v>45375</v>
      </c>
      <c r="G398" s="17" t="s">
        <v>8</v>
      </c>
      <c r="H398" s="19">
        <v>476</v>
      </c>
      <c r="I398" s="17" t="str">
        <f>VLOOKUP(B398,товар!$A$1:$C$433,2,FALSE)</f>
        <v>Соль</v>
      </c>
      <c r="J398" s="34">
        <f>AVERAGEIF($I$2:$I$999,I398,$C$2:$C$999)</f>
        <v>264.8679245283019</v>
      </c>
      <c r="K398" s="36">
        <f t="shared" si="12"/>
        <v>-0.65643254024789854</v>
      </c>
      <c r="L398" s="17" t="str">
        <f>VLOOKUP(B398,товар!$A$1:$C$433,3,FALSE)</f>
        <v>Илецкая</v>
      </c>
      <c r="M398" s="53">
        <f>AVERAGEIFS($C$2:$C$999,$I$2:$I$999,I398,$L$2:$L$999,L398)</f>
        <v>238.16666666666666</v>
      </c>
      <c r="N398" s="49">
        <v>44913</v>
      </c>
      <c r="O398" s="55">
        <f t="shared" si="13"/>
        <v>462</v>
      </c>
      <c r="P398" s="55">
        <f ca="1">SUM($E$2:$E$999,клиенты!D397:L831,10,FALSE)</f>
        <v>4330287.3333333349</v>
      </c>
      <c r="Q398" s="17" t="s">
        <v>134</v>
      </c>
    </row>
    <row r="399" spans="1:17" x14ac:dyDescent="0.25">
      <c r="A399" s="18">
        <v>400</v>
      </c>
      <c r="B399" s="17">
        <v>321</v>
      </c>
      <c r="C399" s="17">
        <v>61</v>
      </c>
      <c r="D399" s="17">
        <v>5</v>
      </c>
      <c r="E399" s="17">
        <v>305</v>
      </c>
      <c r="F399" s="51">
        <v>45104</v>
      </c>
      <c r="G399" s="17" t="s">
        <v>20</v>
      </c>
      <c r="H399" s="19">
        <v>375</v>
      </c>
      <c r="I399" s="17" t="str">
        <f>VLOOKUP(B399,товар!$A$1:$C$433,2,FALSE)</f>
        <v>Мясо</v>
      </c>
      <c r="J399" s="34">
        <f>AVERAGEIF($I$2:$I$999,I399,$C$2:$C$999)</f>
        <v>271.74545454545455</v>
      </c>
      <c r="K399" s="36">
        <f t="shared" si="12"/>
        <v>-0.77552522414023817</v>
      </c>
      <c r="L399" s="17" t="str">
        <f>VLOOKUP(B399,товар!$A$1:$C$433,3,FALSE)</f>
        <v>Сава</v>
      </c>
      <c r="M399" s="53">
        <f>AVERAGEIFS($C$2:$C$999,$I$2:$I$999,I399,$L$2:$L$999,L399)</f>
        <v>212.8125</v>
      </c>
      <c r="N399" s="49">
        <v>44617</v>
      </c>
      <c r="O399" s="55">
        <f t="shared" si="13"/>
        <v>487</v>
      </c>
      <c r="P399" s="55">
        <f ca="1">SUM($E$2:$E$999,клиенты!D398:L832,10,FALSE)</f>
        <v>4239737.2666666666</v>
      </c>
      <c r="Q399" s="17" t="s">
        <v>137</v>
      </c>
    </row>
    <row r="400" spans="1:17" x14ac:dyDescent="0.25">
      <c r="A400" s="18">
        <v>401</v>
      </c>
      <c r="B400" s="17">
        <v>50</v>
      </c>
      <c r="C400" s="17">
        <v>95</v>
      </c>
      <c r="D400" s="17">
        <v>4</v>
      </c>
      <c r="E400" s="17">
        <v>380</v>
      </c>
      <c r="F400" s="51">
        <v>45069</v>
      </c>
      <c r="G400" s="17" t="s">
        <v>20</v>
      </c>
      <c r="H400" s="19">
        <v>376</v>
      </c>
      <c r="I400" s="17" t="str">
        <f>VLOOKUP(B400,товар!$A$1:$C$433,2,FALSE)</f>
        <v>Сок</v>
      </c>
      <c r="J400" s="34">
        <f>AVERAGEIF($I$2:$I$999,I400,$C$2:$C$999)</f>
        <v>268.60344827586209</v>
      </c>
      <c r="K400" s="36">
        <f t="shared" si="12"/>
        <v>-0.64631876243661335</v>
      </c>
      <c r="L400" s="17" t="str">
        <f>VLOOKUP(B400,товар!$A$1:$C$433,3,FALSE)</f>
        <v>Добрый</v>
      </c>
      <c r="M400" s="53">
        <f>AVERAGEIFS($C$2:$C$999,$I$2:$I$999,I400,$L$2:$L$999,L400)</f>
        <v>242.81818181818181</v>
      </c>
      <c r="N400" s="49">
        <v>44577</v>
      </c>
      <c r="O400" s="55">
        <f t="shared" si="13"/>
        <v>492</v>
      </c>
      <c r="P400" s="55">
        <f ca="1">SUM($E$2:$E$999,клиенты!D399:L833,10,FALSE)</f>
        <v>4149062.5000000005</v>
      </c>
      <c r="Q400" s="17" t="s">
        <v>128</v>
      </c>
    </row>
    <row r="401" spans="1:17" x14ac:dyDescent="0.25">
      <c r="A401" s="18">
        <v>402</v>
      </c>
      <c r="B401" s="17">
        <v>495</v>
      </c>
      <c r="C401" s="17">
        <v>469</v>
      </c>
      <c r="D401" s="17">
        <v>2</v>
      </c>
      <c r="E401" s="17">
        <v>938</v>
      </c>
      <c r="F401" s="51">
        <v>45368</v>
      </c>
      <c r="G401" s="17" t="s">
        <v>24</v>
      </c>
      <c r="H401" s="19">
        <v>233</v>
      </c>
      <c r="I401" s="17" t="str">
        <f>VLOOKUP(B401,товар!$A$1:$C$433,2,FALSE)</f>
        <v>Чай</v>
      </c>
      <c r="J401" s="34">
        <f>AVERAGEIF($I$2:$I$999,I401,$C$2:$C$999)</f>
        <v>271.18181818181819</v>
      </c>
      <c r="K401" s="36">
        <f t="shared" si="12"/>
        <v>0.72946697955078776</v>
      </c>
      <c r="L401" s="17" t="str">
        <f>VLOOKUP(B401,товар!$A$1:$C$433,3,FALSE)</f>
        <v>Greenfield</v>
      </c>
      <c r="M401" s="53">
        <f>AVERAGEIFS($C$2:$C$999,$I$2:$I$999,I401,$L$2:$L$999,L401)</f>
        <v>291.45454545454544</v>
      </c>
      <c r="N401" s="49">
        <v>44676</v>
      </c>
      <c r="O401" s="55">
        <f t="shared" si="13"/>
        <v>692</v>
      </c>
      <c r="P401" s="55">
        <f ca="1">SUM($E$2:$E$999,клиенты!D400:L834,10,FALSE)</f>
        <v>4058408.0333333337</v>
      </c>
      <c r="Q401" s="17" t="s">
        <v>134</v>
      </c>
    </row>
    <row r="402" spans="1:17" x14ac:dyDescent="0.25">
      <c r="A402" s="18">
        <v>403</v>
      </c>
      <c r="B402" s="17">
        <v>207</v>
      </c>
      <c r="C402" s="17">
        <v>237</v>
      </c>
      <c r="D402" s="17">
        <v>2</v>
      </c>
      <c r="E402" s="17">
        <v>474</v>
      </c>
      <c r="F402" s="51">
        <v>45081</v>
      </c>
      <c r="G402" s="17" t="s">
        <v>11</v>
      </c>
      <c r="H402" s="19">
        <v>69</v>
      </c>
      <c r="I402" s="17" t="str">
        <f>VLOOKUP(B402,товар!$A$1:$C$433,2,FALSE)</f>
        <v>Сахар</v>
      </c>
      <c r="J402" s="34">
        <f>AVERAGEIF($I$2:$I$999,I402,$C$2:$C$999)</f>
        <v>250.9655172413793</v>
      </c>
      <c r="K402" s="36">
        <f t="shared" si="12"/>
        <v>-5.5647155812036275E-2</v>
      </c>
      <c r="L402" s="17" t="str">
        <f>VLOOKUP(B402,товар!$A$1:$C$433,3,FALSE)</f>
        <v>Агросахар</v>
      </c>
      <c r="M402" s="53">
        <f>AVERAGEIFS($C$2:$C$999,$I$2:$I$999,I402,$L$2:$L$999,L402)</f>
        <v>215.85714285714286</v>
      </c>
      <c r="N402" s="49">
        <v>44736</v>
      </c>
      <c r="O402" s="55">
        <f t="shared" si="13"/>
        <v>345</v>
      </c>
      <c r="P402" s="55">
        <f ca="1">SUM($E$2:$E$999,клиенты!D401:L835,10,FALSE)</f>
        <v>3967727.4666666673</v>
      </c>
      <c r="Q402" s="17" t="s">
        <v>130</v>
      </c>
    </row>
    <row r="403" spans="1:17" x14ac:dyDescent="0.25">
      <c r="A403" s="18">
        <v>404</v>
      </c>
      <c r="B403" s="17">
        <v>145</v>
      </c>
      <c r="C403" s="17">
        <v>356</v>
      </c>
      <c r="D403" s="17">
        <v>3</v>
      </c>
      <c r="E403" s="17">
        <v>1068</v>
      </c>
      <c r="F403" s="51">
        <v>44928</v>
      </c>
      <c r="G403" s="17" t="s">
        <v>8</v>
      </c>
      <c r="H403" s="19">
        <v>254</v>
      </c>
      <c r="I403" s="17" t="str">
        <f>VLOOKUP(B403,товар!$A$1:$C$433,2,FALSE)</f>
        <v>Овощи</v>
      </c>
      <c r="J403" s="34">
        <f>AVERAGEIF($I$2:$I$999,I403,$C$2:$C$999)</f>
        <v>250.48780487804879</v>
      </c>
      <c r="K403" s="36">
        <f t="shared" si="12"/>
        <v>0.42122687439143136</v>
      </c>
      <c r="L403" s="17" t="str">
        <f>VLOOKUP(B403,товар!$A$1:$C$433,3,FALSE)</f>
        <v>Семко</v>
      </c>
      <c r="M403" s="53">
        <f>AVERAGEIFS($C$2:$C$999,$I$2:$I$999,I403,$L$2:$L$999,L403)</f>
        <v>208</v>
      </c>
      <c r="N403" s="49">
        <v>44874</v>
      </c>
      <c r="O403" s="55">
        <f t="shared" si="13"/>
        <v>54</v>
      </c>
      <c r="P403" s="55">
        <f ca="1">SUM($E$2:$E$999,клиенты!D402:L836,10,FALSE)</f>
        <v>3877333.0333333337</v>
      </c>
      <c r="Q403" s="17" t="s">
        <v>137</v>
      </c>
    </row>
    <row r="404" spans="1:17" x14ac:dyDescent="0.25">
      <c r="A404" s="18">
        <v>405</v>
      </c>
      <c r="B404" s="17">
        <v>249</v>
      </c>
      <c r="C404" s="17">
        <v>275</v>
      </c>
      <c r="D404" s="17">
        <v>3</v>
      </c>
      <c r="E404" s="17">
        <v>825</v>
      </c>
      <c r="F404" s="51">
        <v>45039</v>
      </c>
      <c r="G404" s="17" t="s">
        <v>23</v>
      </c>
      <c r="H404" s="19">
        <v>219</v>
      </c>
      <c r="I404" s="17" t="str">
        <f>VLOOKUP(B404,товар!$A$1:$C$433,2,FALSE)</f>
        <v>Чай</v>
      </c>
      <c r="J404" s="34">
        <f>AVERAGEIF($I$2:$I$999,I404,$C$2:$C$999)</f>
        <v>271.18181818181819</v>
      </c>
      <c r="K404" s="36">
        <f t="shared" si="12"/>
        <v>1.4079785450888282E-2</v>
      </c>
      <c r="L404" s="17" t="str">
        <f>VLOOKUP(B404,товар!$A$1:$C$433,3,FALSE)</f>
        <v>Lipton</v>
      </c>
      <c r="M404" s="53">
        <f>AVERAGEIFS($C$2:$C$999,$I$2:$I$999,I404,$L$2:$L$999,L404)</f>
        <v>260.15789473684208</v>
      </c>
      <c r="N404" s="49">
        <v>44723</v>
      </c>
      <c r="O404" s="55">
        <f t="shared" si="13"/>
        <v>316</v>
      </c>
      <c r="P404" s="55">
        <f ca="1">SUM($E$2:$E$999,клиенты!D403:L837,10,FALSE)</f>
        <v>3786977.2666666671</v>
      </c>
      <c r="Q404" s="17" t="s">
        <v>128</v>
      </c>
    </row>
    <row r="405" spans="1:17" x14ac:dyDescent="0.25">
      <c r="A405" s="18">
        <v>406</v>
      </c>
      <c r="B405" s="17">
        <v>377</v>
      </c>
      <c r="C405" s="17">
        <v>129</v>
      </c>
      <c r="D405" s="17">
        <v>1</v>
      </c>
      <c r="E405" s="17">
        <v>129</v>
      </c>
      <c r="F405" s="51">
        <v>45231</v>
      </c>
      <c r="G405" s="17" t="s">
        <v>12</v>
      </c>
      <c r="H405" s="19">
        <v>456</v>
      </c>
      <c r="I405" s="17" t="str">
        <f>VLOOKUP(B405,товар!$A$1:$C$433,2,FALSE)</f>
        <v>Колбаса</v>
      </c>
      <c r="J405" s="34">
        <f>AVERAGEIF($I$2:$I$999,I405,$C$2:$C$999)</f>
        <v>286.92307692307691</v>
      </c>
      <c r="K405" s="36">
        <f t="shared" si="12"/>
        <v>-0.55040214477211791</v>
      </c>
      <c r="L405" s="17" t="str">
        <f>VLOOKUP(B405,товар!$A$1:$C$433,3,FALSE)</f>
        <v>Окраина</v>
      </c>
      <c r="M405" s="53">
        <f>AVERAGEIFS($C$2:$C$999,$I$2:$I$999,I405,$L$2:$L$999,L405)</f>
        <v>273.58333333333331</v>
      </c>
      <c r="N405" s="49">
        <v>44666</v>
      </c>
      <c r="O405" s="55">
        <f t="shared" si="13"/>
        <v>565</v>
      </c>
      <c r="P405" s="55">
        <f ca="1">SUM($E$2:$E$999,клиенты!D404:L838,10,FALSE)</f>
        <v>3696525.8000000007</v>
      </c>
      <c r="Q405" s="17" t="s">
        <v>128</v>
      </c>
    </row>
    <row r="406" spans="1:17" x14ac:dyDescent="0.25">
      <c r="A406" s="18">
        <v>407</v>
      </c>
      <c r="B406" s="17">
        <v>427</v>
      </c>
      <c r="C406" s="17">
        <v>499</v>
      </c>
      <c r="D406" s="17">
        <v>4</v>
      </c>
      <c r="E406" s="17">
        <v>1996</v>
      </c>
      <c r="F406" s="51">
        <v>45368</v>
      </c>
      <c r="G406" s="17" t="s">
        <v>23</v>
      </c>
      <c r="H406" s="19">
        <v>283</v>
      </c>
      <c r="I406" s="17" t="str">
        <f>VLOOKUP(B406,товар!$A$1:$C$433,2,FALSE)</f>
        <v>Хлеб</v>
      </c>
      <c r="J406" s="34">
        <f>AVERAGEIF($I$2:$I$999,I406,$C$2:$C$999)</f>
        <v>300.31818181818181</v>
      </c>
      <c r="K406" s="36">
        <f t="shared" si="12"/>
        <v>0.66157106099591356</v>
      </c>
      <c r="L406" s="17" t="str">
        <f>VLOOKUP(B406,товар!$A$1:$C$433,3,FALSE)</f>
        <v>Русский Хлеб</v>
      </c>
      <c r="M406" s="53">
        <f>AVERAGEIFS($C$2:$C$999,$I$2:$I$999,I406,$L$2:$L$999,L406)</f>
        <v>316.60000000000002</v>
      </c>
      <c r="N406" s="49">
        <v>44872</v>
      </c>
      <c r="O406" s="55">
        <f t="shared" si="13"/>
        <v>496</v>
      </c>
      <c r="P406" s="55">
        <f ca="1">SUM($E$2:$E$999,клиенты!D405:L839,10,FALSE)</f>
        <v>3606016.3333333335</v>
      </c>
      <c r="Q406" s="17" t="s">
        <v>137</v>
      </c>
    </row>
    <row r="407" spans="1:17" x14ac:dyDescent="0.25">
      <c r="A407" s="18">
        <v>408</v>
      </c>
      <c r="B407" s="17">
        <v>445</v>
      </c>
      <c r="C407" s="17">
        <v>164</v>
      </c>
      <c r="D407" s="17">
        <v>2</v>
      </c>
      <c r="E407" s="17">
        <v>328</v>
      </c>
      <c r="F407" s="51">
        <v>45258</v>
      </c>
      <c r="G407" s="17" t="s">
        <v>15</v>
      </c>
      <c r="H407" s="19">
        <v>232</v>
      </c>
      <c r="I407" s="17" t="str">
        <f>VLOOKUP(B407,товар!$A$1:$C$433,2,FALSE)</f>
        <v>Сахар</v>
      </c>
      <c r="J407" s="34">
        <f>AVERAGEIF($I$2:$I$999,I407,$C$2:$C$999)</f>
        <v>250.9655172413793</v>
      </c>
      <c r="K407" s="36">
        <f t="shared" si="12"/>
        <v>-0.34652377026655667</v>
      </c>
      <c r="L407" s="17" t="str">
        <f>VLOOKUP(B407,товар!$A$1:$C$433,3,FALSE)</f>
        <v>Сладов</v>
      </c>
      <c r="M407" s="53">
        <f>AVERAGEIFS($C$2:$C$999,$I$2:$I$999,I407,$L$2:$L$999,L407)</f>
        <v>231.92857142857142</v>
      </c>
      <c r="N407" s="49">
        <v>44835</v>
      </c>
      <c r="O407" s="55">
        <f t="shared" si="13"/>
        <v>423</v>
      </c>
      <c r="P407" s="55">
        <f ca="1">SUM($E$2:$E$999,клиенты!D406:L840,10,FALSE)</f>
        <v>3515373.4666666673</v>
      </c>
      <c r="Q407" s="17" t="s">
        <v>128</v>
      </c>
    </row>
    <row r="408" spans="1:17" x14ac:dyDescent="0.25">
      <c r="A408" s="18">
        <v>409</v>
      </c>
      <c r="B408" s="17">
        <v>336</v>
      </c>
      <c r="C408" s="17">
        <v>265</v>
      </c>
      <c r="D408" s="17">
        <v>3</v>
      </c>
      <c r="E408" s="17">
        <v>795</v>
      </c>
      <c r="F408" s="51">
        <v>45124</v>
      </c>
      <c r="G408" s="17" t="s">
        <v>9</v>
      </c>
      <c r="H408" s="19">
        <v>434</v>
      </c>
      <c r="I408" s="17" t="str">
        <f>VLOOKUP(B408,товар!$A$1:$C$433,2,FALSE)</f>
        <v>Чипсы</v>
      </c>
      <c r="J408" s="34">
        <f>AVERAGEIF($I$2:$I$999,I408,$C$2:$C$999)</f>
        <v>273.72549019607845</v>
      </c>
      <c r="K408" s="36">
        <f t="shared" si="12"/>
        <v>-3.1876790830945634E-2</v>
      </c>
      <c r="L408" s="17" t="str">
        <f>VLOOKUP(B408,товар!$A$1:$C$433,3,FALSE)</f>
        <v>Estrella</v>
      </c>
      <c r="M408" s="53">
        <f>AVERAGEIFS($C$2:$C$999,$I$2:$I$999,I408,$L$2:$L$999,L408)</f>
        <v>266.27272727272725</v>
      </c>
      <c r="N408" s="49">
        <v>44649</v>
      </c>
      <c r="O408" s="55">
        <f t="shared" si="13"/>
        <v>475</v>
      </c>
      <c r="P408" s="55">
        <f ca="1">SUM($E$2:$E$999,клиенты!D407:L841,10,FALSE)</f>
        <v>3424876.5666666669</v>
      </c>
      <c r="Q408" s="17" t="s">
        <v>132</v>
      </c>
    </row>
    <row r="409" spans="1:17" x14ac:dyDescent="0.25">
      <c r="A409" s="18">
        <v>410</v>
      </c>
      <c r="B409" s="17">
        <v>96</v>
      </c>
      <c r="C409" s="17">
        <v>386</v>
      </c>
      <c r="D409" s="17">
        <v>4</v>
      </c>
      <c r="E409" s="17">
        <v>1544</v>
      </c>
      <c r="F409" s="51">
        <v>45145</v>
      </c>
      <c r="G409" s="17" t="s">
        <v>17</v>
      </c>
      <c r="H409" s="19">
        <v>252</v>
      </c>
      <c r="I409" s="17" t="str">
        <f>VLOOKUP(B409,товар!$A$1:$C$433,2,FALSE)</f>
        <v>Соль</v>
      </c>
      <c r="J409" s="34">
        <f>AVERAGEIF($I$2:$I$999,I409,$C$2:$C$999)</f>
        <v>264.8679245283019</v>
      </c>
      <c r="K409" s="36">
        <f t="shared" si="12"/>
        <v>0.45733010400341922</v>
      </c>
      <c r="L409" s="17" t="str">
        <f>VLOOKUP(B409,товар!$A$1:$C$433,3,FALSE)</f>
        <v>Салта</v>
      </c>
      <c r="M409" s="53">
        <f>AVERAGEIFS($C$2:$C$999,$I$2:$I$999,I409,$L$2:$L$999,L409)</f>
        <v>273.7</v>
      </c>
      <c r="N409" s="49">
        <v>44687</v>
      </c>
      <c r="O409" s="55">
        <f t="shared" si="13"/>
        <v>458</v>
      </c>
      <c r="P409" s="55">
        <f ca="1">SUM($E$2:$E$999,клиенты!D408:L842,10,FALSE)</f>
        <v>3334434.7666666671</v>
      </c>
      <c r="Q409" s="17" t="s">
        <v>132</v>
      </c>
    </row>
    <row r="410" spans="1:17" x14ac:dyDescent="0.25">
      <c r="A410" s="18">
        <v>411</v>
      </c>
      <c r="B410" s="17">
        <v>117</v>
      </c>
      <c r="C410" s="17">
        <v>288</v>
      </c>
      <c r="D410" s="17">
        <v>5</v>
      </c>
      <c r="E410" s="17">
        <v>1440</v>
      </c>
      <c r="F410" s="51">
        <v>45348</v>
      </c>
      <c r="G410" s="17" t="s">
        <v>19</v>
      </c>
      <c r="H410" s="19">
        <v>372</v>
      </c>
      <c r="I410" s="17" t="str">
        <f>VLOOKUP(B410,товар!$A$1:$C$433,2,FALSE)</f>
        <v>Макароны</v>
      </c>
      <c r="J410" s="34">
        <f>AVERAGEIF($I$2:$I$999,I410,$C$2:$C$999)</f>
        <v>265.47674418604652</v>
      </c>
      <c r="K410" s="36">
        <f t="shared" si="12"/>
        <v>8.4840786649730715E-2</v>
      </c>
      <c r="L410" s="17" t="str">
        <f>VLOOKUP(B410,товар!$A$1:$C$433,3,FALSE)</f>
        <v>Роллтон</v>
      </c>
      <c r="M410" s="53">
        <f>AVERAGEIFS($C$2:$C$999,$I$2:$I$999,I410,$L$2:$L$999,L410)</f>
        <v>235.55555555555554</v>
      </c>
      <c r="N410" s="49">
        <v>44799</v>
      </c>
      <c r="O410" s="55">
        <f t="shared" si="13"/>
        <v>549</v>
      </c>
      <c r="P410" s="55">
        <f ca="1">SUM($E$2:$E$999,клиенты!D409:L843,10,FALSE)</f>
        <v>3243793.833333333</v>
      </c>
      <c r="Q410" s="17" t="s">
        <v>137</v>
      </c>
    </row>
    <row r="411" spans="1:17" x14ac:dyDescent="0.25">
      <c r="A411" s="18">
        <v>412</v>
      </c>
      <c r="B411" s="17">
        <v>440</v>
      </c>
      <c r="C411" s="17">
        <v>201</v>
      </c>
      <c r="D411" s="17">
        <v>5</v>
      </c>
      <c r="E411" s="17">
        <v>1005</v>
      </c>
      <c r="F411" s="51">
        <v>45233</v>
      </c>
      <c r="G411" s="17" t="s">
        <v>22</v>
      </c>
      <c r="H411" s="19">
        <v>432</v>
      </c>
      <c r="I411" s="17" t="str">
        <f>VLOOKUP(B411,товар!$A$1:$C$433,2,FALSE)</f>
        <v>Фрукты</v>
      </c>
      <c r="J411" s="34">
        <f>AVERAGEIF($I$2:$I$999,I411,$C$2:$C$999)</f>
        <v>274.16279069767444</v>
      </c>
      <c r="K411" s="36">
        <f t="shared" si="12"/>
        <v>-0.26685893629654767</v>
      </c>
      <c r="L411" s="17" t="str">
        <f>VLOOKUP(B411,товар!$A$1:$C$433,3,FALSE)</f>
        <v>Фруктовый Рай</v>
      </c>
      <c r="M411" s="53">
        <f>AVERAGEIFS($C$2:$C$999,$I$2:$I$999,I411,$L$2:$L$999,L411)</f>
        <v>258.30769230769232</v>
      </c>
      <c r="N411" s="49">
        <v>44679</v>
      </c>
      <c r="O411" s="55">
        <f t="shared" si="13"/>
        <v>554</v>
      </c>
      <c r="P411" s="55">
        <f ca="1">SUM($E$2:$E$999,клиенты!D410:L844,10,FALSE)</f>
        <v>3153188.6666666665</v>
      </c>
      <c r="Q411" s="17" t="s">
        <v>137</v>
      </c>
    </row>
    <row r="412" spans="1:17" x14ac:dyDescent="0.25">
      <c r="A412" s="18">
        <v>413</v>
      </c>
      <c r="B412" s="17">
        <v>51</v>
      </c>
      <c r="C412" s="17">
        <v>271</v>
      </c>
      <c r="D412" s="17">
        <v>4</v>
      </c>
      <c r="E412" s="17">
        <v>1084</v>
      </c>
      <c r="F412" s="51">
        <v>45205</v>
      </c>
      <c r="G412" s="17" t="s">
        <v>15</v>
      </c>
      <c r="H412" s="19">
        <v>221</v>
      </c>
      <c r="I412" s="17" t="str">
        <f>VLOOKUP(B412,товар!$A$1:$C$433,2,FALSE)</f>
        <v>Колбаса</v>
      </c>
      <c r="J412" s="34">
        <f>AVERAGEIF($I$2:$I$999,I412,$C$2:$C$999)</f>
        <v>286.92307692307691</v>
      </c>
      <c r="K412" s="36">
        <f t="shared" si="12"/>
        <v>-5.5495978552278724E-2</v>
      </c>
      <c r="L412" s="17" t="str">
        <f>VLOOKUP(B412,товар!$A$1:$C$433,3,FALSE)</f>
        <v>Дымов</v>
      </c>
      <c r="M412" s="53">
        <f>AVERAGEIFS($C$2:$C$999,$I$2:$I$999,I412,$L$2:$L$999,L412)</f>
        <v>312.66666666666669</v>
      </c>
      <c r="N412" s="49">
        <v>44856</v>
      </c>
      <c r="O412" s="55">
        <f t="shared" si="13"/>
        <v>349</v>
      </c>
      <c r="P412" s="55">
        <f ca="1">SUM($E$2:$E$999,клиенты!D411:L845,10,FALSE)</f>
        <v>3062763.3</v>
      </c>
      <c r="Q412" s="17" t="s">
        <v>137</v>
      </c>
    </row>
    <row r="413" spans="1:17" x14ac:dyDescent="0.25">
      <c r="A413" s="18">
        <v>414</v>
      </c>
      <c r="B413" s="17">
        <v>398</v>
      </c>
      <c r="C413" s="17">
        <v>419</v>
      </c>
      <c r="D413" s="17">
        <v>2</v>
      </c>
      <c r="E413" s="17">
        <v>838</v>
      </c>
      <c r="F413" s="51">
        <v>45335</v>
      </c>
      <c r="G413" s="17" t="s">
        <v>24</v>
      </c>
      <c r="H413" s="19">
        <v>164</v>
      </c>
      <c r="I413" s="17" t="str">
        <f>VLOOKUP(B413,товар!$A$1:$C$433,2,FALSE)</f>
        <v>Сок</v>
      </c>
      <c r="J413" s="34">
        <f>AVERAGEIF($I$2:$I$999,I413,$C$2:$C$999)</f>
        <v>268.60344827586209</v>
      </c>
      <c r="K413" s="36">
        <f t="shared" si="12"/>
        <v>0.55992040567430501</v>
      </c>
      <c r="L413" s="17" t="str">
        <f>VLOOKUP(B413,товар!$A$1:$C$433,3,FALSE)</f>
        <v>Фруктовый сад</v>
      </c>
      <c r="M413" s="53">
        <f>AVERAGEIFS($C$2:$C$999,$I$2:$I$999,I413,$L$2:$L$999,L413)</f>
        <v>281.96875</v>
      </c>
      <c r="N413" s="49">
        <v>44819</v>
      </c>
      <c r="O413" s="55">
        <f t="shared" si="13"/>
        <v>516</v>
      </c>
      <c r="P413" s="55">
        <f ca="1">SUM($E$2:$E$999,клиенты!D412:L846,10,FALSE)</f>
        <v>2972301.1999999997</v>
      </c>
      <c r="Q413" s="17" t="s">
        <v>128</v>
      </c>
    </row>
    <row r="414" spans="1:17" x14ac:dyDescent="0.25">
      <c r="A414" s="18">
        <v>415</v>
      </c>
      <c r="B414" s="17">
        <v>443</v>
      </c>
      <c r="C414" s="17">
        <v>192</v>
      </c>
      <c r="D414" s="17">
        <v>5</v>
      </c>
      <c r="E414" s="17">
        <v>960</v>
      </c>
      <c r="F414" s="51">
        <v>45241</v>
      </c>
      <c r="G414" s="17" t="s">
        <v>22</v>
      </c>
      <c r="H414" s="19">
        <v>413</v>
      </c>
      <c r="I414" s="17" t="str">
        <f>VLOOKUP(B414,товар!$A$1:$C$433,2,FALSE)</f>
        <v>Кофе</v>
      </c>
      <c r="J414" s="34">
        <f>AVERAGEIF($I$2:$I$999,I414,$C$2:$C$999)</f>
        <v>253.58536585365854</v>
      </c>
      <c r="K414" s="36">
        <f t="shared" si="12"/>
        <v>-0.24285851687986926</v>
      </c>
      <c r="L414" s="17" t="str">
        <f>VLOOKUP(B414,товар!$A$1:$C$433,3,FALSE)</f>
        <v>Jacobs</v>
      </c>
      <c r="M414" s="53">
        <f>AVERAGEIFS($C$2:$C$999,$I$2:$I$999,I414,$L$2:$L$999,L414)</f>
        <v>288.11111111111109</v>
      </c>
      <c r="N414" s="49">
        <v>44608</v>
      </c>
      <c r="O414" s="55">
        <f t="shared" si="13"/>
        <v>633</v>
      </c>
      <c r="P414" s="55">
        <f ca="1">SUM($E$2:$E$999,клиенты!D413:L847,10,FALSE)</f>
        <v>2881730.833333333</v>
      </c>
      <c r="Q414" s="17" t="s">
        <v>132</v>
      </c>
    </row>
    <row r="415" spans="1:17" x14ac:dyDescent="0.25">
      <c r="A415" s="18">
        <v>416</v>
      </c>
      <c r="B415" s="17">
        <v>118</v>
      </c>
      <c r="C415" s="17">
        <v>193</v>
      </c>
      <c r="D415" s="17">
        <v>2</v>
      </c>
      <c r="E415" s="17">
        <v>386</v>
      </c>
      <c r="F415" s="51">
        <v>45356</v>
      </c>
      <c r="G415" s="17" t="s">
        <v>11</v>
      </c>
      <c r="H415" s="19">
        <v>148</v>
      </c>
      <c r="I415" s="17" t="str">
        <f>VLOOKUP(B415,товар!$A$1:$C$433,2,FALSE)</f>
        <v>Сахар</v>
      </c>
      <c r="J415" s="34">
        <f>AVERAGEIF($I$2:$I$999,I415,$C$2:$C$999)</f>
        <v>250.9655172413793</v>
      </c>
      <c r="K415" s="36">
        <f t="shared" si="12"/>
        <v>-0.23097004671613075</v>
      </c>
      <c r="L415" s="17" t="str">
        <f>VLOOKUP(B415,товар!$A$1:$C$433,3,FALSE)</f>
        <v>Продимекс</v>
      </c>
      <c r="M415" s="53">
        <f>AVERAGEIFS($C$2:$C$999,$I$2:$I$999,I415,$L$2:$L$999,L415)</f>
        <v>240.5</v>
      </c>
      <c r="N415" s="49">
        <v>44752</v>
      </c>
      <c r="O415" s="55">
        <f t="shared" si="13"/>
        <v>604</v>
      </c>
      <c r="P415" s="55">
        <f ca="1">SUM($E$2:$E$999,клиенты!D414:L848,10,FALSE)</f>
        <v>2791276.4666666659</v>
      </c>
      <c r="Q415" s="17" t="s">
        <v>130</v>
      </c>
    </row>
    <row r="416" spans="1:17" x14ac:dyDescent="0.25">
      <c r="A416" s="18">
        <v>417</v>
      </c>
      <c r="B416" s="17">
        <v>371</v>
      </c>
      <c r="C416" s="17">
        <v>245</v>
      </c>
      <c r="D416" s="17">
        <v>1</v>
      </c>
      <c r="E416" s="17">
        <v>245</v>
      </c>
      <c r="F416" s="51">
        <v>44985</v>
      </c>
      <c r="G416" s="17" t="s">
        <v>27</v>
      </c>
      <c r="H416" s="19">
        <v>209</v>
      </c>
      <c r="I416" s="17" t="str">
        <f>VLOOKUP(B416,товар!$A$1:$C$433,2,FALSE)</f>
        <v>Сахар</v>
      </c>
      <c r="J416" s="34">
        <f>AVERAGEIF($I$2:$I$999,I416,$C$2:$C$999)</f>
        <v>250.9655172413793</v>
      </c>
      <c r="K416" s="36">
        <f t="shared" si="12"/>
        <v>-2.37702665567463E-2</v>
      </c>
      <c r="L416" s="17" t="str">
        <f>VLOOKUP(B416,товар!$A$1:$C$433,3,FALSE)</f>
        <v>Русский сахар</v>
      </c>
      <c r="M416" s="53">
        <f>AVERAGEIFS($C$2:$C$999,$I$2:$I$999,I416,$L$2:$L$999,L416)</f>
        <v>293.41176470588238</v>
      </c>
      <c r="N416" s="49">
        <v>44688</v>
      </c>
      <c r="O416" s="55">
        <f t="shared" si="13"/>
        <v>297</v>
      </c>
      <c r="P416" s="55">
        <f ca="1">SUM($E$2:$E$999,клиенты!D415:L849,10,FALSE)</f>
        <v>2700650.9999999995</v>
      </c>
      <c r="Q416" s="17" t="s">
        <v>130</v>
      </c>
    </row>
    <row r="417" spans="1:17" x14ac:dyDescent="0.25">
      <c r="A417" s="18">
        <v>418</v>
      </c>
      <c r="B417" s="17">
        <v>216</v>
      </c>
      <c r="C417" s="17">
        <v>209</v>
      </c>
      <c r="D417" s="17">
        <v>3</v>
      </c>
      <c r="E417" s="17">
        <v>627</v>
      </c>
      <c r="F417" s="51">
        <v>45357</v>
      </c>
      <c r="G417" s="17" t="s">
        <v>16</v>
      </c>
      <c r="H417" s="19">
        <v>263</v>
      </c>
      <c r="I417" s="17" t="str">
        <f>VLOOKUP(B417,товар!$A$1:$C$433,2,FALSE)</f>
        <v>Кофе</v>
      </c>
      <c r="J417" s="34">
        <f>AVERAGEIF($I$2:$I$999,I417,$C$2:$C$999)</f>
        <v>253.58536585365854</v>
      </c>
      <c r="K417" s="36">
        <f t="shared" si="12"/>
        <v>-0.17581994806194101</v>
      </c>
      <c r="L417" s="17" t="str">
        <f>VLOOKUP(B417,товар!$A$1:$C$433,3,FALSE)</f>
        <v>Черная Карта</v>
      </c>
      <c r="M417" s="53">
        <f>AVERAGEIFS($C$2:$C$999,$I$2:$I$999,I417,$L$2:$L$999,L417)</f>
        <v>222.2</v>
      </c>
      <c r="N417" s="49">
        <v>44564</v>
      </c>
      <c r="O417" s="55">
        <f t="shared" si="13"/>
        <v>793</v>
      </c>
      <c r="P417" s="55">
        <f ca="1">SUM($E$2:$E$999,клиенты!D416:L850,10,FALSE)</f>
        <v>2610061.2999999993</v>
      </c>
      <c r="Q417" s="17" t="s">
        <v>137</v>
      </c>
    </row>
    <row r="418" spans="1:17" x14ac:dyDescent="0.25">
      <c r="A418" s="18">
        <v>419</v>
      </c>
      <c r="B418" s="17">
        <v>390</v>
      </c>
      <c r="C418" s="17">
        <v>120</v>
      </c>
      <c r="D418" s="17">
        <v>1</v>
      </c>
      <c r="E418" s="17">
        <v>120</v>
      </c>
      <c r="F418" s="51">
        <v>45176</v>
      </c>
      <c r="G418" s="17" t="s">
        <v>14</v>
      </c>
      <c r="H418" s="19">
        <v>449</v>
      </c>
      <c r="I418" s="17" t="str">
        <f>VLOOKUP(B418,товар!$A$1:$C$433,2,FALSE)</f>
        <v>Сок</v>
      </c>
      <c r="J418" s="34">
        <f>AVERAGEIF($I$2:$I$999,I418,$C$2:$C$999)</f>
        <v>268.60344827586209</v>
      </c>
      <c r="K418" s="36">
        <f t="shared" si="12"/>
        <v>-0.55324475255151162</v>
      </c>
      <c r="L418" s="17" t="str">
        <f>VLOOKUP(B418,товар!$A$1:$C$433,3,FALSE)</f>
        <v>Сады Придонья</v>
      </c>
      <c r="M418" s="53">
        <f>AVERAGEIFS($C$2:$C$999,$I$2:$I$999,I418,$L$2:$L$999,L418)</f>
        <v>254.18181818181819</v>
      </c>
      <c r="N418" s="49">
        <v>44799</v>
      </c>
      <c r="O418" s="55">
        <f t="shared" si="13"/>
        <v>377</v>
      </c>
      <c r="P418" s="55">
        <f ca="1">SUM($E$2:$E$999,клиенты!D417:L851,10,FALSE)</f>
        <v>2519675.5666666664</v>
      </c>
      <c r="Q418" s="17" t="s">
        <v>128</v>
      </c>
    </row>
    <row r="419" spans="1:17" x14ac:dyDescent="0.25">
      <c r="A419" s="18">
        <v>420</v>
      </c>
      <c r="B419" s="17">
        <v>14</v>
      </c>
      <c r="C419" s="17">
        <v>251</v>
      </c>
      <c r="D419" s="17">
        <v>1</v>
      </c>
      <c r="E419" s="17">
        <v>251</v>
      </c>
      <c r="F419" s="51">
        <v>45272</v>
      </c>
      <c r="G419" s="17" t="s">
        <v>23</v>
      </c>
      <c r="H419" s="19">
        <v>321</v>
      </c>
      <c r="I419" s="17" t="str">
        <f>VLOOKUP(B419,товар!$A$1:$C$433,2,FALSE)</f>
        <v>Сок</v>
      </c>
      <c r="J419" s="34">
        <f>AVERAGEIF($I$2:$I$999,I419,$C$2:$C$999)</f>
        <v>268.60344827586209</v>
      </c>
      <c r="K419" s="36">
        <f t="shared" si="12"/>
        <v>-6.5536940753578632E-2</v>
      </c>
      <c r="L419" s="17" t="str">
        <f>VLOOKUP(B419,товар!$A$1:$C$433,3,FALSE)</f>
        <v>Rich</v>
      </c>
      <c r="M419" s="53">
        <f>AVERAGEIFS($C$2:$C$999,$I$2:$I$999,I419,$L$2:$L$999,L419)</f>
        <v>272.25</v>
      </c>
      <c r="N419" s="49">
        <v>44738</v>
      </c>
      <c r="O419" s="55">
        <f t="shared" si="13"/>
        <v>534</v>
      </c>
      <c r="P419" s="55">
        <f ca="1">SUM($E$2:$E$999,клиенты!D418:L852,10,FALSE)</f>
        <v>2429150.6333333328</v>
      </c>
      <c r="Q419" s="17" t="s">
        <v>128</v>
      </c>
    </row>
    <row r="420" spans="1:17" x14ac:dyDescent="0.25">
      <c r="A420" s="18">
        <v>421</v>
      </c>
      <c r="B420" s="17">
        <v>451</v>
      </c>
      <c r="C420" s="17">
        <v>443</v>
      </c>
      <c r="D420" s="17">
        <v>4</v>
      </c>
      <c r="E420" s="17">
        <v>1772</v>
      </c>
      <c r="F420" s="51">
        <v>45210</v>
      </c>
      <c r="G420" s="17" t="s">
        <v>26</v>
      </c>
      <c r="H420" s="19">
        <v>101</v>
      </c>
      <c r="I420" s="17" t="str">
        <f>VLOOKUP(B420,товар!$A$1:$C$433,2,FALSE)</f>
        <v>Рис</v>
      </c>
      <c r="J420" s="34">
        <f>AVERAGEIF($I$2:$I$999,I420,$C$2:$C$999)</f>
        <v>258.375</v>
      </c>
      <c r="K420" s="36">
        <f t="shared" si="12"/>
        <v>0.71456216739235612</v>
      </c>
      <c r="L420" s="17" t="str">
        <f>VLOOKUP(B420,товар!$A$1:$C$433,3,FALSE)</f>
        <v>Белый Злат</v>
      </c>
      <c r="M420" s="53">
        <f>AVERAGEIFS($C$2:$C$999,$I$2:$I$999,I420,$L$2:$L$999,L420)</f>
        <v>269.70588235294116</v>
      </c>
      <c r="N420" s="49">
        <v>44710</v>
      </c>
      <c r="O420" s="55">
        <f t="shared" si="13"/>
        <v>500</v>
      </c>
      <c r="P420" s="55">
        <f ca="1">SUM($E$2:$E$999,клиенты!D419:L853,10,FALSE)</f>
        <v>2338687.5666666664</v>
      </c>
      <c r="Q420" s="17" t="s">
        <v>130</v>
      </c>
    </row>
    <row r="421" spans="1:17" x14ac:dyDescent="0.25">
      <c r="A421" s="18">
        <v>422</v>
      </c>
      <c r="B421" s="17">
        <v>312</v>
      </c>
      <c r="C421" s="17">
        <v>234</v>
      </c>
      <c r="D421" s="17">
        <v>1</v>
      </c>
      <c r="E421" s="17">
        <v>234</v>
      </c>
      <c r="F421" s="51">
        <v>44954</v>
      </c>
      <c r="G421" s="17" t="s">
        <v>17</v>
      </c>
      <c r="H421" s="19">
        <v>124</v>
      </c>
      <c r="I421" s="17" t="str">
        <f>VLOOKUP(B421,товар!$A$1:$C$433,2,FALSE)</f>
        <v>Хлеб</v>
      </c>
      <c r="J421" s="34">
        <f>AVERAGEIF($I$2:$I$999,I421,$C$2:$C$999)</f>
        <v>300.31818181818181</v>
      </c>
      <c r="K421" s="36">
        <f t="shared" si="12"/>
        <v>-0.22082639624640532</v>
      </c>
      <c r="L421" s="17" t="str">
        <f>VLOOKUP(B421,товар!$A$1:$C$433,3,FALSE)</f>
        <v>Каравай</v>
      </c>
      <c r="M421" s="53">
        <f>AVERAGEIFS($C$2:$C$999,$I$2:$I$999,I421,$L$2:$L$999,L421)</f>
        <v>331.16666666666669</v>
      </c>
      <c r="N421" s="49">
        <v>44765</v>
      </c>
      <c r="O421" s="55">
        <f t="shared" si="13"/>
        <v>189</v>
      </c>
      <c r="P421" s="55">
        <f ca="1">SUM($E$2:$E$999,клиенты!D420:L854,10,FALSE)</f>
        <v>2248344.3666666662</v>
      </c>
      <c r="Q421" s="17" t="s">
        <v>134</v>
      </c>
    </row>
    <row r="422" spans="1:17" x14ac:dyDescent="0.25">
      <c r="A422" s="18">
        <v>423</v>
      </c>
      <c r="B422" s="17">
        <v>217</v>
      </c>
      <c r="C422" s="17">
        <v>260</v>
      </c>
      <c r="D422" s="17">
        <v>5</v>
      </c>
      <c r="E422" s="17">
        <v>1300</v>
      </c>
      <c r="F422" s="51">
        <v>45018</v>
      </c>
      <c r="G422" s="17" t="s">
        <v>12</v>
      </c>
      <c r="H422" s="19">
        <v>257</v>
      </c>
      <c r="I422" s="17" t="str">
        <f>VLOOKUP(B422,товар!$A$1:$C$433,2,FALSE)</f>
        <v>Мясо</v>
      </c>
      <c r="J422" s="34">
        <f>AVERAGEIF($I$2:$I$999,I422,$C$2:$C$999)</f>
        <v>271.74545454545455</v>
      </c>
      <c r="K422" s="36">
        <f t="shared" si="12"/>
        <v>-4.3222266827244726E-2</v>
      </c>
      <c r="L422" s="17" t="str">
        <f>VLOOKUP(B422,товар!$A$1:$C$433,3,FALSE)</f>
        <v>Агрокомплекс</v>
      </c>
      <c r="M422" s="53">
        <f>AVERAGEIFS($C$2:$C$999,$I$2:$I$999,I422,$L$2:$L$999,L422)</f>
        <v>311.2</v>
      </c>
      <c r="N422" s="49">
        <v>44735</v>
      </c>
      <c r="O422" s="55">
        <f t="shared" si="13"/>
        <v>283</v>
      </c>
      <c r="P422" s="55">
        <f ca="1">SUM($E$2:$E$999,клиенты!D421:L855,10,FALSE)</f>
        <v>2157774</v>
      </c>
      <c r="Q422" s="17" t="s">
        <v>128</v>
      </c>
    </row>
    <row r="423" spans="1:17" x14ac:dyDescent="0.25">
      <c r="A423" s="18">
        <v>424</v>
      </c>
      <c r="B423" s="17">
        <v>10</v>
      </c>
      <c r="C423" s="17">
        <v>203</v>
      </c>
      <c r="D423" s="17">
        <v>4</v>
      </c>
      <c r="E423" s="17">
        <v>812</v>
      </c>
      <c r="F423" s="51">
        <v>45059</v>
      </c>
      <c r="G423" s="17" t="s">
        <v>12</v>
      </c>
      <c r="H423" s="19">
        <v>276</v>
      </c>
      <c r="I423" s="17" t="str">
        <f>VLOOKUP(B423,товар!$A$1:$C$433,2,FALSE)</f>
        <v>Сок</v>
      </c>
      <c r="J423" s="34">
        <f>AVERAGEIF($I$2:$I$999,I423,$C$2:$C$999)</f>
        <v>268.60344827586209</v>
      </c>
      <c r="K423" s="36">
        <f t="shared" si="12"/>
        <v>-0.24423903973297389</v>
      </c>
      <c r="L423" s="17" t="str">
        <f>VLOOKUP(B423,товар!$A$1:$C$433,3,FALSE)</f>
        <v>Фруктовый сад</v>
      </c>
      <c r="M423" s="53">
        <f>AVERAGEIFS($C$2:$C$999,$I$2:$I$999,I423,$L$2:$L$999,L423)</f>
        <v>281.96875</v>
      </c>
      <c r="N423" s="49">
        <v>44832</v>
      </c>
      <c r="O423" s="55">
        <f t="shared" si="13"/>
        <v>227</v>
      </c>
      <c r="P423" s="55">
        <f ca="1">SUM($E$2:$E$999,клиенты!D422:L856,10,FALSE)</f>
        <v>2067262.5999999996</v>
      </c>
      <c r="Q423" s="17" t="s">
        <v>134</v>
      </c>
    </row>
    <row r="424" spans="1:17" x14ac:dyDescent="0.25">
      <c r="A424" s="18">
        <v>425</v>
      </c>
      <c r="B424" s="17">
        <v>60</v>
      </c>
      <c r="C424" s="17">
        <v>251</v>
      </c>
      <c r="D424" s="17">
        <v>2</v>
      </c>
      <c r="E424" s="17">
        <v>502</v>
      </c>
      <c r="F424" s="51">
        <v>45202</v>
      </c>
      <c r="G424" s="17" t="s">
        <v>25</v>
      </c>
      <c r="H424" s="19">
        <v>309</v>
      </c>
      <c r="I424" s="17" t="str">
        <f>VLOOKUP(B424,товар!$A$1:$C$433,2,FALSE)</f>
        <v>Кофе</v>
      </c>
      <c r="J424" s="34">
        <f>AVERAGEIF($I$2:$I$999,I424,$C$2:$C$999)</f>
        <v>253.58536585365854</v>
      </c>
      <c r="K424" s="36">
        <f t="shared" si="12"/>
        <v>-1.0195248629412346E-2</v>
      </c>
      <c r="L424" s="17" t="str">
        <f>VLOOKUP(B424,товар!$A$1:$C$433,3,FALSE)</f>
        <v>Jacobs</v>
      </c>
      <c r="M424" s="53">
        <f>AVERAGEIFS($C$2:$C$999,$I$2:$I$999,I424,$L$2:$L$999,L424)</f>
        <v>288.11111111111109</v>
      </c>
      <c r="N424" s="49">
        <v>44815</v>
      </c>
      <c r="O424" s="55">
        <f t="shared" si="13"/>
        <v>387</v>
      </c>
      <c r="P424" s="55">
        <f ca="1">SUM($E$2:$E$999,клиенты!D423:L857,10,FALSE)</f>
        <v>1976778.2666666661</v>
      </c>
      <c r="Q424" s="17" t="s">
        <v>132</v>
      </c>
    </row>
    <row r="425" spans="1:17" x14ac:dyDescent="0.25">
      <c r="A425" s="18">
        <v>426</v>
      </c>
      <c r="B425" s="17">
        <v>74</v>
      </c>
      <c r="C425" s="17">
        <v>210</v>
      </c>
      <c r="D425" s="17">
        <v>3</v>
      </c>
      <c r="E425" s="17">
        <v>630</v>
      </c>
      <c r="F425" s="51">
        <v>45335</v>
      </c>
      <c r="G425" s="17" t="s">
        <v>17</v>
      </c>
      <c r="H425" s="19">
        <v>319</v>
      </c>
      <c r="I425" s="17" t="str">
        <f>VLOOKUP(B425,товар!$A$1:$C$433,2,FALSE)</f>
        <v>Колбаса</v>
      </c>
      <c r="J425" s="34">
        <f>AVERAGEIF($I$2:$I$999,I425,$C$2:$C$999)</f>
        <v>286.92307692307691</v>
      </c>
      <c r="K425" s="36">
        <f t="shared" si="12"/>
        <v>-0.26809651474530827</v>
      </c>
      <c r="L425" s="17" t="str">
        <f>VLOOKUP(B425,товар!$A$1:$C$433,3,FALSE)</f>
        <v>Черкизово</v>
      </c>
      <c r="M425" s="53">
        <f>AVERAGEIFS($C$2:$C$999,$I$2:$I$999,I425,$L$2:$L$999,L425)</f>
        <v>320.25</v>
      </c>
      <c r="N425" s="49">
        <v>44798</v>
      </c>
      <c r="O425" s="55">
        <f t="shared" si="13"/>
        <v>537</v>
      </c>
      <c r="P425" s="55">
        <f ca="1">SUM($E$2:$E$999,клиенты!D424:L858,10,FALSE)</f>
        <v>1886240.7666666661</v>
      </c>
      <c r="Q425" s="17" t="s">
        <v>130</v>
      </c>
    </row>
    <row r="426" spans="1:17" x14ac:dyDescent="0.25">
      <c r="A426" s="18">
        <v>427</v>
      </c>
      <c r="B426" s="17">
        <v>116</v>
      </c>
      <c r="C426" s="17">
        <v>295</v>
      </c>
      <c r="D426" s="17">
        <v>1</v>
      </c>
      <c r="E426" s="17">
        <v>295</v>
      </c>
      <c r="F426" s="51">
        <v>45336</v>
      </c>
      <c r="G426" s="17" t="s">
        <v>10</v>
      </c>
      <c r="H426" s="19">
        <v>359</v>
      </c>
      <c r="I426" s="17" t="str">
        <f>VLOOKUP(B426,товар!$A$1:$C$433,2,FALSE)</f>
        <v>Соль</v>
      </c>
      <c r="J426" s="34">
        <f>AVERAGEIF($I$2:$I$999,I426,$C$2:$C$999)</f>
        <v>264.8679245283019</v>
      </c>
      <c r="K426" s="36">
        <f t="shared" si="12"/>
        <v>0.11376264425131777</v>
      </c>
      <c r="L426" s="17" t="str">
        <f>VLOOKUP(B426,товар!$A$1:$C$433,3,FALSE)</f>
        <v>Экстра</v>
      </c>
      <c r="M426" s="53">
        <f>AVERAGEIFS($C$2:$C$999,$I$2:$I$999,I426,$L$2:$L$999,L426)</f>
        <v>320.84615384615387</v>
      </c>
      <c r="N426" s="49">
        <v>44588</v>
      </c>
      <c r="O426" s="55">
        <f t="shared" si="13"/>
        <v>748</v>
      </c>
      <c r="P426" s="55">
        <f ca="1">SUM($E$2:$E$999,клиенты!D425:L859,10,FALSE)</f>
        <v>1795732.2666666664</v>
      </c>
      <c r="Q426" s="17" t="s">
        <v>132</v>
      </c>
    </row>
    <row r="427" spans="1:17" x14ac:dyDescent="0.25">
      <c r="A427" s="18">
        <v>428</v>
      </c>
      <c r="B427" s="17">
        <v>401</v>
      </c>
      <c r="C427" s="17">
        <v>78</v>
      </c>
      <c r="D427" s="17">
        <v>3</v>
      </c>
      <c r="E427" s="17">
        <v>234</v>
      </c>
      <c r="F427" s="51">
        <v>44986</v>
      </c>
      <c r="G427" s="17" t="s">
        <v>10</v>
      </c>
      <c r="H427" s="19">
        <v>395</v>
      </c>
      <c r="I427" s="17" t="str">
        <f>VLOOKUP(B427,товар!$A$1:$C$433,2,FALSE)</f>
        <v>Чай</v>
      </c>
      <c r="J427" s="34">
        <f>AVERAGEIF($I$2:$I$999,I427,$C$2:$C$999)</f>
        <v>271.18181818181819</v>
      </c>
      <c r="K427" s="36">
        <f t="shared" si="12"/>
        <v>-0.71237009721756617</v>
      </c>
      <c r="L427" s="17" t="str">
        <f>VLOOKUP(B427,товар!$A$1:$C$433,3,FALSE)</f>
        <v>Greenfield</v>
      </c>
      <c r="M427" s="53">
        <f>AVERAGEIFS($C$2:$C$999,$I$2:$I$999,I427,$L$2:$L$999,L427)</f>
        <v>291.45454545454544</v>
      </c>
      <c r="N427" s="49">
        <v>44659</v>
      </c>
      <c r="O427" s="55">
        <f t="shared" si="13"/>
        <v>327</v>
      </c>
      <c r="P427" s="55">
        <f ca="1">SUM($E$2:$E$999,клиенты!D426:L860,10,FALSE)</f>
        <v>1705129.9999999998</v>
      </c>
      <c r="Q427" s="17" t="s">
        <v>134</v>
      </c>
    </row>
    <row r="428" spans="1:17" x14ac:dyDescent="0.25">
      <c r="A428" s="18">
        <v>429</v>
      </c>
      <c r="B428" s="17">
        <v>348</v>
      </c>
      <c r="C428" s="17">
        <v>162</v>
      </c>
      <c r="D428" s="17">
        <v>2</v>
      </c>
      <c r="E428" s="17">
        <v>324</v>
      </c>
      <c r="F428" s="51">
        <v>44931</v>
      </c>
      <c r="G428" s="17" t="s">
        <v>19</v>
      </c>
      <c r="H428" s="19">
        <v>107</v>
      </c>
      <c r="I428" s="17" t="str">
        <f>VLOOKUP(B428,товар!$A$1:$C$433,2,FALSE)</f>
        <v>Чипсы</v>
      </c>
      <c r="J428" s="34">
        <f>AVERAGEIF($I$2:$I$999,I428,$C$2:$C$999)</f>
        <v>273.72549019607845</v>
      </c>
      <c r="K428" s="36">
        <f t="shared" si="12"/>
        <v>-0.40816618911174785</v>
      </c>
      <c r="L428" s="17" t="str">
        <f>VLOOKUP(B428,товар!$A$1:$C$433,3,FALSE)</f>
        <v>Estrella</v>
      </c>
      <c r="M428" s="53">
        <f>AVERAGEIFS($C$2:$C$999,$I$2:$I$999,I428,$L$2:$L$999,L428)</f>
        <v>266.27272727272725</v>
      </c>
      <c r="N428" s="49">
        <v>44905</v>
      </c>
      <c r="O428" s="55">
        <f t="shared" si="13"/>
        <v>26</v>
      </c>
      <c r="P428" s="55">
        <f ca="1">SUM($E$2:$E$999,клиенты!D427:L861,10,FALSE)</f>
        <v>1614544.1666666665</v>
      </c>
      <c r="Q428" s="17" t="s">
        <v>130</v>
      </c>
    </row>
    <row r="429" spans="1:17" x14ac:dyDescent="0.25">
      <c r="A429" s="18">
        <v>430</v>
      </c>
      <c r="B429" s="17">
        <v>382</v>
      </c>
      <c r="C429" s="17">
        <v>278</v>
      </c>
      <c r="D429" s="17">
        <v>2</v>
      </c>
      <c r="E429" s="17">
        <v>556</v>
      </c>
      <c r="F429" s="51">
        <v>45198</v>
      </c>
      <c r="G429" s="17" t="s">
        <v>25</v>
      </c>
      <c r="H429" s="19">
        <v>103</v>
      </c>
      <c r="I429" s="17" t="str">
        <f>VLOOKUP(B429,товар!$A$1:$C$433,2,FALSE)</f>
        <v>Овощи</v>
      </c>
      <c r="J429" s="34">
        <f>AVERAGEIF($I$2:$I$999,I429,$C$2:$C$999)</f>
        <v>250.48780487804879</v>
      </c>
      <c r="K429" s="36">
        <f t="shared" si="12"/>
        <v>0.10983446932814012</v>
      </c>
      <c r="L429" s="17" t="str">
        <f>VLOOKUP(B429,товар!$A$1:$C$433,3,FALSE)</f>
        <v>Овощной ряд</v>
      </c>
      <c r="M429" s="53">
        <f>AVERAGEIFS($C$2:$C$999,$I$2:$I$999,I429,$L$2:$L$999,L429)</f>
        <v>303.8235294117647</v>
      </c>
      <c r="N429" s="49">
        <v>44783</v>
      </c>
      <c r="O429" s="55">
        <f t="shared" si="13"/>
        <v>415</v>
      </c>
      <c r="P429" s="55">
        <f ca="1">SUM($E$2:$E$999,клиенты!D428:L862,10,FALSE)</f>
        <v>1523974.7666666664</v>
      </c>
      <c r="Q429" s="17" t="s">
        <v>137</v>
      </c>
    </row>
    <row r="430" spans="1:17" x14ac:dyDescent="0.25">
      <c r="A430" s="18">
        <v>431</v>
      </c>
      <c r="B430" s="17">
        <v>477</v>
      </c>
      <c r="C430" s="17">
        <v>420</v>
      </c>
      <c r="D430" s="17">
        <v>1</v>
      </c>
      <c r="E430" s="17">
        <v>420</v>
      </c>
      <c r="F430" s="51">
        <v>45232</v>
      </c>
      <c r="G430" s="17" t="s">
        <v>11</v>
      </c>
      <c r="H430" s="19">
        <v>221</v>
      </c>
      <c r="I430" s="17" t="str">
        <f>VLOOKUP(B430,товар!$A$1:$C$433,2,FALSE)</f>
        <v>Макароны</v>
      </c>
      <c r="J430" s="34">
        <f>AVERAGEIF($I$2:$I$999,I430,$C$2:$C$999)</f>
        <v>265.47674418604652</v>
      </c>
      <c r="K430" s="36">
        <f t="shared" si="12"/>
        <v>0.58205948053085721</v>
      </c>
      <c r="L430" s="17" t="str">
        <f>VLOOKUP(B430,товар!$A$1:$C$433,3,FALSE)</f>
        <v>Борилла</v>
      </c>
      <c r="M430" s="53">
        <f>AVERAGEIFS($C$2:$C$999,$I$2:$I$999,I430,$L$2:$L$999,L430)</f>
        <v>236.27586206896552</v>
      </c>
      <c r="N430" s="49">
        <v>44704</v>
      </c>
      <c r="O430" s="55">
        <f t="shared" si="13"/>
        <v>528</v>
      </c>
      <c r="P430" s="55">
        <f ca="1">SUM($E$2:$E$999,клиенты!D429:L863,10,FALSE)</f>
        <v>1433608.3666666665</v>
      </c>
      <c r="Q430" s="17" t="s">
        <v>128</v>
      </c>
    </row>
    <row r="431" spans="1:17" x14ac:dyDescent="0.25">
      <c r="A431" s="18">
        <v>432</v>
      </c>
      <c r="B431" s="17">
        <v>91</v>
      </c>
      <c r="C431" s="17">
        <v>413</v>
      </c>
      <c r="D431" s="17">
        <v>2</v>
      </c>
      <c r="E431" s="17">
        <v>826</v>
      </c>
      <c r="F431" s="51">
        <v>45183</v>
      </c>
      <c r="G431" s="17" t="s">
        <v>19</v>
      </c>
      <c r="H431" s="19">
        <v>31</v>
      </c>
      <c r="I431" s="17" t="str">
        <f>VLOOKUP(B431,товар!$A$1:$C$433,2,FALSE)</f>
        <v>Сыр</v>
      </c>
      <c r="J431" s="34">
        <f>AVERAGEIF($I$2:$I$999,I431,$C$2:$C$999)</f>
        <v>262.63492063492066</v>
      </c>
      <c r="K431" s="36">
        <f t="shared" si="12"/>
        <v>0.57252508159071658</v>
      </c>
      <c r="L431" s="17" t="str">
        <f>VLOOKUP(B431,товар!$A$1:$C$433,3,FALSE)</f>
        <v>Сырная долина</v>
      </c>
      <c r="M431" s="53">
        <f>AVERAGEIFS($C$2:$C$999,$I$2:$I$999,I431,$L$2:$L$999,L431)</f>
        <v>271</v>
      </c>
      <c r="N431" s="49">
        <v>44691</v>
      </c>
      <c r="O431" s="55">
        <f t="shared" si="13"/>
        <v>492</v>
      </c>
      <c r="P431" s="55">
        <f ca="1">SUM($E$2:$E$999,клиенты!D430:L864,10,FALSE)</f>
        <v>1343173.3333333333</v>
      </c>
      <c r="Q431" s="17" t="s">
        <v>132</v>
      </c>
    </row>
    <row r="432" spans="1:17" x14ac:dyDescent="0.25">
      <c r="A432" s="18">
        <v>433</v>
      </c>
      <c r="B432" s="17">
        <v>52</v>
      </c>
      <c r="C432" s="17">
        <v>272</v>
      </c>
      <c r="D432" s="17">
        <v>3</v>
      </c>
      <c r="E432" s="17">
        <v>816</v>
      </c>
      <c r="F432" s="51">
        <v>45377</v>
      </c>
      <c r="G432" s="17" t="s">
        <v>9</v>
      </c>
      <c r="H432" s="19">
        <v>306</v>
      </c>
      <c r="I432" s="17" t="str">
        <f>VLOOKUP(B432,товар!$A$1:$C$433,2,FALSE)</f>
        <v>Соль</v>
      </c>
      <c r="J432" s="34">
        <f>AVERAGEIF($I$2:$I$999,I432,$C$2:$C$999)</f>
        <v>264.8679245283019</v>
      </c>
      <c r="K432" s="36">
        <f t="shared" si="12"/>
        <v>2.6926912665621749E-2</v>
      </c>
      <c r="L432" s="17" t="str">
        <f>VLOOKUP(B432,товар!$A$1:$C$433,3,FALSE)</f>
        <v>Илецкая</v>
      </c>
      <c r="M432" s="53">
        <f>AVERAGEIFS($C$2:$C$999,$I$2:$I$999,I432,$L$2:$L$999,L432)</f>
        <v>238.16666666666666</v>
      </c>
      <c r="N432" s="49">
        <v>44723</v>
      </c>
      <c r="O432" s="55">
        <f t="shared" si="13"/>
        <v>654</v>
      </c>
      <c r="P432" s="55">
        <f ca="1">SUM($E$2:$E$999,клиенты!D431:L865,10,FALSE)</f>
        <v>1252500.4999999998</v>
      </c>
      <c r="Q432" s="17" t="s">
        <v>132</v>
      </c>
    </row>
    <row r="433" spans="1:17" x14ac:dyDescent="0.25">
      <c r="A433" s="18">
        <v>434</v>
      </c>
      <c r="B433" s="17">
        <v>438</v>
      </c>
      <c r="C433" s="17">
        <v>435</v>
      </c>
      <c r="D433" s="17">
        <v>1</v>
      </c>
      <c r="E433" s="17">
        <v>435</v>
      </c>
      <c r="F433" s="51">
        <v>45142</v>
      </c>
      <c r="G433" s="17" t="s">
        <v>27</v>
      </c>
      <c r="H433" s="19">
        <v>383</v>
      </c>
      <c r="I433" s="17" t="str">
        <f>VLOOKUP(B433,товар!$A$1:$C$433,2,FALSE)</f>
        <v>Кофе</v>
      </c>
      <c r="J433" s="34">
        <f>AVERAGEIF($I$2:$I$999,I433,$C$2:$C$999)</f>
        <v>253.58536585365854</v>
      </c>
      <c r="K433" s="36">
        <f t="shared" si="12"/>
        <v>0.71539867269404622</v>
      </c>
      <c r="L433" s="17" t="str">
        <f>VLOOKUP(B433,товар!$A$1:$C$433,3,FALSE)</f>
        <v>Nescafe</v>
      </c>
      <c r="M433" s="53">
        <f>AVERAGEIFS($C$2:$C$999,$I$2:$I$999,I433,$L$2:$L$999,L433)</f>
        <v>256.89999999999998</v>
      </c>
      <c r="N433" s="50">
        <v>44834</v>
      </c>
      <c r="O433" s="55">
        <f t="shared" si="13"/>
        <v>308</v>
      </c>
      <c r="P433" s="55">
        <f ca="1">SUM($E$2:$E$999,клиенты!D432:L866,10,FALSE)</f>
        <v>1161945.5999999999</v>
      </c>
      <c r="Q433" s="17" t="s">
        <v>132</v>
      </c>
    </row>
    <row r="434" spans="1:17" x14ac:dyDescent="0.25">
      <c r="A434" s="18">
        <v>435</v>
      </c>
      <c r="B434" s="17">
        <v>384</v>
      </c>
      <c r="C434" s="17">
        <v>303</v>
      </c>
      <c r="D434" s="17">
        <v>2</v>
      </c>
      <c r="E434" s="17">
        <v>606</v>
      </c>
      <c r="F434" s="51">
        <v>45151</v>
      </c>
      <c r="G434" s="17" t="s">
        <v>14</v>
      </c>
      <c r="H434" s="19">
        <v>235</v>
      </c>
      <c r="I434" s="17" t="str">
        <f>VLOOKUP(B434,товар!$A$1:$C$433,2,FALSE)</f>
        <v>Сахар</v>
      </c>
      <c r="J434" s="34">
        <f>AVERAGEIF($I$2:$I$999,I434,$C$2:$C$999)</f>
        <v>250.9655172413793</v>
      </c>
      <c r="K434" s="36">
        <f t="shared" si="12"/>
        <v>0.20733718054410555</v>
      </c>
      <c r="L434" s="17" t="str">
        <f>VLOOKUP(B434,товар!$A$1:$C$433,3,FALSE)</f>
        <v>Сладов</v>
      </c>
      <c r="M434" s="53">
        <f>AVERAGEIFS($C$2:$C$999,$I$2:$I$999,I434,$L$2:$L$999,L434)</f>
        <v>231.92857142857142</v>
      </c>
      <c r="N434" s="51"/>
      <c r="O434" s="55">
        <f t="shared" si="13"/>
        <v>45151</v>
      </c>
      <c r="P434" s="55">
        <f ca="1">SUM($E$2:$E$999,клиенты!D433:L867,10,FALSE)</f>
        <v>1071467.0666666667</v>
      </c>
      <c r="Q434" s="17" t="s">
        <v>128</v>
      </c>
    </row>
    <row r="435" spans="1:17" x14ac:dyDescent="0.25">
      <c r="A435" s="18">
        <v>436</v>
      </c>
      <c r="B435" s="17">
        <v>473</v>
      </c>
      <c r="C435" s="17">
        <v>231</v>
      </c>
      <c r="D435" s="17">
        <v>3</v>
      </c>
      <c r="E435" s="17">
        <v>693</v>
      </c>
      <c r="F435" s="51">
        <v>45074</v>
      </c>
      <c r="G435" s="17" t="s">
        <v>11</v>
      </c>
      <c r="H435" s="19">
        <v>448</v>
      </c>
      <c r="I435" s="17" t="str">
        <f>VLOOKUP(B435,товар!$A$1:$C$433,2,FALSE)</f>
        <v>Хлеб</v>
      </c>
      <c r="J435" s="34">
        <f>AVERAGEIF($I$2:$I$999,I435,$C$2:$C$999)</f>
        <v>300.31818181818181</v>
      </c>
      <c r="K435" s="36">
        <f t="shared" si="12"/>
        <v>-0.2308158014227335</v>
      </c>
      <c r="L435" s="17" t="str">
        <f>VLOOKUP(B435,товар!$A$1:$C$433,3,FALSE)</f>
        <v>Хлебный Дом</v>
      </c>
      <c r="M435" s="53">
        <f>AVERAGEIFS($C$2:$C$999,$I$2:$I$999,I435,$L$2:$L$999,L435)</f>
        <v>281.73333333333335</v>
      </c>
      <c r="N435" s="51"/>
      <c r="O435" s="55">
        <f t="shared" si="13"/>
        <v>45074</v>
      </c>
      <c r="P435" s="55">
        <f ca="1">SUM($E$2:$E$999,клиенты!D434:L868,10,FALSE)</f>
        <v>981001.1</v>
      </c>
      <c r="Q435" s="17" t="s">
        <v>137</v>
      </c>
    </row>
    <row r="436" spans="1:17" x14ac:dyDescent="0.25">
      <c r="A436" s="18">
        <v>437</v>
      </c>
      <c r="B436" s="17">
        <v>383</v>
      </c>
      <c r="C436" s="17">
        <v>429</v>
      </c>
      <c r="D436" s="17">
        <v>4</v>
      </c>
      <c r="E436" s="17">
        <v>1716</v>
      </c>
      <c r="F436" s="51">
        <v>45120</v>
      </c>
      <c r="G436" s="17" t="s">
        <v>20</v>
      </c>
      <c r="H436" s="19">
        <v>367</v>
      </c>
      <c r="I436" s="17" t="str">
        <f>VLOOKUP(B436,товар!$A$1:$C$433,2,FALSE)</f>
        <v>Фрукты</v>
      </c>
      <c r="J436" s="34">
        <f>AVERAGEIF($I$2:$I$999,I436,$C$2:$C$999)</f>
        <v>274.16279069767444</v>
      </c>
      <c r="K436" s="36">
        <f t="shared" si="12"/>
        <v>0.56476376282975638</v>
      </c>
      <c r="L436" s="17" t="str">
        <f>VLOOKUP(B436,товар!$A$1:$C$433,3,FALSE)</f>
        <v>Фруктовый Рай</v>
      </c>
      <c r="M436" s="53">
        <f>AVERAGEIFS($C$2:$C$999,$I$2:$I$999,I436,$L$2:$L$999,L436)</f>
        <v>258.30769230769232</v>
      </c>
      <c r="N436" s="51"/>
      <c r="O436" s="55">
        <f t="shared" si="13"/>
        <v>45120</v>
      </c>
      <c r="P436" s="55">
        <f ca="1">SUM($E$2:$E$999,клиенты!D435:L869,10,FALSE)</f>
        <v>890504.2</v>
      </c>
    </row>
    <row r="437" spans="1:17" x14ac:dyDescent="0.25">
      <c r="A437" s="18">
        <v>438</v>
      </c>
      <c r="B437" s="17">
        <v>406</v>
      </c>
      <c r="C437" s="17">
        <v>87</v>
      </c>
      <c r="D437" s="17">
        <v>2</v>
      </c>
      <c r="E437" s="17">
        <v>174</v>
      </c>
      <c r="F437" s="51">
        <v>45066</v>
      </c>
      <c r="G437" s="17" t="s">
        <v>19</v>
      </c>
      <c r="H437" s="19">
        <v>255</v>
      </c>
      <c r="I437" s="17" t="str">
        <f>VLOOKUP(B437,товар!$A$1:$C$433,2,FALSE)</f>
        <v>Сок</v>
      </c>
      <c r="J437" s="34">
        <f>AVERAGEIF($I$2:$I$999,I437,$C$2:$C$999)</f>
        <v>268.60344827586209</v>
      </c>
      <c r="K437" s="36">
        <f t="shared" si="12"/>
        <v>-0.676102445599846</v>
      </c>
      <c r="L437" s="17" t="str">
        <f>VLOOKUP(B437,товар!$A$1:$C$433,3,FALSE)</f>
        <v>Фруктовый сад</v>
      </c>
      <c r="M437" s="53">
        <f>AVERAGEIFS($C$2:$C$999,$I$2:$I$999,I437,$L$2:$L$999,L437)</f>
        <v>281.96875</v>
      </c>
      <c r="N437" s="51"/>
      <c r="O437" s="55">
        <f t="shared" si="13"/>
        <v>45066</v>
      </c>
      <c r="P437" s="55">
        <f>SUM($E$2:$E$999,клиенты!D436:L870,10,FALSE)</f>
        <v>799900</v>
      </c>
    </row>
    <row r="438" spans="1:17" x14ac:dyDescent="0.25">
      <c r="A438" s="18">
        <v>439</v>
      </c>
      <c r="B438" s="17">
        <v>252</v>
      </c>
      <c r="C438" s="17">
        <v>50</v>
      </c>
      <c r="D438" s="17">
        <v>1</v>
      </c>
      <c r="E438" s="17">
        <v>50</v>
      </c>
      <c r="F438" s="51">
        <v>44960</v>
      </c>
      <c r="G438" s="17" t="s">
        <v>15</v>
      </c>
      <c r="H438" s="19">
        <v>138</v>
      </c>
      <c r="I438" s="17" t="str">
        <f>VLOOKUP(B438,товар!$A$1:$C$433,2,FALSE)</f>
        <v>Чай</v>
      </c>
      <c r="J438" s="34">
        <f>AVERAGEIF($I$2:$I$999,I438,$C$2:$C$999)</f>
        <v>271.18181818181819</v>
      </c>
      <c r="K438" s="36">
        <f t="shared" si="12"/>
        <v>-0.81562185719074753</v>
      </c>
      <c r="L438" s="17" t="str">
        <f>VLOOKUP(B438,товар!$A$1:$C$433,3,FALSE)</f>
        <v>Lipton</v>
      </c>
      <c r="M438" s="53">
        <f>AVERAGEIFS($C$2:$C$999,$I$2:$I$999,I438,$L$2:$L$999,L438)</f>
        <v>260.15789473684208</v>
      </c>
      <c r="N438" s="51"/>
      <c r="O438" s="55">
        <f t="shared" si="13"/>
        <v>44960</v>
      </c>
      <c r="P438" s="55">
        <f>SUM($E$2:$E$999,клиенты!D437:L871,10,FALSE)</f>
        <v>799900</v>
      </c>
    </row>
    <row r="439" spans="1:17" x14ac:dyDescent="0.25">
      <c r="A439" s="18">
        <v>440</v>
      </c>
      <c r="B439" s="17">
        <v>365</v>
      </c>
      <c r="C439" s="17">
        <v>127</v>
      </c>
      <c r="D439" s="17">
        <v>1</v>
      </c>
      <c r="E439" s="17">
        <v>127</v>
      </c>
      <c r="F439" s="51">
        <v>45351</v>
      </c>
      <c r="G439" s="17" t="s">
        <v>19</v>
      </c>
      <c r="H439" s="19">
        <v>158</v>
      </c>
      <c r="I439" s="17" t="str">
        <f>VLOOKUP(B439,товар!$A$1:$C$433,2,FALSE)</f>
        <v>Мясо</v>
      </c>
      <c r="J439" s="34">
        <f>AVERAGEIF($I$2:$I$999,I439,$C$2:$C$999)</f>
        <v>271.74545454545455</v>
      </c>
      <c r="K439" s="36">
        <f t="shared" si="12"/>
        <v>-0.53265087648869258</v>
      </c>
      <c r="L439" s="17" t="str">
        <f>VLOOKUP(B439,товар!$A$1:$C$433,3,FALSE)</f>
        <v>Агрокомплекс</v>
      </c>
      <c r="M439" s="53">
        <f>AVERAGEIFS($C$2:$C$999,$I$2:$I$999,I439,$L$2:$L$999,L439)</f>
        <v>311.2</v>
      </c>
      <c r="N439" s="51"/>
      <c r="O439" s="55">
        <f t="shared" si="13"/>
        <v>45351</v>
      </c>
      <c r="P439" s="55">
        <f>SUM($E$2:$E$999,клиенты!D438:L872,10,FALSE)</f>
        <v>799900</v>
      </c>
    </row>
    <row r="440" spans="1:17" x14ac:dyDescent="0.25">
      <c r="A440" s="18">
        <v>441</v>
      </c>
      <c r="B440" s="17">
        <v>420</v>
      </c>
      <c r="C440" s="17">
        <v>390</v>
      </c>
      <c r="D440" s="17">
        <v>3</v>
      </c>
      <c r="E440" s="17">
        <v>1170</v>
      </c>
      <c r="F440" s="51">
        <v>45183</v>
      </c>
      <c r="G440" s="17" t="s">
        <v>9</v>
      </c>
      <c r="H440" s="19">
        <v>217</v>
      </c>
      <c r="I440" s="17" t="str">
        <f>VLOOKUP(B440,товар!$A$1:$C$433,2,FALSE)</f>
        <v>Хлеб</v>
      </c>
      <c r="J440" s="34">
        <f>AVERAGEIF($I$2:$I$999,I440,$C$2:$C$999)</f>
        <v>300.31818181818181</v>
      </c>
      <c r="K440" s="36">
        <f t="shared" si="12"/>
        <v>0.29862267292265776</v>
      </c>
      <c r="L440" s="17" t="str">
        <f>VLOOKUP(B440,товар!$A$1:$C$433,3,FALSE)</f>
        <v>Хлебный Дом</v>
      </c>
      <c r="M440" s="53">
        <f>AVERAGEIFS($C$2:$C$999,$I$2:$I$999,I440,$L$2:$L$999,L440)</f>
        <v>281.73333333333335</v>
      </c>
      <c r="N440" s="51"/>
      <c r="O440" s="55">
        <f t="shared" si="13"/>
        <v>45183</v>
      </c>
      <c r="P440" s="55">
        <f>SUM($E$2:$E$999,клиенты!D439:L873,10,FALSE)</f>
        <v>799900</v>
      </c>
    </row>
    <row r="441" spans="1:17" x14ac:dyDescent="0.25">
      <c r="A441" s="18">
        <v>442</v>
      </c>
      <c r="B441" s="17">
        <v>97</v>
      </c>
      <c r="C441" s="17">
        <v>298</v>
      </c>
      <c r="D441" s="17">
        <v>2</v>
      </c>
      <c r="E441" s="17">
        <v>596</v>
      </c>
      <c r="F441" s="51">
        <v>45102</v>
      </c>
      <c r="G441" s="17" t="s">
        <v>17</v>
      </c>
      <c r="H441" s="19">
        <v>102</v>
      </c>
      <c r="I441" s="17" t="str">
        <f>VLOOKUP(B441,товар!$A$1:$C$433,2,FALSE)</f>
        <v>Печенье</v>
      </c>
      <c r="J441" s="34">
        <f>AVERAGEIF($I$2:$I$999,I441,$C$2:$C$999)</f>
        <v>283.468085106383</v>
      </c>
      <c r="K441" s="36">
        <f t="shared" si="12"/>
        <v>5.1264730165878403E-2</v>
      </c>
      <c r="L441" s="17" t="str">
        <f>VLOOKUP(B441,товар!$A$1:$C$433,3,FALSE)</f>
        <v>КДВ</v>
      </c>
      <c r="M441" s="53">
        <f>AVERAGEIFS($C$2:$C$999,$I$2:$I$999,I441,$L$2:$L$999,L441)</f>
        <v>323.07692307692309</v>
      </c>
      <c r="N441" s="51"/>
      <c r="O441" s="55">
        <f t="shared" si="13"/>
        <v>45102</v>
      </c>
      <c r="P441" s="55">
        <f>SUM($E$2:$E$999,клиенты!D440:L874,10,FALSE)</f>
        <v>799900</v>
      </c>
    </row>
    <row r="442" spans="1:17" x14ac:dyDescent="0.25">
      <c r="A442" s="18">
        <v>443</v>
      </c>
      <c r="B442" s="17">
        <v>217</v>
      </c>
      <c r="C442" s="17">
        <v>471</v>
      </c>
      <c r="D442" s="17">
        <v>3</v>
      </c>
      <c r="E442" s="17">
        <v>1413</v>
      </c>
      <c r="F442" s="51">
        <v>45206</v>
      </c>
      <c r="G442" s="17" t="s">
        <v>14</v>
      </c>
      <c r="H442" s="19">
        <v>425</v>
      </c>
      <c r="I442" s="17" t="str">
        <f>VLOOKUP(B442,товар!$A$1:$C$433,2,FALSE)</f>
        <v>Мясо</v>
      </c>
      <c r="J442" s="34">
        <f>AVERAGEIF($I$2:$I$999,I442,$C$2:$C$999)</f>
        <v>271.74545454545455</v>
      </c>
      <c r="K442" s="36">
        <f t="shared" si="12"/>
        <v>0.73323966278602959</v>
      </c>
      <c r="L442" s="17" t="str">
        <f>VLOOKUP(B442,товар!$A$1:$C$433,3,FALSE)</f>
        <v>Агрокомплекс</v>
      </c>
      <c r="M442" s="53">
        <f>AVERAGEIFS($C$2:$C$999,$I$2:$I$999,I442,$L$2:$L$999,L442)</f>
        <v>311.2</v>
      </c>
      <c r="N442" s="51"/>
      <c r="O442" s="55">
        <f t="shared" si="13"/>
        <v>45206</v>
      </c>
      <c r="P442" s="55">
        <f>SUM($E$2:$E$999,клиенты!D441:L875,10,FALSE)</f>
        <v>799900</v>
      </c>
    </row>
    <row r="443" spans="1:17" x14ac:dyDescent="0.25">
      <c r="A443" s="18">
        <v>444</v>
      </c>
      <c r="B443" s="17">
        <v>47</v>
      </c>
      <c r="C443" s="17">
        <v>315</v>
      </c>
      <c r="D443" s="17">
        <v>3</v>
      </c>
      <c r="E443" s="17">
        <v>945</v>
      </c>
      <c r="F443" s="51">
        <v>45362</v>
      </c>
      <c r="G443" s="17" t="s">
        <v>22</v>
      </c>
      <c r="H443" s="19">
        <v>140</v>
      </c>
      <c r="I443" s="17" t="str">
        <f>VLOOKUP(B443,товар!$A$1:$C$433,2,FALSE)</f>
        <v>Мясо</v>
      </c>
      <c r="J443" s="34">
        <f>AVERAGEIF($I$2:$I$999,I443,$C$2:$C$999)</f>
        <v>271.74545454545455</v>
      </c>
      <c r="K443" s="36">
        <f t="shared" si="12"/>
        <v>0.15917302288237645</v>
      </c>
      <c r="L443" s="17" t="str">
        <f>VLOOKUP(B443,товар!$A$1:$C$433,3,FALSE)</f>
        <v>Снежана</v>
      </c>
      <c r="M443" s="53">
        <f>AVERAGEIFS($C$2:$C$999,$I$2:$I$999,I443,$L$2:$L$999,L443)</f>
        <v>272.35294117647061</v>
      </c>
      <c r="N443" s="51"/>
      <c r="O443" s="55">
        <f t="shared" si="13"/>
        <v>45362</v>
      </c>
      <c r="P443" s="55">
        <f>SUM($E$2:$E$999,клиенты!D442:L876,10,FALSE)</f>
        <v>799900</v>
      </c>
    </row>
    <row r="444" spans="1:17" x14ac:dyDescent="0.25">
      <c r="A444" s="18">
        <v>445</v>
      </c>
      <c r="B444" s="17">
        <v>346</v>
      </c>
      <c r="C444" s="17">
        <v>267</v>
      </c>
      <c r="D444" s="17">
        <v>3</v>
      </c>
      <c r="E444" s="17">
        <v>801</v>
      </c>
      <c r="F444" s="51">
        <v>45406</v>
      </c>
      <c r="G444" s="17" t="s">
        <v>21</v>
      </c>
      <c r="H444" s="19">
        <v>385</v>
      </c>
      <c r="I444" s="17" t="str">
        <f>VLOOKUP(B444,товар!$A$1:$C$433,2,FALSE)</f>
        <v>Чай</v>
      </c>
      <c r="J444" s="34">
        <f>AVERAGEIF($I$2:$I$999,I444,$C$2:$C$999)</f>
        <v>271.18181818181819</v>
      </c>
      <c r="K444" s="36">
        <f t="shared" si="12"/>
        <v>-1.5420717398592076E-2</v>
      </c>
      <c r="L444" s="17" t="str">
        <f>VLOOKUP(B444,товар!$A$1:$C$433,3,FALSE)</f>
        <v>Greenfield</v>
      </c>
      <c r="M444" s="53">
        <f>AVERAGEIFS($C$2:$C$999,$I$2:$I$999,I444,$L$2:$L$999,L444)</f>
        <v>291.45454545454544</v>
      </c>
      <c r="N444" s="51"/>
      <c r="O444" s="55">
        <f t="shared" si="13"/>
        <v>45406</v>
      </c>
      <c r="P444" s="55">
        <f>SUM($E$2:$E$999,клиенты!D443:L877,10,FALSE)</f>
        <v>799900</v>
      </c>
    </row>
    <row r="445" spans="1:17" x14ac:dyDescent="0.25">
      <c r="A445" s="18">
        <v>446</v>
      </c>
      <c r="B445" s="17">
        <v>47</v>
      </c>
      <c r="C445" s="17">
        <v>476</v>
      </c>
      <c r="D445" s="17">
        <v>4</v>
      </c>
      <c r="E445" s="17">
        <v>1904</v>
      </c>
      <c r="F445" s="51">
        <v>45425</v>
      </c>
      <c r="G445" s="17" t="s">
        <v>13</v>
      </c>
      <c r="H445" s="19">
        <v>43</v>
      </c>
      <c r="I445" s="17" t="str">
        <f>VLOOKUP(B445,товар!$A$1:$C$433,2,FALSE)</f>
        <v>Мясо</v>
      </c>
      <c r="J445" s="34">
        <f>AVERAGEIF($I$2:$I$999,I445,$C$2:$C$999)</f>
        <v>271.74545454545455</v>
      </c>
      <c r="K445" s="36">
        <f t="shared" si="12"/>
        <v>0.75163923457781334</v>
      </c>
      <c r="L445" s="17" t="str">
        <f>VLOOKUP(B445,товар!$A$1:$C$433,3,FALSE)</f>
        <v>Снежана</v>
      </c>
      <c r="M445" s="53">
        <f>AVERAGEIFS($C$2:$C$999,$I$2:$I$999,I445,$L$2:$L$999,L445)</f>
        <v>272.35294117647061</v>
      </c>
      <c r="N445" s="51"/>
      <c r="O445" s="55">
        <f t="shared" si="13"/>
        <v>45425</v>
      </c>
      <c r="P445" s="55">
        <f>SUM($E$2:$E$999,клиенты!D444:L878,10,FALSE)</f>
        <v>799900</v>
      </c>
    </row>
    <row r="446" spans="1:17" x14ac:dyDescent="0.25">
      <c r="A446" s="18">
        <v>447</v>
      </c>
      <c r="B446" s="17">
        <v>290</v>
      </c>
      <c r="C446" s="17">
        <v>97</v>
      </c>
      <c r="D446" s="17">
        <v>4</v>
      </c>
      <c r="E446" s="17">
        <v>388</v>
      </c>
      <c r="F446" s="51">
        <v>45256</v>
      </c>
      <c r="G446" s="17" t="s">
        <v>19</v>
      </c>
      <c r="H446" s="19">
        <v>326</v>
      </c>
      <c r="I446" s="17" t="str">
        <f>VLOOKUP(B446,товар!$A$1:$C$433,2,FALSE)</f>
        <v>Сахар</v>
      </c>
      <c r="J446" s="34">
        <f>AVERAGEIF($I$2:$I$999,I446,$C$2:$C$999)</f>
        <v>250.9655172413793</v>
      </c>
      <c r="K446" s="36">
        <f t="shared" si="12"/>
        <v>-0.61349271777960979</v>
      </c>
      <c r="L446" s="17" t="str">
        <f>VLOOKUP(B446,товар!$A$1:$C$433,3,FALSE)</f>
        <v>Продимекс</v>
      </c>
      <c r="M446" s="53">
        <f>AVERAGEIFS($C$2:$C$999,$I$2:$I$999,I446,$L$2:$L$999,L446)</f>
        <v>240.5</v>
      </c>
      <c r="N446" s="51"/>
      <c r="O446" s="55">
        <f t="shared" si="13"/>
        <v>45256</v>
      </c>
      <c r="P446" s="55">
        <f>SUM($E$2:$E$999,клиенты!D445:L879,10,FALSE)</f>
        <v>799900</v>
      </c>
    </row>
    <row r="447" spans="1:17" x14ac:dyDescent="0.25">
      <c r="A447" s="18">
        <v>448</v>
      </c>
      <c r="B447" s="17">
        <v>484</v>
      </c>
      <c r="C447" s="17">
        <v>114</v>
      </c>
      <c r="D447" s="17">
        <v>1</v>
      </c>
      <c r="E447" s="17">
        <v>114</v>
      </c>
      <c r="F447" s="51">
        <v>45007</v>
      </c>
      <c r="G447" s="17" t="s">
        <v>27</v>
      </c>
      <c r="H447" s="19">
        <v>402</v>
      </c>
      <c r="I447" s="17" t="str">
        <f>VLOOKUP(B447,товар!$A$1:$C$433,2,FALSE)</f>
        <v>Печенье</v>
      </c>
      <c r="J447" s="34">
        <f>AVERAGEIF($I$2:$I$999,I447,$C$2:$C$999)</f>
        <v>283.468085106383</v>
      </c>
      <c r="K447" s="36">
        <f t="shared" si="12"/>
        <v>-0.59783832470164389</v>
      </c>
      <c r="L447" s="17" t="str">
        <f>VLOOKUP(B447,товар!$A$1:$C$433,3,FALSE)</f>
        <v>КДВ</v>
      </c>
      <c r="M447" s="53">
        <f>AVERAGEIFS($C$2:$C$999,$I$2:$I$999,I447,$L$2:$L$999,L447)</f>
        <v>323.07692307692309</v>
      </c>
      <c r="N447" s="51"/>
      <c r="O447" s="55">
        <f t="shared" si="13"/>
        <v>45007</v>
      </c>
      <c r="P447" s="55">
        <f>SUM($E$2:$E$999,клиенты!D446:L880,10,FALSE)</f>
        <v>799900</v>
      </c>
    </row>
    <row r="448" spans="1:17" x14ac:dyDescent="0.25">
      <c r="A448" s="18">
        <v>449</v>
      </c>
      <c r="B448" s="17">
        <v>192</v>
      </c>
      <c r="C448" s="17">
        <v>147</v>
      </c>
      <c r="D448" s="17">
        <v>1</v>
      </c>
      <c r="E448" s="17">
        <v>147</v>
      </c>
      <c r="F448" s="51">
        <v>44935</v>
      </c>
      <c r="G448" s="17" t="s">
        <v>15</v>
      </c>
      <c r="H448" s="19">
        <v>23</v>
      </c>
      <c r="I448" s="17" t="str">
        <f>VLOOKUP(B448,товар!$A$1:$C$433,2,FALSE)</f>
        <v>Мясо</v>
      </c>
      <c r="J448" s="34">
        <f>AVERAGEIF($I$2:$I$999,I448,$C$2:$C$999)</f>
        <v>271.74545454545455</v>
      </c>
      <c r="K448" s="36">
        <f t="shared" ref="K448:K511" si="14">C448/J448-1</f>
        <v>-0.45905258932155757</v>
      </c>
      <c r="L448" s="17" t="str">
        <f>VLOOKUP(B448,товар!$A$1:$C$433,3,FALSE)</f>
        <v>Снежана</v>
      </c>
      <c r="M448" s="53">
        <f>AVERAGEIFS($C$2:$C$999,$I$2:$I$999,I448,$L$2:$L$999,L448)</f>
        <v>272.35294117647061</v>
      </c>
      <c r="N448" s="51"/>
      <c r="O448" s="55">
        <f t="shared" ref="O448:O511" si="15">F448-N448</f>
        <v>44935</v>
      </c>
      <c r="P448" s="55">
        <f>SUM($E$2:$E$999,клиенты!D447:L881,10,FALSE)</f>
        <v>799900</v>
      </c>
    </row>
    <row r="449" spans="1:16" x14ac:dyDescent="0.25">
      <c r="A449" s="18">
        <v>450</v>
      </c>
      <c r="B449" s="17">
        <v>187</v>
      </c>
      <c r="C449" s="17">
        <v>185</v>
      </c>
      <c r="D449" s="17">
        <v>2</v>
      </c>
      <c r="E449" s="17">
        <v>370</v>
      </c>
      <c r="F449" s="51">
        <v>45102</v>
      </c>
      <c r="G449" s="17" t="s">
        <v>16</v>
      </c>
      <c r="H449" s="19">
        <v>468</v>
      </c>
      <c r="I449" s="17" t="str">
        <f>VLOOKUP(B449,товар!$A$1:$C$433,2,FALSE)</f>
        <v>Макароны</v>
      </c>
      <c r="J449" s="34">
        <f>AVERAGEIF($I$2:$I$999,I449,$C$2:$C$999)</f>
        <v>265.47674418604652</v>
      </c>
      <c r="K449" s="36">
        <f t="shared" si="14"/>
        <v>-0.30314046690902718</v>
      </c>
      <c r="L449" s="17" t="str">
        <f>VLOOKUP(B449,товар!$A$1:$C$433,3,FALSE)</f>
        <v>Паста Зара</v>
      </c>
      <c r="M449" s="53">
        <f>AVERAGEIFS($C$2:$C$999,$I$2:$I$999,I449,$L$2:$L$999,L449)</f>
        <v>276.67567567567568</v>
      </c>
      <c r="N449" s="51"/>
      <c r="O449" s="55">
        <f t="shared" si="15"/>
        <v>45102</v>
      </c>
      <c r="P449" s="55">
        <f>SUM($E$2:$E$999,клиенты!D448:L882,10,FALSE)</f>
        <v>799900</v>
      </c>
    </row>
    <row r="450" spans="1:16" x14ac:dyDescent="0.25">
      <c r="A450" s="18">
        <v>451</v>
      </c>
      <c r="B450" s="17">
        <v>429</v>
      </c>
      <c r="C450" s="17">
        <v>368</v>
      </c>
      <c r="D450" s="17">
        <v>2</v>
      </c>
      <c r="E450" s="17">
        <v>736</v>
      </c>
      <c r="F450" s="51">
        <v>45008</v>
      </c>
      <c r="G450" s="17" t="s">
        <v>14</v>
      </c>
      <c r="H450" s="19">
        <v>16</v>
      </c>
      <c r="I450" s="17" t="str">
        <f>VLOOKUP(B450,товар!$A$1:$C$433,2,FALSE)</f>
        <v>Крупа</v>
      </c>
      <c r="J450" s="34">
        <f>AVERAGEIF($I$2:$I$999,I450,$C$2:$C$999)</f>
        <v>255.11627906976744</v>
      </c>
      <c r="K450" s="36">
        <f t="shared" si="14"/>
        <v>0.44247948951686422</v>
      </c>
      <c r="L450" s="17" t="str">
        <f>VLOOKUP(B450,товар!$A$1:$C$433,3,FALSE)</f>
        <v>Увелка</v>
      </c>
      <c r="M450" s="53">
        <f>AVERAGEIFS($C$2:$C$999,$I$2:$I$999,I450,$L$2:$L$999,L450)</f>
        <v>251.91666666666666</v>
      </c>
      <c r="N450" s="51"/>
      <c r="O450" s="55">
        <f t="shared" si="15"/>
        <v>45008</v>
      </c>
      <c r="P450" s="55">
        <f>SUM($E$2:$E$999,клиенты!D449:L883,10,FALSE)</f>
        <v>799900</v>
      </c>
    </row>
    <row r="451" spans="1:16" x14ac:dyDescent="0.25">
      <c r="A451" s="18">
        <v>452</v>
      </c>
      <c r="B451" s="17">
        <v>93</v>
      </c>
      <c r="C451" s="17">
        <v>387</v>
      </c>
      <c r="D451" s="17">
        <v>2</v>
      </c>
      <c r="E451" s="17">
        <v>774</v>
      </c>
      <c r="F451" s="51">
        <v>45219</v>
      </c>
      <c r="G451" s="17" t="s">
        <v>16</v>
      </c>
      <c r="H451" s="19">
        <v>156</v>
      </c>
      <c r="I451" s="17" t="str">
        <f>VLOOKUP(B451,товар!$A$1:$C$433,2,FALSE)</f>
        <v>Чай</v>
      </c>
      <c r="J451" s="34">
        <f>AVERAGEIF($I$2:$I$999,I451,$C$2:$C$999)</f>
        <v>271.18181818181819</v>
      </c>
      <c r="K451" s="36">
        <f t="shared" si="14"/>
        <v>0.42708682534361375</v>
      </c>
      <c r="L451" s="17" t="str">
        <f>VLOOKUP(B451,товар!$A$1:$C$433,3,FALSE)</f>
        <v>Greenfield</v>
      </c>
      <c r="M451" s="53">
        <f>AVERAGEIFS($C$2:$C$999,$I$2:$I$999,I451,$L$2:$L$999,L451)</f>
        <v>291.45454545454544</v>
      </c>
      <c r="N451" s="51"/>
      <c r="O451" s="55">
        <f t="shared" si="15"/>
        <v>45219</v>
      </c>
      <c r="P451" s="55">
        <f>SUM($E$2:$E$999,клиенты!D450:L884,10,FALSE)</f>
        <v>799900</v>
      </c>
    </row>
    <row r="452" spans="1:16" x14ac:dyDescent="0.25">
      <c r="A452" s="18">
        <v>453</v>
      </c>
      <c r="B452" s="17">
        <v>57</v>
      </c>
      <c r="C452" s="17">
        <v>174</v>
      </c>
      <c r="D452" s="17">
        <v>2</v>
      </c>
      <c r="E452" s="17">
        <v>348</v>
      </c>
      <c r="F452" s="51">
        <v>44973</v>
      </c>
      <c r="G452" s="17" t="s">
        <v>15</v>
      </c>
      <c r="H452" s="19">
        <v>141</v>
      </c>
      <c r="I452" s="17" t="str">
        <f>VLOOKUP(B452,товар!$A$1:$C$433,2,FALSE)</f>
        <v>Печенье</v>
      </c>
      <c r="J452" s="34">
        <f>AVERAGEIF($I$2:$I$999,I452,$C$2:$C$999)</f>
        <v>283.468085106383</v>
      </c>
      <c r="K452" s="36">
        <f t="shared" si="14"/>
        <v>-0.38617428507092999</v>
      </c>
      <c r="L452" s="17" t="str">
        <f>VLOOKUP(B452,товар!$A$1:$C$433,3,FALSE)</f>
        <v>Юбилейное</v>
      </c>
      <c r="M452" s="53">
        <f>AVERAGEIFS($C$2:$C$999,$I$2:$I$999,I452,$L$2:$L$999,L452)</f>
        <v>232.44444444444446</v>
      </c>
      <c r="N452" s="51"/>
      <c r="O452" s="55">
        <f t="shared" si="15"/>
        <v>44973</v>
      </c>
      <c r="P452" s="55">
        <f>SUM($E$2:$E$999,клиенты!D451:L885,10,FALSE)</f>
        <v>799900</v>
      </c>
    </row>
    <row r="453" spans="1:16" x14ac:dyDescent="0.25">
      <c r="A453" s="18">
        <v>454</v>
      </c>
      <c r="B453" s="17">
        <v>198</v>
      </c>
      <c r="C453" s="17">
        <v>438</v>
      </c>
      <c r="D453" s="17">
        <v>4</v>
      </c>
      <c r="E453" s="17">
        <v>1752</v>
      </c>
      <c r="F453" s="51">
        <v>45312</v>
      </c>
      <c r="G453" s="17" t="s">
        <v>23</v>
      </c>
      <c r="H453" s="19">
        <v>385</v>
      </c>
      <c r="I453" s="17" t="str">
        <f>VLOOKUP(B453,товар!$A$1:$C$433,2,FALSE)</f>
        <v>Мясо</v>
      </c>
      <c r="J453" s="34">
        <f>AVERAGEIF($I$2:$I$999,I453,$C$2:$C$999)</f>
        <v>271.74545454545455</v>
      </c>
      <c r="K453" s="36">
        <f t="shared" si="14"/>
        <v>0.61180248896025691</v>
      </c>
      <c r="L453" s="17" t="str">
        <f>VLOOKUP(B453,товар!$A$1:$C$433,3,FALSE)</f>
        <v>Мираторг</v>
      </c>
      <c r="M453" s="53">
        <f>AVERAGEIFS($C$2:$C$999,$I$2:$I$999,I453,$L$2:$L$999,L453)</f>
        <v>316.58333333333331</v>
      </c>
      <c r="N453" s="51"/>
      <c r="O453" s="55">
        <f t="shared" si="15"/>
        <v>45312</v>
      </c>
      <c r="P453" s="55">
        <f>SUM($E$2:$E$999,клиенты!D452:L886,10,FALSE)</f>
        <v>799900</v>
      </c>
    </row>
    <row r="454" spans="1:16" x14ac:dyDescent="0.25">
      <c r="A454" s="18">
        <v>455</v>
      </c>
      <c r="B454" s="17">
        <v>202</v>
      </c>
      <c r="C454" s="17">
        <v>308</v>
      </c>
      <c r="D454" s="17">
        <v>2</v>
      </c>
      <c r="E454" s="17">
        <v>616</v>
      </c>
      <c r="F454" s="51">
        <v>45410</v>
      </c>
      <c r="G454" s="17" t="s">
        <v>20</v>
      </c>
      <c r="H454" s="19">
        <v>182</v>
      </c>
      <c r="I454" s="17" t="str">
        <f>VLOOKUP(B454,товар!$A$1:$C$433,2,FALSE)</f>
        <v>Овощи</v>
      </c>
      <c r="J454" s="34">
        <f>AVERAGEIF($I$2:$I$999,I454,$C$2:$C$999)</f>
        <v>250.48780487804879</v>
      </c>
      <c r="K454" s="36">
        <f t="shared" si="14"/>
        <v>0.22960077896786757</v>
      </c>
      <c r="L454" s="17" t="str">
        <f>VLOOKUP(B454,товар!$A$1:$C$433,3,FALSE)</f>
        <v>Овощной ряд</v>
      </c>
      <c r="M454" s="53">
        <f>AVERAGEIFS($C$2:$C$999,$I$2:$I$999,I454,$L$2:$L$999,L454)</f>
        <v>303.8235294117647</v>
      </c>
      <c r="N454" s="51"/>
      <c r="O454" s="55">
        <f t="shared" si="15"/>
        <v>45410</v>
      </c>
      <c r="P454" s="55">
        <f>SUM($E$2:$E$999,клиенты!D453:L887,10,FALSE)</f>
        <v>799900</v>
      </c>
    </row>
    <row r="455" spans="1:16" x14ac:dyDescent="0.25">
      <c r="A455" s="18">
        <v>456</v>
      </c>
      <c r="B455" s="17">
        <v>427</v>
      </c>
      <c r="C455" s="17">
        <v>240</v>
      </c>
      <c r="D455" s="17">
        <v>1</v>
      </c>
      <c r="E455" s="17">
        <v>240</v>
      </c>
      <c r="F455" s="51">
        <v>45420</v>
      </c>
      <c r="G455" s="17" t="s">
        <v>10</v>
      </c>
      <c r="H455" s="19">
        <v>225</v>
      </c>
      <c r="I455" s="17" t="str">
        <f>VLOOKUP(B455,товар!$A$1:$C$433,2,FALSE)</f>
        <v>Хлеб</v>
      </c>
      <c r="J455" s="34">
        <f>AVERAGEIF($I$2:$I$999,I455,$C$2:$C$999)</f>
        <v>300.31818181818181</v>
      </c>
      <c r="K455" s="36">
        <f t="shared" si="14"/>
        <v>-0.20084758589374907</v>
      </c>
      <c r="L455" s="17" t="str">
        <f>VLOOKUP(B455,товар!$A$1:$C$433,3,FALSE)</f>
        <v>Русский Хлеб</v>
      </c>
      <c r="M455" s="53">
        <f>AVERAGEIFS($C$2:$C$999,$I$2:$I$999,I455,$L$2:$L$999,L455)</f>
        <v>316.60000000000002</v>
      </c>
      <c r="N455" s="51"/>
      <c r="O455" s="55">
        <f t="shared" si="15"/>
        <v>45420</v>
      </c>
      <c r="P455" s="55">
        <f>SUM($E$2:$E$999,клиенты!D454:L888,10,FALSE)</f>
        <v>799900</v>
      </c>
    </row>
    <row r="456" spans="1:16" x14ac:dyDescent="0.25">
      <c r="A456" s="18">
        <v>457</v>
      </c>
      <c r="B456" s="17">
        <v>272</v>
      </c>
      <c r="C456" s="17">
        <v>67</v>
      </c>
      <c r="D456" s="17">
        <v>3</v>
      </c>
      <c r="E456" s="17">
        <v>201</v>
      </c>
      <c r="F456" s="51">
        <v>45366</v>
      </c>
      <c r="G456" s="17" t="s">
        <v>13</v>
      </c>
      <c r="H456" s="19">
        <v>151</v>
      </c>
      <c r="I456" s="17" t="str">
        <f>VLOOKUP(B456,товар!$A$1:$C$433,2,FALSE)</f>
        <v>Крупа</v>
      </c>
      <c r="J456" s="34">
        <f>AVERAGEIF($I$2:$I$999,I456,$C$2:$C$999)</f>
        <v>255.11627906976744</v>
      </c>
      <c r="K456" s="36">
        <f t="shared" si="14"/>
        <v>-0.73737465815861447</v>
      </c>
      <c r="L456" s="17" t="str">
        <f>VLOOKUP(B456,товар!$A$1:$C$433,3,FALSE)</f>
        <v>Ярмарка</v>
      </c>
      <c r="M456" s="53">
        <f>AVERAGEIFS($C$2:$C$999,$I$2:$I$999,I456,$L$2:$L$999,L456)</f>
        <v>252.09090909090909</v>
      </c>
      <c r="N456" s="51"/>
      <c r="O456" s="55">
        <f t="shared" si="15"/>
        <v>45366</v>
      </c>
      <c r="P456" s="55">
        <f>SUM($E$2:$E$999,клиенты!D455:L889,10,FALSE)</f>
        <v>799900</v>
      </c>
    </row>
    <row r="457" spans="1:16" x14ac:dyDescent="0.25">
      <c r="A457" s="18">
        <v>458</v>
      </c>
      <c r="B457" s="17">
        <v>473</v>
      </c>
      <c r="C457" s="17">
        <v>474</v>
      </c>
      <c r="D457" s="17">
        <v>2</v>
      </c>
      <c r="E457" s="17">
        <v>948</v>
      </c>
      <c r="F457" s="51">
        <v>44976</v>
      </c>
      <c r="G457" s="17" t="s">
        <v>12</v>
      </c>
      <c r="H457" s="19">
        <v>428</v>
      </c>
      <c r="I457" s="17" t="str">
        <f>VLOOKUP(B457,товар!$A$1:$C$433,2,FALSE)</f>
        <v>Хлеб</v>
      </c>
      <c r="J457" s="34">
        <f>AVERAGEIF($I$2:$I$999,I457,$C$2:$C$999)</f>
        <v>300.31818181818181</v>
      </c>
      <c r="K457" s="36">
        <f t="shared" si="14"/>
        <v>0.57832601785984572</v>
      </c>
      <c r="L457" s="17" t="str">
        <f>VLOOKUP(B457,товар!$A$1:$C$433,3,FALSE)</f>
        <v>Хлебный Дом</v>
      </c>
      <c r="M457" s="53">
        <f>AVERAGEIFS($C$2:$C$999,$I$2:$I$999,I457,$L$2:$L$999,L457)</f>
        <v>281.73333333333335</v>
      </c>
      <c r="N457" s="51"/>
      <c r="O457" s="55">
        <f t="shared" si="15"/>
        <v>44976</v>
      </c>
      <c r="P457" s="55">
        <f>SUM($E$2:$E$999,клиенты!D456:L890,10,FALSE)</f>
        <v>799900</v>
      </c>
    </row>
    <row r="458" spans="1:16" x14ac:dyDescent="0.25">
      <c r="A458" s="18">
        <v>459</v>
      </c>
      <c r="B458" s="17">
        <v>189</v>
      </c>
      <c r="C458" s="17">
        <v>275</v>
      </c>
      <c r="D458" s="17">
        <v>4</v>
      </c>
      <c r="E458" s="17">
        <v>1100</v>
      </c>
      <c r="F458" s="51">
        <v>45176</v>
      </c>
      <c r="G458" s="17" t="s">
        <v>22</v>
      </c>
      <c r="H458" s="19">
        <v>438</v>
      </c>
      <c r="I458" s="17" t="str">
        <f>VLOOKUP(B458,товар!$A$1:$C$433,2,FALSE)</f>
        <v>Хлеб</v>
      </c>
      <c r="J458" s="34">
        <f>AVERAGEIF($I$2:$I$999,I458,$C$2:$C$999)</f>
        <v>300.31818181818181</v>
      </c>
      <c r="K458" s="36">
        <f t="shared" si="14"/>
        <v>-8.4304525503254069E-2</v>
      </c>
      <c r="L458" s="17" t="str">
        <f>VLOOKUP(B458,товар!$A$1:$C$433,3,FALSE)</f>
        <v>Дарница</v>
      </c>
      <c r="M458" s="53">
        <f>AVERAGEIFS($C$2:$C$999,$I$2:$I$999,I458,$L$2:$L$999,L458)</f>
        <v>264</v>
      </c>
      <c r="N458" s="51"/>
      <c r="O458" s="55">
        <f t="shared" si="15"/>
        <v>45176</v>
      </c>
      <c r="P458" s="55">
        <f>SUM($E$2:$E$999,клиенты!D457:L891,10,FALSE)</f>
        <v>799900</v>
      </c>
    </row>
    <row r="459" spans="1:16" x14ac:dyDescent="0.25">
      <c r="A459" s="18">
        <v>460</v>
      </c>
      <c r="B459" s="17">
        <v>362</v>
      </c>
      <c r="C459" s="17">
        <v>358</v>
      </c>
      <c r="D459" s="17">
        <v>4</v>
      </c>
      <c r="E459" s="17">
        <v>1432</v>
      </c>
      <c r="F459" s="51">
        <v>44972</v>
      </c>
      <c r="G459" s="17" t="s">
        <v>11</v>
      </c>
      <c r="H459" s="19">
        <v>465</v>
      </c>
      <c r="I459" s="17" t="str">
        <f>VLOOKUP(B459,товар!$A$1:$C$433,2,FALSE)</f>
        <v>Хлеб</v>
      </c>
      <c r="J459" s="34">
        <f>AVERAGEIF($I$2:$I$999,I459,$C$2:$C$999)</f>
        <v>300.31818181818181</v>
      </c>
      <c r="K459" s="36">
        <f t="shared" si="14"/>
        <v>0.19206901770849094</v>
      </c>
      <c r="L459" s="17" t="str">
        <f>VLOOKUP(B459,товар!$A$1:$C$433,3,FALSE)</f>
        <v>Русский Хлеб</v>
      </c>
      <c r="M459" s="53">
        <f>AVERAGEIFS($C$2:$C$999,$I$2:$I$999,I459,$L$2:$L$999,L459)</f>
        <v>316.60000000000002</v>
      </c>
      <c r="N459" s="51"/>
      <c r="O459" s="55">
        <f t="shared" si="15"/>
        <v>44972</v>
      </c>
      <c r="P459" s="55">
        <f>SUM($E$2:$E$999,клиенты!D458:L892,10,FALSE)</f>
        <v>799900</v>
      </c>
    </row>
    <row r="460" spans="1:16" x14ac:dyDescent="0.25">
      <c r="A460" s="18">
        <v>461</v>
      </c>
      <c r="B460" s="17">
        <v>345</v>
      </c>
      <c r="C460" s="17">
        <v>455</v>
      </c>
      <c r="D460" s="17">
        <v>5</v>
      </c>
      <c r="E460" s="17">
        <v>2275</v>
      </c>
      <c r="F460" s="51">
        <v>45213</v>
      </c>
      <c r="G460" s="17" t="s">
        <v>11</v>
      </c>
      <c r="H460" s="19">
        <v>215</v>
      </c>
      <c r="I460" s="17" t="str">
        <f>VLOOKUP(B460,товар!$A$1:$C$433,2,FALSE)</f>
        <v>Конфеты</v>
      </c>
      <c r="J460" s="34">
        <f>AVERAGEIF($I$2:$I$999,I460,$C$2:$C$999)</f>
        <v>267.85483870967744</v>
      </c>
      <c r="K460" s="36">
        <f t="shared" si="14"/>
        <v>0.69868127897874377</v>
      </c>
      <c r="L460" s="17" t="str">
        <f>VLOOKUP(B460,товар!$A$1:$C$433,3,FALSE)</f>
        <v>Рот Фронт</v>
      </c>
      <c r="M460" s="53">
        <f>AVERAGEIFS($C$2:$C$999,$I$2:$I$999,I460,$L$2:$L$999,L460)</f>
        <v>288.23809523809524</v>
      </c>
      <c r="N460" s="51"/>
      <c r="O460" s="55">
        <f t="shared" si="15"/>
        <v>45213</v>
      </c>
      <c r="P460" s="55">
        <f>SUM($E$2:$E$999,клиенты!D459:L893,10,FALSE)</f>
        <v>799900</v>
      </c>
    </row>
    <row r="461" spans="1:16" x14ac:dyDescent="0.25">
      <c r="A461" s="18">
        <v>462</v>
      </c>
      <c r="B461" s="17">
        <v>461</v>
      </c>
      <c r="C461" s="17">
        <v>443</v>
      </c>
      <c r="D461" s="17">
        <v>3</v>
      </c>
      <c r="E461" s="17">
        <v>1329</v>
      </c>
      <c r="F461" s="51">
        <v>45076</v>
      </c>
      <c r="G461" s="17" t="s">
        <v>27</v>
      </c>
      <c r="H461" s="19">
        <v>314</v>
      </c>
      <c r="I461" s="17" t="str">
        <f>VLOOKUP(B461,товар!$A$1:$C$433,2,FALSE)</f>
        <v>Фрукты</v>
      </c>
      <c r="J461" s="34">
        <f>AVERAGEIF($I$2:$I$999,I461,$C$2:$C$999)</f>
        <v>274.16279069767444</v>
      </c>
      <c r="K461" s="36">
        <f t="shared" si="14"/>
        <v>0.61582831453049436</v>
      </c>
      <c r="L461" s="17" t="str">
        <f>VLOOKUP(B461,товар!$A$1:$C$433,3,FALSE)</f>
        <v>Green Garden</v>
      </c>
      <c r="M461" s="53">
        <f>AVERAGEIFS($C$2:$C$999,$I$2:$I$999,I461,$L$2:$L$999,L461)</f>
        <v>369.2</v>
      </c>
      <c r="N461" s="51"/>
      <c r="O461" s="55">
        <f t="shared" si="15"/>
        <v>45076</v>
      </c>
      <c r="P461" s="55">
        <f>SUM($E$2:$E$999,клиенты!D460:L894,10,FALSE)</f>
        <v>799900</v>
      </c>
    </row>
    <row r="462" spans="1:16" x14ac:dyDescent="0.25">
      <c r="A462" s="18">
        <v>463</v>
      </c>
      <c r="B462" s="17">
        <v>401</v>
      </c>
      <c r="C462" s="17">
        <v>464</v>
      </c>
      <c r="D462" s="17">
        <v>2</v>
      </c>
      <c r="E462" s="17">
        <v>928</v>
      </c>
      <c r="F462" s="51">
        <v>45126</v>
      </c>
      <c r="G462" s="17" t="s">
        <v>13</v>
      </c>
      <c r="H462" s="19">
        <v>15</v>
      </c>
      <c r="I462" s="17" t="str">
        <f>VLOOKUP(B462,товар!$A$1:$C$433,2,FALSE)</f>
        <v>Чай</v>
      </c>
      <c r="J462" s="34">
        <f>AVERAGEIF($I$2:$I$999,I462,$C$2:$C$999)</f>
        <v>271.18181818181819</v>
      </c>
      <c r="K462" s="36">
        <f t="shared" si="14"/>
        <v>0.7110291652698626</v>
      </c>
      <c r="L462" s="17" t="str">
        <f>VLOOKUP(B462,товар!$A$1:$C$433,3,FALSE)</f>
        <v>Greenfield</v>
      </c>
      <c r="M462" s="53">
        <f>AVERAGEIFS($C$2:$C$999,$I$2:$I$999,I462,$L$2:$L$999,L462)</f>
        <v>291.45454545454544</v>
      </c>
      <c r="N462" s="51"/>
      <c r="O462" s="55">
        <f t="shared" si="15"/>
        <v>45126</v>
      </c>
      <c r="P462" s="55">
        <f>SUM($E$2:$E$999,клиенты!D461:L895,10,FALSE)</f>
        <v>799900</v>
      </c>
    </row>
    <row r="463" spans="1:16" x14ac:dyDescent="0.25">
      <c r="A463" s="18">
        <v>464</v>
      </c>
      <c r="B463" s="17">
        <v>427</v>
      </c>
      <c r="C463" s="17">
        <v>307</v>
      </c>
      <c r="D463" s="17">
        <v>5</v>
      </c>
      <c r="E463" s="17">
        <v>1535</v>
      </c>
      <c r="F463" s="51">
        <v>45102</v>
      </c>
      <c r="G463" s="17" t="s">
        <v>24</v>
      </c>
      <c r="H463" s="19">
        <v>191</v>
      </c>
      <c r="I463" s="17" t="str">
        <f>VLOOKUP(B463,товар!$A$1:$C$433,2,FALSE)</f>
        <v>Хлеб</v>
      </c>
      <c r="J463" s="34">
        <f>AVERAGEIF($I$2:$I$999,I463,$C$2:$C$999)</f>
        <v>300.31818181818181</v>
      </c>
      <c r="K463" s="36">
        <f t="shared" si="14"/>
        <v>2.2249129710912641E-2</v>
      </c>
      <c r="L463" s="17" t="str">
        <f>VLOOKUP(B463,товар!$A$1:$C$433,3,FALSE)</f>
        <v>Русский Хлеб</v>
      </c>
      <c r="M463" s="53">
        <f>AVERAGEIFS($C$2:$C$999,$I$2:$I$999,I463,$L$2:$L$999,L463)</f>
        <v>316.60000000000002</v>
      </c>
      <c r="N463" s="51"/>
      <c r="O463" s="55">
        <f t="shared" si="15"/>
        <v>45102</v>
      </c>
      <c r="P463" s="55">
        <f>SUM($E$2:$E$999,клиенты!D462:L896,10,FALSE)</f>
        <v>799900</v>
      </c>
    </row>
    <row r="464" spans="1:16" x14ac:dyDescent="0.25">
      <c r="A464" s="18">
        <v>465</v>
      </c>
      <c r="B464" s="17">
        <v>129</v>
      </c>
      <c r="C464" s="17">
        <v>121</v>
      </c>
      <c r="D464" s="17">
        <v>5</v>
      </c>
      <c r="E464" s="17">
        <v>605</v>
      </c>
      <c r="F464" s="51">
        <v>45156</v>
      </c>
      <c r="G464" s="17" t="s">
        <v>24</v>
      </c>
      <c r="H464" s="19">
        <v>277</v>
      </c>
      <c r="I464" s="17" t="str">
        <f>VLOOKUP(B464,товар!$A$1:$C$433,2,FALSE)</f>
        <v>Мясо</v>
      </c>
      <c r="J464" s="34">
        <f>AVERAGEIF($I$2:$I$999,I464,$C$2:$C$999)</f>
        <v>271.74545454545455</v>
      </c>
      <c r="K464" s="36">
        <f t="shared" si="14"/>
        <v>-0.55473036263883313</v>
      </c>
      <c r="L464" s="17" t="str">
        <f>VLOOKUP(B464,товар!$A$1:$C$433,3,FALSE)</f>
        <v>Агрокомплекс</v>
      </c>
      <c r="M464" s="53">
        <f>AVERAGEIFS($C$2:$C$999,$I$2:$I$999,I464,$L$2:$L$999,L464)</f>
        <v>311.2</v>
      </c>
      <c r="N464" s="51"/>
      <c r="O464" s="55">
        <f t="shared" si="15"/>
        <v>45156</v>
      </c>
      <c r="P464" s="55">
        <f>SUM($E$2:$E$999,клиенты!D463:L897,10,FALSE)</f>
        <v>799900</v>
      </c>
    </row>
    <row r="465" spans="1:16" x14ac:dyDescent="0.25">
      <c r="A465" s="18">
        <v>466</v>
      </c>
      <c r="B465" s="17">
        <v>84</v>
      </c>
      <c r="C465" s="17">
        <v>265</v>
      </c>
      <c r="D465" s="17">
        <v>2</v>
      </c>
      <c r="E465" s="17">
        <v>530</v>
      </c>
      <c r="F465" s="51">
        <v>45067</v>
      </c>
      <c r="G465" s="17" t="s">
        <v>8</v>
      </c>
      <c r="H465" s="19">
        <v>101</v>
      </c>
      <c r="I465" s="17" t="str">
        <f>VLOOKUP(B465,товар!$A$1:$C$433,2,FALSE)</f>
        <v>Кофе</v>
      </c>
      <c r="J465" s="34">
        <f>AVERAGEIF($I$2:$I$999,I465,$C$2:$C$999)</f>
        <v>253.58536585365854</v>
      </c>
      <c r="K465" s="36">
        <f t="shared" si="14"/>
        <v>4.5012984514763765E-2</v>
      </c>
      <c r="L465" s="17" t="str">
        <f>VLOOKUP(B465,товар!$A$1:$C$433,3,FALSE)</f>
        <v>Tchibo</v>
      </c>
      <c r="M465" s="53">
        <f>AVERAGEIFS($C$2:$C$999,$I$2:$I$999,I465,$L$2:$L$999,L465)</f>
        <v>140</v>
      </c>
      <c r="N465" s="51"/>
      <c r="O465" s="55">
        <f t="shared" si="15"/>
        <v>45067</v>
      </c>
      <c r="P465" s="55">
        <f>SUM($E$2:$E$999,клиенты!D464:L898,10,FALSE)</f>
        <v>799900</v>
      </c>
    </row>
    <row r="466" spans="1:16" x14ac:dyDescent="0.25">
      <c r="A466" s="18">
        <v>467</v>
      </c>
      <c r="B466" s="17">
        <v>172</v>
      </c>
      <c r="C466" s="17">
        <v>451</v>
      </c>
      <c r="D466" s="17">
        <v>2</v>
      </c>
      <c r="E466" s="17">
        <v>902</v>
      </c>
      <c r="F466" s="51">
        <v>45217</v>
      </c>
      <c r="G466" s="17" t="s">
        <v>26</v>
      </c>
      <c r="H466" s="19">
        <v>141</v>
      </c>
      <c r="I466" s="17" t="str">
        <f>VLOOKUP(B466,товар!$A$1:$C$433,2,FALSE)</f>
        <v>Фрукты</v>
      </c>
      <c r="J466" s="34">
        <f>AVERAGEIF($I$2:$I$999,I466,$C$2:$C$999)</f>
        <v>274.16279069767444</v>
      </c>
      <c r="K466" s="36">
        <f t="shared" si="14"/>
        <v>0.64500805835948749</v>
      </c>
      <c r="L466" s="17" t="str">
        <f>VLOOKUP(B466,товар!$A$1:$C$433,3,FALSE)</f>
        <v>Green Garden</v>
      </c>
      <c r="M466" s="53">
        <f>AVERAGEIFS($C$2:$C$999,$I$2:$I$999,I466,$L$2:$L$999,L466)</f>
        <v>369.2</v>
      </c>
      <c r="N466" s="51"/>
      <c r="O466" s="55">
        <f t="shared" si="15"/>
        <v>45217</v>
      </c>
      <c r="P466" s="55">
        <f>SUM($E$2:$E$999,клиенты!D465:L899,10,FALSE)</f>
        <v>799900</v>
      </c>
    </row>
    <row r="467" spans="1:16" x14ac:dyDescent="0.25">
      <c r="A467" s="18">
        <v>468</v>
      </c>
      <c r="B467" s="17">
        <v>348</v>
      </c>
      <c r="C467" s="17">
        <v>212</v>
      </c>
      <c r="D467" s="17">
        <v>5</v>
      </c>
      <c r="E467" s="17">
        <v>1060</v>
      </c>
      <c r="F467" s="51">
        <v>45231</v>
      </c>
      <c r="G467" s="17" t="s">
        <v>11</v>
      </c>
      <c r="H467" s="19">
        <v>126</v>
      </c>
      <c r="I467" s="17" t="str">
        <f>VLOOKUP(B467,товар!$A$1:$C$433,2,FALSE)</f>
        <v>Чипсы</v>
      </c>
      <c r="J467" s="34">
        <f>AVERAGEIF($I$2:$I$999,I467,$C$2:$C$999)</f>
        <v>273.72549019607845</v>
      </c>
      <c r="K467" s="36">
        <f t="shared" si="14"/>
        <v>-0.22550143266475653</v>
      </c>
      <c r="L467" s="17" t="str">
        <f>VLOOKUP(B467,товар!$A$1:$C$433,3,FALSE)</f>
        <v>Estrella</v>
      </c>
      <c r="M467" s="53">
        <f>AVERAGEIFS($C$2:$C$999,$I$2:$I$999,I467,$L$2:$L$999,L467)</f>
        <v>266.27272727272725</v>
      </c>
      <c r="N467" s="51"/>
      <c r="O467" s="55">
        <f t="shared" si="15"/>
        <v>45231</v>
      </c>
      <c r="P467" s="55">
        <f>SUM($E$2:$E$999,клиенты!D466:L900,10,FALSE)</f>
        <v>799900</v>
      </c>
    </row>
    <row r="468" spans="1:16" x14ac:dyDescent="0.25">
      <c r="A468" s="18">
        <v>469</v>
      </c>
      <c r="B468" s="17">
        <v>171</v>
      </c>
      <c r="C468" s="17">
        <v>336</v>
      </c>
      <c r="D468" s="17">
        <v>4</v>
      </c>
      <c r="E468" s="17">
        <v>1344</v>
      </c>
      <c r="F468" s="51">
        <v>45021</v>
      </c>
      <c r="G468" s="17" t="s">
        <v>15</v>
      </c>
      <c r="H468" s="19">
        <v>148</v>
      </c>
      <c r="I468" s="17" t="str">
        <f>VLOOKUP(B468,товар!$A$1:$C$433,2,FALSE)</f>
        <v>Чай</v>
      </c>
      <c r="J468" s="34">
        <f>AVERAGEIF($I$2:$I$999,I468,$C$2:$C$999)</f>
        <v>271.18181818181819</v>
      </c>
      <c r="K468" s="36">
        <f t="shared" si="14"/>
        <v>0.23902111967817641</v>
      </c>
      <c r="L468" s="17" t="str">
        <f>VLOOKUP(B468,товар!$A$1:$C$433,3,FALSE)</f>
        <v>Greenfield</v>
      </c>
      <c r="M468" s="53">
        <f>AVERAGEIFS($C$2:$C$999,$I$2:$I$999,I468,$L$2:$L$999,L468)</f>
        <v>291.45454545454544</v>
      </c>
      <c r="N468" s="51"/>
      <c r="O468" s="55">
        <f t="shared" si="15"/>
        <v>45021</v>
      </c>
      <c r="P468" s="55">
        <f>SUM($E$2:$E$999,клиенты!D467:L901,10,FALSE)</f>
        <v>799900</v>
      </c>
    </row>
    <row r="469" spans="1:16" x14ac:dyDescent="0.25">
      <c r="A469" s="18">
        <v>470</v>
      </c>
      <c r="B469" s="17">
        <v>70</v>
      </c>
      <c r="C469" s="17">
        <v>407</v>
      </c>
      <c r="D469" s="17">
        <v>2</v>
      </c>
      <c r="E469" s="17">
        <v>814</v>
      </c>
      <c r="F469" s="51">
        <v>45197</v>
      </c>
      <c r="G469" s="17" t="s">
        <v>14</v>
      </c>
      <c r="H469" s="19">
        <v>334</v>
      </c>
      <c r="I469" s="17" t="str">
        <f>VLOOKUP(B469,товар!$A$1:$C$433,2,FALSE)</f>
        <v>Рис</v>
      </c>
      <c r="J469" s="34">
        <f>AVERAGEIF($I$2:$I$999,I469,$C$2:$C$999)</f>
        <v>258.375</v>
      </c>
      <c r="K469" s="36">
        <f t="shared" si="14"/>
        <v>0.57522980164489601</v>
      </c>
      <c r="L469" s="17" t="str">
        <f>VLOOKUP(B469,товар!$A$1:$C$433,3,FALSE)</f>
        <v>Мистраль</v>
      </c>
      <c r="M469" s="53">
        <f>AVERAGEIFS($C$2:$C$999,$I$2:$I$999,I469,$L$2:$L$999,L469)</f>
        <v>181.57142857142858</v>
      </c>
      <c r="N469" s="51"/>
      <c r="O469" s="55">
        <f t="shared" si="15"/>
        <v>45197</v>
      </c>
      <c r="P469" s="55">
        <f>SUM($E$2:$E$999,клиенты!D468:L902,10,FALSE)</f>
        <v>799900</v>
      </c>
    </row>
    <row r="470" spans="1:16" x14ac:dyDescent="0.25">
      <c r="A470" s="18">
        <v>471</v>
      </c>
      <c r="B470" s="17">
        <v>476</v>
      </c>
      <c r="C470" s="17">
        <v>109</v>
      </c>
      <c r="D470" s="17">
        <v>4</v>
      </c>
      <c r="E470" s="17">
        <v>436</v>
      </c>
      <c r="F470" s="51">
        <v>45087</v>
      </c>
      <c r="G470" s="17" t="s">
        <v>14</v>
      </c>
      <c r="H470" s="19">
        <v>335</v>
      </c>
      <c r="I470" s="17" t="str">
        <f>VLOOKUP(B470,товар!$A$1:$C$433,2,FALSE)</f>
        <v>Рыба</v>
      </c>
      <c r="J470" s="34">
        <f>AVERAGEIF($I$2:$I$999,I470,$C$2:$C$999)</f>
        <v>258.5128205128205</v>
      </c>
      <c r="K470" s="36">
        <f t="shared" si="14"/>
        <v>-0.5783574687561992</v>
      </c>
      <c r="L470" s="17" t="str">
        <f>VLOOKUP(B470,товар!$A$1:$C$433,3,FALSE)</f>
        <v>Балтийский берег</v>
      </c>
      <c r="M470" s="53">
        <f>AVERAGEIFS($C$2:$C$999,$I$2:$I$999,I470,$L$2:$L$999,L470)</f>
        <v>289.88888888888891</v>
      </c>
      <c r="N470" s="51"/>
      <c r="O470" s="55">
        <f t="shared" si="15"/>
        <v>45087</v>
      </c>
      <c r="P470" s="55">
        <f>SUM($E$2:$E$999,клиенты!D469:L903,10,FALSE)</f>
        <v>799900</v>
      </c>
    </row>
    <row r="471" spans="1:16" x14ac:dyDescent="0.25">
      <c r="A471" s="18">
        <v>472</v>
      </c>
      <c r="B471" s="17">
        <v>49</v>
      </c>
      <c r="C471" s="17">
        <v>412</v>
      </c>
      <c r="D471" s="17">
        <v>3</v>
      </c>
      <c r="E471" s="17">
        <v>1236</v>
      </c>
      <c r="F471" s="51">
        <v>45165</v>
      </c>
      <c r="G471" s="17" t="s">
        <v>16</v>
      </c>
      <c r="H471" s="19">
        <v>370</v>
      </c>
      <c r="I471" s="17" t="str">
        <f>VLOOKUP(B471,товар!$A$1:$C$433,2,FALSE)</f>
        <v>Рис</v>
      </c>
      <c r="J471" s="34">
        <f>AVERAGEIF($I$2:$I$999,I471,$C$2:$C$999)</f>
        <v>258.375</v>
      </c>
      <c r="K471" s="36">
        <f t="shared" si="14"/>
        <v>0.59458151910982093</v>
      </c>
      <c r="L471" s="17" t="str">
        <f>VLOOKUP(B471,товар!$A$1:$C$433,3,FALSE)</f>
        <v>Агро-Альянс</v>
      </c>
      <c r="M471" s="53">
        <f>AVERAGEIFS($C$2:$C$999,$I$2:$I$999,I471,$L$2:$L$999,L471)</f>
        <v>317.85714285714283</v>
      </c>
      <c r="N471" s="51"/>
      <c r="O471" s="55">
        <f t="shared" si="15"/>
        <v>45165</v>
      </c>
      <c r="P471" s="55">
        <f>SUM($E$2:$E$999,клиенты!D470:L904,10,FALSE)</f>
        <v>799900</v>
      </c>
    </row>
    <row r="472" spans="1:16" x14ac:dyDescent="0.25">
      <c r="A472" s="18">
        <v>473</v>
      </c>
      <c r="B472" s="17">
        <v>7</v>
      </c>
      <c r="C472" s="17">
        <v>254</v>
      </c>
      <c r="D472" s="17">
        <v>2</v>
      </c>
      <c r="E472" s="17">
        <v>508</v>
      </c>
      <c r="F472" s="51">
        <v>45271</v>
      </c>
      <c r="G472" s="17" t="s">
        <v>13</v>
      </c>
      <c r="H472" s="19">
        <v>76</v>
      </c>
      <c r="I472" s="17" t="str">
        <f>VLOOKUP(B472,товар!$A$1:$C$433,2,FALSE)</f>
        <v>Сыр</v>
      </c>
      <c r="J472" s="34">
        <f>AVERAGEIF($I$2:$I$999,I472,$C$2:$C$999)</f>
        <v>262.63492063492066</v>
      </c>
      <c r="K472" s="36">
        <f t="shared" si="14"/>
        <v>-3.2878036987791681E-2</v>
      </c>
      <c r="L472" s="17" t="str">
        <f>VLOOKUP(B472,товар!$A$1:$C$433,3,FALSE)</f>
        <v>President</v>
      </c>
      <c r="M472" s="53">
        <f>AVERAGEIFS($C$2:$C$999,$I$2:$I$999,I472,$L$2:$L$999,L472)</f>
        <v>238.72222222222223</v>
      </c>
      <c r="N472" s="51"/>
      <c r="O472" s="55">
        <f t="shared" si="15"/>
        <v>45271</v>
      </c>
      <c r="P472" s="55">
        <f>SUM($E$2:$E$999,клиенты!D471:L905,10,FALSE)</f>
        <v>799900</v>
      </c>
    </row>
    <row r="473" spans="1:16" x14ac:dyDescent="0.25">
      <c r="A473" s="18">
        <v>474</v>
      </c>
      <c r="B473" s="17">
        <v>180</v>
      </c>
      <c r="C473" s="17">
        <v>338</v>
      </c>
      <c r="D473" s="17">
        <v>3</v>
      </c>
      <c r="E473" s="17">
        <v>1014</v>
      </c>
      <c r="F473" s="51">
        <v>45158</v>
      </c>
      <c r="G473" s="17" t="s">
        <v>20</v>
      </c>
      <c r="H473" s="19">
        <v>25</v>
      </c>
      <c r="I473" s="17" t="str">
        <f>VLOOKUP(B473,товар!$A$1:$C$433,2,FALSE)</f>
        <v>Чипсы</v>
      </c>
      <c r="J473" s="34">
        <f>AVERAGEIF($I$2:$I$999,I473,$C$2:$C$999)</f>
        <v>273.72549019607845</v>
      </c>
      <c r="K473" s="36">
        <f t="shared" si="14"/>
        <v>0.2348137535816619</v>
      </c>
      <c r="L473" s="17" t="str">
        <f>VLOOKUP(B473,товар!$A$1:$C$433,3,FALSE)</f>
        <v>Русская картошка</v>
      </c>
      <c r="M473" s="53">
        <f>AVERAGEIFS($C$2:$C$999,$I$2:$I$999,I473,$L$2:$L$999,L473)</f>
        <v>241.83333333333334</v>
      </c>
      <c r="N473" s="51"/>
      <c r="O473" s="55">
        <f t="shared" si="15"/>
        <v>45158</v>
      </c>
      <c r="P473" s="55">
        <f>SUM($E$2:$E$999,клиенты!D472:L906,10,FALSE)</f>
        <v>799900</v>
      </c>
    </row>
    <row r="474" spans="1:16" x14ac:dyDescent="0.25">
      <c r="A474" s="18">
        <v>475</v>
      </c>
      <c r="B474" s="17">
        <v>194</v>
      </c>
      <c r="C474" s="17">
        <v>268</v>
      </c>
      <c r="D474" s="17">
        <v>5</v>
      </c>
      <c r="E474" s="17">
        <v>1340</v>
      </c>
      <c r="F474" s="51">
        <v>45408</v>
      </c>
      <c r="G474" s="17" t="s">
        <v>24</v>
      </c>
      <c r="H474" s="19">
        <v>80</v>
      </c>
      <c r="I474" s="17" t="str">
        <f>VLOOKUP(B474,товар!$A$1:$C$433,2,FALSE)</f>
        <v>Соль</v>
      </c>
      <c r="J474" s="34">
        <f>AVERAGEIF($I$2:$I$999,I474,$C$2:$C$999)</f>
        <v>264.8679245283019</v>
      </c>
      <c r="K474" s="36">
        <f t="shared" si="14"/>
        <v>1.1825046302892162E-2</v>
      </c>
      <c r="L474" s="17" t="str">
        <f>VLOOKUP(B474,товар!$A$1:$C$433,3,FALSE)</f>
        <v>Салта</v>
      </c>
      <c r="M474" s="53">
        <f>AVERAGEIFS($C$2:$C$999,$I$2:$I$999,I474,$L$2:$L$999,L474)</f>
        <v>273.7</v>
      </c>
      <c r="N474" s="51"/>
      <c r="O474" s="55">
        <f t="shared" si="15"/>
        <v>45408</v>
      </c>
      <c r="P474" s="55">
        <f>SUM($E$2:$E$999,клиенты!D473:L907,10,FALSE)</f>
        <v>799900</v>
      </c>
    </row>
    <row r="475" spans="1:16" x14ac:dyDescent="0.25">
      <c r="A475" s="18">
        <v>476</v>
      </c>
      <c r="B475" s="17">
        <v>312</v>
      </c>
      <c r="C475" s="17">
        <v>223</v>
      </c>
      <c r="D475" s="17">
        <v>2</v>
      </c>
      <c r="E475" s="17">
        <v>446</v>
      </c>
      <c r="F475" s="51">
        <v>44991</v>
      </c>
      <c r="G475" s="17" t="s">
        <v>12</v>
      </c>
      <c r="H475" s="19">
        <v>276</v>
      </c>
      <c r="I475" s="17" t="str">
        <f>VLOOKUP(B475,товар!$A$1:$C$433,2,FALSE)</f>
        <v>Хлеб</v>
      </c>
      <c r="J475" s="34">
        <f>AVERAGEIF($I$2:$I$999,I475,$C$2:$C$999)</f>
        <v>300.31818181818181</v>
      </c>
      <c r="K475" s="36">
        <f t="shared" si="14"/>
        <v>-0.2574542152262751</v>
      </c>
      <c r="L475" s="17" t="str">
        <f>VLOOKUP(B475,товар!$A$1:$C$433,3,FALSE)</f>
        <v>Каравай</v>
      </c>
      <c r="M475" s="53">
        <f>AVERAGEIFS($C$2:$C$999,$I$2:$I$999,I475,$L$2:$L$999,L475)</f>
        <v>331.16666666666669</v>
      </c>
      <c r="N475" s="51"/>
      <c r="O475" s="55">
        <f t="shared" si="15"/>
        <v>44991</v>
      </c>
      <c r="P475" s="55">
        <f>SUM($E$2:$E$999,клиенты!D474:L908,10,FALSE)</f>
        <v>799900</v>
      </c>
    </row>
    <row r="476" spans="1:16" x14ac:dyDescent="0.25">
      <c r="A476" s="18">
        <v>477</v>
      </c>
      <c r="B476" s="17">
        <v>235</v>
      </c>
      <c r="C476" s="17">
        <v>455</v>
      </c>
      <c r="D476" s="17">
        <v>5</v>
      </c>
      <c r="E476" s="17">
        <v>2275</v>
      </c>
      <c r="F476" s="51">
        <v>45038</v>
      </c>
      <c r="G476" s="17" t="s">
        <v>25</v>
      </c>
      <c r="H476" s="19">
        <v>71</v>
      </c>
      <c r="I476" s="17" t="str">
        <f>VLOOKUP(B476,товар!$A$1:$C$433,2,FALSE)</f>
        <v>Хлеб</v>
      </c>
      <c r="J476" s="34">
        <f>AVERAGEIF($I$2:$I$999,I476,$C$2:$C$999)</f>
        <v>300.31818181818181</v>
      </c>
      <c r="K476" s="36">
        <f t="shared" si="14"/>
        <v>0.51505978507643402</v>
      </c>
      <c r="L476" s="17" t="str">
        <f>VLOOKUP(B476,товар!$A$1:$C$433,3,FALSE)</f>
        <v>Русский Хлеб</v>
      </c>
      <c r="M476" s="53">
        <f>AVERAGEIFS($C$2:$C$999,$I$2:$I$999,I476,$L$2:$L$999,L476)</f>
        <v>316.60000000000002</v>
      </c>
      <c r="N476" s="51"/>
      <c r="O476" s="55">
        <f t="shared" si="15"/>
        <v>45038</v>
      </c>
      <c r="P476" s="55">
        <f>SUM($E$2:$E$999,клиенты!D475:L909,10,FALSE)</f>
        <v>799900</v>
      </c>
    </row>
    <row r="477" spans="1:16" x14ac:dyDescent="0.25">
      <c r="A477" s="18">
        <v>478</v>
      </c>
      <c r="B477" s="17">
        <v>399</v>
      </c>
      <c r="C477" s="17">
        <v>379</v>
      </c>
      <c r="D477" s="17">
        <v>1</v>
      </c>
      <c r="E477" s="17">
        <v>379</v>
      </c>
      <c r="F477" s="51">
        <v>45188</v>
      </c>
      <c r="G477" s="17" t="s">
        <v>18</v>
      </c>
      <c r="H477" s="19">
        <v>12</v>
      </c>
      <c r="I477" s="17" t="str">
        <f>VLOOKUP(B477,товар!$A$1:$C$433,2,FALSE)</f>
        <v>Хлеб</v>
      </c>
      <c r="J477" s="34">
        <f>AVERAGEIF($I$2:$I$999,I477,$C$2:$C$999)</f>
        <v>300.31818181818181</v>
      </c>
      <c r="K477" s="36">
        <f t="shared" si="14"/>
        <v>0.26199485394278788</v>
      </c>
      <c r="L477" s="17" t="str">
        <f>VLOOKUP(B477,товар!$A$1:$C$433,3,FALSE)</f>
        <v>Хлебный Дом</v>
      </c>
      <c r="M477" s="53">
        <f>AVERAGEIFS($C$2:$C$999,$I$2:$I$999,I477,$L$2:$L$999,L477)</f>
        <v>281.73333333333335</v>
      </c>
      <c r="N477" s="51"/>
      <c r="O477" s="55">
        <f t="shared" si="15"/>
        <v>45188</v>
      </c>
      <c r="P477" s="55">
        <f>SUM($E$2:$E$999,клиенты!D476:L910,10,FALSE)</f>
        <v>799900</v>
      </c>
    </row>
    <row r="478" spans="1:16" x14ac:dyDescent="0.25">
      <c r="A478" s="18">
        <v>479</v>
      </c>
      <c r="B478" s="17">
        <v>494</v>
      </c>
      <c r="C478" s="17">
        <v>216</v>
      </c>
      <c r="D478" s="17">
        <v>3</v>
      </c>
      <c r="E478" s="17">
        <v>648</v>
      </c>
      <c r="F478" s="51">
        <v>45009</v>
      </c>
      <c r="G478" s="17" t="s">
        <v>25</v>
      </c>
      <c r="H478" s="19">
        <v>9</v>
      </c>
      <c r="I478" s="17" t="str">
        <f>VLOOKUP(B478,товар!$A$1:$C$433,2,FALSE)</f>
        <v>Сыр</v>
      </c>
      <c r="J478" s="34">
        <f>AVERAGEIF($I$2:$I$999,I478,$C$2:$C$999)</f>
        <v>262.63492063492066</v>
      </c>
      <c r="K478" s="36">
        <f t="shared" si="14"/>
        <v>-0.17756557476127166</v>
      </c>
      <c r="L478" s="17" t="str">
        <f>VLOOKUP(B478,товар!$A$1:$C$433,3,FALSE)</f>
        <v>Сырная долина</v>
      </c>
      <c r="M478" s="53">
        <f>AVERAGEIFS($C$2:$C$999,$I$2:$I$999,I478,$L$2:$L$999,L478)</f>
        <v>271</v>
      </c>
      <c r="N478" s="51"/>
      <c r="O478" s="55">
        <f t="shared" si="15"/>
        <v>45009</v>
      </c>
      <c r="P478" s="55">
        <f>SUM($E$2:$E$999,клиенты!D477:L911,10,FALSE)</f>
        <v>799900</v>
      </c>
    </row>
    <row r="479" spans="1:16" x14ac:dyDescent="0.25">
      <c r="A479" s="18">
        <v>480</v>
      </c>
      <c r="B479" s="17">
        <v>458</v>
      </c>
      <c r="C479" s="17">
        <v>469</v>
      </c>
      <c r="D479" s="17">
        <v>4</v>
      </c>
      <c r="E479" s="17">
        <v>1876</v>
      </c>
      <c r="F479" s="51">
        <v>45411</v>
      </c>
      <c r="G479" s="17" t="s">
        <v>20</v>
      </c>
      <c r="H479" s="19">
        <v>51</v>
      </c>
      <c r="I479" s="17" t="str">
        <f>VLOOKUP(B479,товар!$A$1:$C$433,2,FALSE)</f>
        <v>Макароны</v>
      </c>
      <c r="J479" s="34">
        <f>AVERAGEIF($I$2:$I$999,I479,$C$2:$C$999)</f>
        <v>265.47674418604652</v>
      </c>
      <c r="K479" s="36">
        <f t="shared" si="14"/>
        <v>0.76663308659279039</v>
      </c>
      <c r="L479" s="17" t="str">
        <f>VLOOKUP(B479,товар!$A$1:$C$433,3,FALSE)</f>
        <v>Борилла</v>
      </c>
      <c r="M479" s="53">
        <f>AVERAGEIFS($C$2:$C$999,$I$2:$I$999,I479,$L$2:$L$999,L479)</f>
        <v>236.27586206896552</v>
      </c>
      <c r="N479" s="51"/>
      <c r="O479" s="55">
        <f t="shared" si="15"/>
        <v>45411</v>
      </c>
      <c r="P479" s="55">
        <f>SUM($E$2:$E$999,клиенты!D478:L912,10,FALSE)</f>
        <v>799900</v>
      </c>
    </row>
    <row r="480" spans="1:16" x14ac:dyDescent="0.25">
      <c r="A480" s="18">
        <v>481</v>
      </c>
      <c r="B480" s="17">
        <v>193</v>
      </c>
      <c r="C480" s="17">
        <v>94</v>
      </c>
      <c r="D480" s="17">
        <v>3</v>
      </c>
      <c r="E480" s="17">
        <v>282</v>
      </c>
      <c r="F480" s="51">
        <v>45106</v>
      </c>
      <c r="G480" s="17" t="s">
        <v>10</v>
      </c>
      <c r="H480" s="19">
        <v>370</v>
      </c>
      <c r="I480" s="17" t="str">
        <f>VLOOKUP(B480,товар!$A$1:$C$433,2,FALSE)</f>
        <v>Соль</v>
      </c>
      <c r="J480" s="34">
        <f>AVERAGEIF($I$2:$I$999,I480,$C$2:$C$999)</f>
        <v>264.8679245283019</v>
      </c>
      <c r="K480" s="36">
        <f t="shared" si="14"/>
        <v>-0.64510614047585135</v>
      </c>
      <c r="L480" s="17" t="str">
        <f>VLOOKUP(B480,товар!$A$1:$C$433,3,FALSE)</f>
        <v>Салта</v>
      </c>
      <c r="M480" s="53">
        <f>AVERAGEIFS($C$2:$C$999,$I$2:$I$999,I480,$L$2:$L$999,L480)</f>
        <v>273.7</v>
      </c>
      <c r="N480" s="51"/>
      <c r="O480" s="55">
        <f t="shared" si="15"/>
        <v>45106</v>
      </c>
      <c r="P480" s="55">
        <f>SUM($E$2:$E$999,клиенты!D479:L913,10,FALSE)</f>
        <v>799900</v>
      </c>
    </row>
    <row r="481" spans="1:16" x14ac:dyDescent="0.25">
      <c r="A481" s="18">
        <v>482</v>
      </c>
      <c r="B481" s="17">
        <v>450</v>
      </c>
      <c r="C481" s="17">
        <v>494</v>
      </c>
      <c r="D481" s="17">
        <v>4</v>
      </c>
      <c r="E481" s="17">
        <v>1976</v>
      </c>
      <c r="F481" s="51">
        <v>45004</v>
      </c>
      <c r="G481" s="17" t="s">
        <v>23</v>
      </c>
      <c r="H481" s="19">
        <v>17</v>
      </c>
      <c r="I481" s="17" t="str">
        <f>VLOOKUP(B481,товар!$A$1:$C$433,2,FALSE)</f>
        <v>Хлеб</v>
      </c>
      <c r="J481" s="34">
        <f>AVERAGEIF($I$2:$I$999,I481,$C$2:$C$999)</f>
        <v>300.31818181818181</v>
      </c>
      <c r="K481" s="36">
        <f t="shared" si="14"/>
        <v>0.64492205236869982</v>
      </c>
      <c r="L481" s="17" t="str">
        <f>VLOOKUP(B481,товар!$A$1:$C$433,3,FALSE)</f>
        <v>Хлебный Дом</v>
      </c>
      <c r="M481" s="53">
        <f>AVERAGEIFS($C$2:$C$999,$I$2:$I$999,I481,$L$2:$L$999,L481)</f>
        <v>281.73333333333335</v>
      </c>
      <c r="N481" s="51"/>
      <c r="O481" s="55">
        <f t="shared" si="15"/>
        <v>45004</v>
      </c>
      <c r="P481" s="55">
        <f>SUM($E$2:$E$999,клиенты!D480:L914,10,FALSE)</f>
        <v>799900</v>
      </c>
    </row>
    <row r="482" spans="1:16" x14ac:dyDescent="0.25">
      <c r="A482" s="18">
        <v>483</v>
      </c>
      <c r="B482" s="17">
        <v>334</v>
      </c>
      <c r="C482" s="17">
        <v>309</v>
      </c>
      <c r="D482" s="17">
        <v>5</v>
      </c>
      <c r="E482" s="17">
        <v>1545</v>
      </c>
      <c r="F482" s="51">
        <v>45003</v>
      </c>
      <c r="G482" s="17" t="s">
        <v>15</v>
      </c>
      <c r="H482" s="19">
        <v>39</v>
      </c>
      <c r="I482" s="17" t="str">
        <f>VLOOKUP(B482,товар!$A$1:$C$433,2,FALSE)</f>
        <v>Молоко</v>
      </c>
      <c r="J482" s="34">
        <f>AVERAGEIF($I$2:$I$999,I482,$C$2:$C$999)</f>
        <v>294.95238095238096</v>
      </c>
      <c r="K482" s="36">
        <f t="shared" si="14"/>
        <v>4.7626735550532651E-2</v>
      </c>
      <c r="L482" s="17" t="str">
        <f>VLOOKUP(B482,товар!$A$1:$C$433,3,FALSE)</f>
        <v>Домик в деревне</v>
      </c>
      <c r="M482" s="53">
        <f>AVERAGEIFS($C$2:$C$999,$I$2:$I$999,I482,$L$2:$L$999,L482)</f>
        <v>274.77777777777777</v>
      </c>
      <c r="N482" s="51"/>
      <c r="O482" s="55">
        <f t="shared" si="15"/>
        <v>45003</v>
      </c>
      <c r="P482" s="55">
        <f>SUM($E$2:$E$999,клиенты!D481:L915,10,FALSE)</f>
        <v>799900</v>
      </c>
    </row>
    <row r="483" spans="1:16" x14ac:dyDescent="0.25">
      <c r="A483" s="18">
        <v>484</v>
      </c>
      <c r="B483" s="17">
        <v>115</v>
      </c>
      <c r="C483" s="17">
        <v>118</v>
      </c>
      <c r="D483" s="17">
        <v>1</v>
      </c>
      <c r="E483" s="17">
        <v>118</v>
      </c>
      <c r="F483" s="51">
        <v>45327</v>
      </c>
      <c r="G483" s="17" t="s">
        <v>9</v>
      </c>
      <c r="H483" s="19">
        <v>481</v>
      </c>
      <c r="I483" s="17" t="str">
        <f>VLOOKUP(B483,товар!$A$1:$C$433,2,FALSE)</f>
        <v>Сыр</v>
      </c>
      <c r="J483" s="34">
        <f>AVERAGEIF($I$2:$I$999,I483,$C$2:$C$999)</f>
        <v>262.63492063492066</v>
      </c>
      <c r="K483" s="36">
        <f t="shared" si="14"/>
        <v>-0.55070711954550955</v>
      </c>
      <c r="L483" s="17" t="str">
        <f>VLOOKUP(B483,товар!$A$1:$C$433,3,FALSE)</f>
        <v>President</v>
      </c>
      <c r="M483" s="53">
        <f>AVERAGEIFS($C$2:$C$999,$I$2:$I$999,I483,$L$2:$L$999,L483)</f>
        <v>238.72222222222223</v>
      </c>
      <c r="N483" s="51"/>
      <c r="O483" s="55">
        <f t="shared" si="15"/>
        <v>45327</v>
      </c>
      <c r="P483" s="55">
        <f>SUM($E$2:$E$999,клиенты!D482:L916,10,FALSE)</f>
        <v>799900</v>
      </c>
    </row>
    <row r="484" spans="1:16" x14ac:dyDescent="0.25">
      <c r="A484" s="18">
        <v>485</v>
      </c>
      <c r="B484" s="17">
        <v>163</v>
      </c>
      <c r="C484" s="17">
        <v>344</v>
      </c>
      <c r="D484" s="17">
        <v>1</v>
      </c>
      <c r="E484" s="17">
        <v>344</v>
      </c>
      <c r="F484" s="51">
        <v>45188</v>
      </c>
      <c r="G484" s="17" t="s">
        <v>10</v>
      </c>
      <c r="H484" s="19">
        <v>363</v>
      </c>
      <c r="I484" s="17" t="str">
        <f>VLOOKUP(B484,товар!$A$1:$C$433,2,FALSE)</f>
        <v>Соль</v>
      </c>
      <c r="J484" s="34">
        <f>AVERAGEIF($I$2:$I$999,I484,$C$2:$C$999)</f>
        <v>264.8679245283019</v>
      </c>
      <c r="K484" s="36">
        <f t="shared" si="14"/>
        <v>0.298760507194757</v>
      </c>
      <c r="L484" s="17" t="str">
        <f>VLOOKUP(B484,товар!$A$1:$C$433,3,FALSE)</f>
        <v>Экстра</v>
      </c>
      <c r="M484" s="53">
        <f>AVERAGEIFS($C$2:$C$999,$I$2:$I$999,I484,$L$2:$L$999,L484)</f>
        <v>320.84615384615387</v>
      </c>
      <c r="N484" s="51"/>
      <c r="O484" s="55">
        <f t="shared" si="15"/>
        <v>45188</v>
      </c>
      <c r="P484" s="55">
        <f>SUM($E$2:$E$999,клиенты!D483:L917,10,FALSE)</f>
        <v>799900</v>
      </c>
    </row>
    <row r="485" spans="1:16" x14ac:dyDescent="0.25">
      <c r="A485" s="18">
        <v>486</v>
      </c>
      <c r="B485" s="17">
        <v>321</v>
      </c>
      <c r="C485" s="17">
        <v>322</v>
      </c>
      <c r="D485" s="17">
        <v>3</v>
      </c>
      <c r="E485" s="17">
        <v>966</v>
      </c>
      <c r="F485" s="51">
        <v>45094</v>
      </c>
      <c r="G485" s="17" t="s">
        <v>14</v>
      </c>
      <c r="H485" s="19">
        <v>328</v>
      </c>
      <c r="I485" s="17" t="str">
        <f>VLOOKUP(B485,товар!$A$1:$C$433,2,FALSE)</f>
        <v>Мясо</v>
      </c>
      <c r="J485" s="34">
        <f>AVERAGEIF($I$2:$I$999,I485,$C$2:$C$999)</f>
        <v>271.74545454545455</v>
      </c>
      <c r="K485" s="36">
        <f t="shared" si="14"/>
        <v>0.18493242339087379</v>
      </c>
      <c r="L485" s="17" t="str">
        <f>VLOOKUP(B485,товар!$A$1:$C$433,3,FALSE)</f>
        <v>Сава</v>
      </c>
      <c r="M485" s="53">
        <f>AVERAGEIFS($C$2:$C$999,$I$2:$I$999,I485,$L$2:$L$999,L485)</f>
        <v>212.8125</v>
      </c>
      <c r="N485" s="51"/>
      <c r="O485" s="55">
        <f t="shared" si="15"/>
        <v>45094</v>
      </c>
      <c r="P485" s="55">
        <f>SUM($E$2:$E$999,клиенты!D484:L918,10,FALSE)</f>
        <v>799900</v>
      </c>
    </row>
    <row r="486" spans="1:16" x14ac:dyDescent="0.25">
      <c r="A486" s="18">
        <v>487</v>
      </c>
      <c r="B486" s="17">
        <v>129</v>
      </c>
      <c r="C486" s="17">
        <v>328</v>
      </c>
      <c r="D486" s="17">
        <v>4</v>
      </c>
      <c r="E486" s="17">
        <v>1312</v>
      </c>
      <c r="F486" s="51">
        <v>45304</v>
      </c>
      <c r="G486" s="17" t="s">
        <v>11</v>
      </c>
      <c r="H486" s="19">
        <v>127</v>
      </c>
      <c r="I486" s="17" t="str">
        <f>VLOOKUP(B486,товар!$A$1:$C$433,2,FALSE)</f>
        <v>Мясо</v>
      </c>
      <c r="J486" s="34">
        <f>AVERAGEIF($I$2:$I$999,I486,$C$2:$C$999)</f>
        <v>271.74545454545455</v>
      </c>
      <c r="K486" s="36">
        <f t="shared" si="14"/>
        <v>0.20701190954101434</v>
      </c>
      <c r="L486" s="17" t="str">
        <f>VLOOKUP(B486,товар!$A$1:$C$433,3,FALSE)</f>
        <v>Агрокомплекс</v>
      </c>
      <c r="M486" s="53">
        <f>AVERAGEIFS($C$2:$C$999,$I$2:$I$999,I486,$L$2:$L$999,L486)</f>
        <v>311.2</v>
      </c>
      <c r="N486" s="51"/>
      <c r="O486" s="55">
        <f t="shared" si="15"/>
        <v>45304</v>
      </c>
      <c r="P486" s="55">
        <f>SUM($E$2:$E$999,клиенты!D485:L919,10,FALSE)</f>
        <v>799900</v>
      </c>
    </row>
    <row r="487" spans="1:16" x14ac:dyDescent="0.25">
      <c r="A487" s="18">
        <v>488</v>
      </c>
      <c r="B487" s="17">
        <v>12</v>
      </c>
      <c r="C487" s="17">
        <v>357</v>
      </c>
      <c r="D487" s="17">
        <v>1</v>
      </c>
      <c r="E487" s="17">
        <v>357</v>
      </c>
      <c r="F487" s="51">
        <v>45369</v>
      </c>
      <c r="G487" s="17" t="s">
        <v>10</v>
      </c>
      <c r="H487" s="19">
        <v>221</v>
      </c>
      <c r="I487" s="17" t="str">
        <f>VLOOKUP(B487,товар!$A$1:$C$433,2,FALSE)</f>
        <v>Макароны</v>
      </c>
      <c r="J487" s="34">
        <f>AVERAGEIF($I$2:$I$999,I487,$C$2:$C$999)</f>
        <v>265.47674418604652</v>
      </c>
      <c r="K487" s="36">
        <f t="shared" si="14"/>
        <v>0.34475055845122848</v>
      </c>
      <c r="L487" s="17" t="str">
        <f>VLOOKUP(B487,товар!$A$1:$C$433,3,FALSE)</f>
        <v>Макфа</v>
      </c>
      <c r="M487" s="53">
        <f>AVERAGEIFS($C$2:$C$999,$I$2:$I$999,I487,$L$2:$L$999,L487)</f>
        <v>329.27272727272725</v>
      </c>
      <c r="N487" s="51"/>
      <c r="O487" s="55">
        <f t="shared" si="15"/>
        <v>45369</v>
      </c>
      <c r="P487" s="55">
        <f>SUM($E$2:$E$999,клиенты!D486:L920,10,FALSE)</f>
        <v>799900</v>
      </c>
    </row>
    <row r="488" spans="1:16" x14ac:dyDescent="0.25">
      <c r="A488" s="18">
        <v>489</v>
      </c>
      <c r="B488" s="17">
        <v>104</v>
      </c>
      <c r="C488" s="17">
        <v>276</v>
      </c>
      <c r="D488" s="17">
        <v>2</v>
      </c>
      <c r="E488" s="17">
        <v>552</v>
      </c>
      <c r="F488" s="51">
        <v>45372</v>
      </c>
      <c r="G488" s="17" t="s">
        <v>14</v>
      </c>
      <c r="H488" s="19">
        <v>134</v>
      </c>
      <c r="I488" s="17" t="str">
        <f>VLOOKUP(B488,товар!$A$1:$C$433,2,FALSE)</f>
        <v>Йогурт</v>
      </c>
      <c r="J488" s="34">
        <f>AVERAGEIF($I$2:$I$999,I488,$C$2:$C$999)</f>
        <v>263.25423728813558</v>
      </c>
      <c r="K488" s="36">
        <f t="shared" si="14"/>
        <v>4.841617306206536E-2</v>
      </c>
      <c r="L488" s="17" t="str">
        <f>VLOOKUP(B488,товар!$A$1:$C$433,3,FALSE)</f>
        <v>Ростагроэкспорт</v>
      </c>
      <c r="M488" s="53">
        <f>AVERAGEIFS($C$2:$C$999,$I$2:$I$999,I488,$L$2:$L$999,L488)</f>
        <v>257.78260869565219</v>
      </c>
      <c r="N488" s="51"/>
      <c r="O488" s="55">
        <f t="shared" si="15"/>
        <v>45372</v>
      </c>
      <c r="P488" s="55">
        <f>SUM($E$2:$E$999,клиенты!D487:L921,10,FALSE)</f>
        <v>799900</v>
      </c>
    </row>
    <row r="489" spans="1:16" x14ac:dyDescent="0.25">
      <c r="A489" s="18">
        <v>490</v>
      </c>
      <c r="B489" s="17">
        <v>61</v>
      </c>
      <c r="C489" s="17">
        <v>170</v>
      </c>
      <c r="D489" s="17">
        <v>2</v>
      </c>
      <c r="E489" s="17">
        <v>340</v>
      </c>
      <c r="F489" s="51">
        <v>45292</v>
      </c>
      <c r="G489" s="17" t="s">
        <v>11</v>
      </c>
      <c r="H489" s="19">
        <v>374</v>
      </c>
      <c r="I489" s="17" t="str">
        <f>VLOOKUP(B489,товар!$A$1:$C$433,2,FALSE)</f>
        <v>Йогурт</v>
      </c>
      <c r="J489" s="34">
        <f>AVERAGEIF($I$2:$I$999,I489,$C$2:$C$999)</f>
        <v>263.25423728813558</v>
      </c>
      <c r="K489" s="36">
        <f t="shared" si="14"/>
        <v>-0.35423641514293069</v>
      </c>
      <c r="L489" s="17" t="str">
        <f>VLOOKUP(B489,товар!$A$1:$C$433,3,FALSE)</f>
        <v>Эрманн</v>
      </c>
      <c r="M489" s="53">
        <f>AVERAGEIFS($C$2:$C$999,$I$2:$I$999,I489,$L$2:$L$999,L489)</f>
        <v>248.5</v>
      </c>
      <c r="N489" s="51"/>
      <c r="O489" s="55">
        <f t="shared" si="15"/>
        <v>45292</v>
      </c>
      <c r="P489" s="55">
        <f>SUM($E$2:$E$999,клиенты!D488:L922,10,FALSE)</f>
        <v>799900</v>
      </c>
    </row>
    <row r="490" spans="1:16" x14ac:dyDescent="0.25">
      <c r="A490" s="18">
        <v>491</v>
      </c>
      <c r="B490" s="17">
        <v>202</v>
      </c>
      <c r="C490" s="17">
        <v>89</v>
      </c>
      <c r="D490" s="17">
        <v>1</v>
      </c>
      <c r="E490" s="17">
        <v>89</v>
      </c>
      <c r="F490" s="51">
        <v>45389</v>
      </c>
      <c r="G490" s="17" t="s">
        <v>8</v>
      </c>
      <c r="H490" s="19">
        <v>441</v>
      </c>
      <c r="I490" s="17" t="str">
        <f>VLOOKUP(B490,товар!$A$1:$C$433,2,FALSE)</f>
        <v>Овощи</v>
      </c>
      <c r="J490" s="34">
        <f>AVERAGEIF($I$2:$I$999,I490,$C$2:$C$999)</f>
        <v>250.48780487804879</v>
      </c>
      <c r="K490" s="36">
        <f t="shared" si="14"/>
        <v>-0.64469328140214222</v>
      </c>
      <c r="L490" s="17" t="str">
        <f>VLOOKUP(B490,товар!$A$1:$C$433,3,FALSE)</f>
        <v>Овощной ряд</v>
      </c>
      <c r="M490" s="53">
        <f>AVERAGEIFS($C$2:$C$999,$I$2:$I$999,I490,$L$2:$L$999,L490)</f>
        <v>303.8235294117647</v>
      </c>
      <c r="N490" s="51"/>
      <c r="O490" s="55">
        <f t="shared" si="15"/>
        <v>45389</v>
      </c>
      <c r="P490" s="55">
        <f>SUM($E$2:$E$999,клиенты!D489:L923,10,FALSE)</f>
        <v>799900</v>
      </c>
    </row>
    <row r="491" spans="1:16" x14ac:dyDescent="0.25">
      <c r="A491" s="18">
        <v>492</v>
      </c>
      <c r="B491" s="17">
        <v>464</v>
      </c>
      <c r="C491" s="17">
        <v>134</v>
      </c>
      <c r="D491" s="17">
        <v>1</v>
      </c>
      <c r="E491" s="17">
        <v>134</v>
      </c>
      <c r="F491" s="51">
        <v>45078</v>
      </c>
      <c r="G491" s="17" t="s">
        <v>8</v>
      </c>
      <c r="H491" s="19">
        <v>220</v>
      </c>
      <c r="I491" s="17" t="str">
        <f>VLOOKUP(B491,товар!$A$1:$C$433,2,FALSE)</f>
        <v>Сыр</v>
      </c>
      <c r="J491" s="34">
        <f>AVERAGEIF($I$2:$I$999,I491,$C$2:$C$999)</f>
        <v>262.63492063492066</v>
      </c>
      <c r="K491" s="36">
        <f t="shared" si="14"/>
        <v>-0.48978605100930739</v>
      </c>
      <c r="L491" s="17" t="str">
        <f>VLOOKUP(B491,товар!$A$1:$C$433,3,FALSE)</f>
        <v>Сырная долина</v>
      </c>
      <c r="M491" s="53">
        <f>AVERAGEIFS($C$2:$C$999,$I$2:$I$999,I491,$L$2:$L$999,L491)</f>
        <v>271</v>
      </c>
      <c r="N491" s="51"/>
      <c r="O491" s="55">
        <f t="shared" si="15"/>
        <v>45078</v>
      </c>
      <c r="P491" s="55">
        <f>SUM($E$2:$E$999,клиенты!D490:L924,10,FALSE)</f>
        <v>799900</v>
      </c>
    </row>
    <row r="492" spans="1:16" x14ac:dyDescent="0.25">
      <c r="A492" s="18">
        <v>493</v>
      </c>
      <c r="B492" s="17">
        <v>335</v>
      </c>
      <c r="C492" s="17">
        <v>436</v>
      </c>
      <c r="D492" s="17">
        <v>1</v>
      </c>
      <c r="E492" s="17">
        <v>436</v>
      </c>
      <c r="F492" s="51">
        <v>45407</v>
      </c>
      <c r="G492" s="17" t="s">
        <v>14</v>
      </c>
      <c r="H492" s="19">
        <v>235</v>
      </c>
      <c r="I492" s="17" t="str">
        <f>VLOOKUP(B492,товар!$A$1:$C$433,2,FALSE)</f>
        <v>Хлеб</v>
      </c>
      <c r="J492" s="34">
        <f>AVERAGEIF($I$2:$I$999,I492,$C$2:$C$999)</f>
        <v>300.31818181818181</v>
      </c>
      <c r="K492" s="36">
        <f t="shared" si="14"/>
        <v>0.45179355229302254</v>
      </c>
      <c r="L492" s="17" t="str">
        <f>VLOOKUP(B492,товар!$A$1:$C$433,3,FALSE)</f>
        <v>Каравай</v>
      </c>
      <c r="M492" s="53">
        <f>AVERAGEIFS($C$2:$C$999,$I$2:$I$999,I492,$L$2:$L$999,L492)</f>
        <v>331.16666666666669</v>
      </c>
      <c r="N492" s="51"/>
      <c r="O492" s="55">
        <f t="shared" si="15"/>
        <v>45407</v>
      </c>
      <c r="P492" s="55">
        <f>SUM($E$2:$E$999,клиенты!D491:L925,10,FALSE)</f>
        <v>799900</v>
      </c>
    </row>
    <row r="493" spans="1:16" x14ac:dyDescent="0.25">
      <c r="A493" s="18">
        <v>494</v>
      </c>
      <c r="B493" s="17">
        <v>15</v>
      </c>
      <c r="C493" s="17">
        <v>318</v>
      </c>
      <c r="D493" s="17">
        <v>5</v>
      </c>
      <c r="E493" s="17">
        <v>1590</v>
      </c>
      <c r="F493" s="51">
        <v>44982</v>
      </c>
      <c r="G493" s="17" t="s">
        <v>26</v>
      </c>
      <c r="H493" s="19">
        <v>323</v>
      </c>
      <c r="I493" s="17" t="str">
        <f>VLOOKUP(B493,товар!$A$1:$C$433,2,FALSE)</f>
        <v>Сахар</v>
      </c>
      <c r="J493" s="34">
        <f>AVERAGEIF($I$2:$I$999,I493,$C$2:$C$999)</f>
        <v>250.9655172413793</v>
      </c>
      <c r="K493" s="36">
        <f t="shared" si="14"/>
        <v>0.26710634789777421</v>
      </c>
      <c r="L493" s="17" t="str">
        <f>VLOOKUP(B493,товар!$A$1:$C$433,3,FALSE)</f>
        <v>Агросахар</v>
      </c>
      <c r="M493" s="53">
        <f>AVERAGEIFS($C$2:$C$999,$I$2:$I$999,I493,$L$2:$L$999,L493)</f>
        <v>215.85714285714286</v>
      </c>
      <c r="N493" s="51"/>
      <c r="O493" s="55">
        <f t="shared" si="15"/>
        <v>44982</v>
      </c>
      <c r="P493" s="55">
        <f>SUM($E$2:$E$999,клиенты!D492:L926,10,FALSE)</f>
        <v>799900</v>
      </c>
    </row>
    <row r="494" spans="1:16" x14ac:dyDescent="0.25">
      <c r="A494" s="18">
        <v>495</v>
      </c>
      <c r="B494" s="17">
        <v>441</v>
      </c>
      <c r="C494" s="17">
        <v>183</v>
      </c>
      <c r="D494" s="17">
        <v>1</v>
      </c>
      <c r="E494" s="17">
        <v>183</v>
      </c>
      <c r="F494" s="51">
        <v>45235</v>
      </c>
      <c r="G494" s="17" t="s">
        <v>14</v>
      </c>
      <c r="H494" s="19">
        <v>296</v>
      </c>
      <c r="I494" s="17" t="str">
        <f>VLOOKUP(B494,товар!$A$1:$C$433,2,FALSE)</f>
        <v>Чай</v>
      </c>
      <c r="J494" s="34">
        <f>AVERAGEIF($I$2:$I$999,I494,$C$2:$C$999)</f>
        <v>271.18181818181819</v>
      </c>
      <c r="K494" s="36">
        <f t="shared" si="14"/>
        <v>-0.32517599731813607</v>
      </c>
      <c r="L494" s="17" t="str">
        <f>VLOOKUP(B494,товар!$A$1:$C$433,3,FALSE)</f>
        <v>Lipton</v>
      </c>
      <c r="M494" s="53">
        <f>AVERAGEIFS($C$2:$C$999,$I$2:$I$999,I494,$L$2:$L$999,L494)</f>
        <v>260.15789473684208</v>
      </c>
      <c r="N494" s="51"/>
      <c r="O494" s="55">
        <f t="shared" si="15"/>
        <v>45235</v>
      </c>
      <c r="P494" s="55">
        <f>SUM($E$2:$E$999,клиенты!D493:L927,10,FALSE)</f>
        <v>799900</v>
      </c>
    </row>
    <row r="495" spans="1:16" x14ac:dyDescent="0.25">
      <c r="A495" s="18">
        <v>496</v>
      </c>
      <c r="B495" s="17">
        <v>149</v>
      </c>
      <c r="C495" s="17">
        <v>448</v>
      </c>
      <c r="D495" s="17">
        <v>2</v>
      </c>
      <c r="E495" s="17">
        <v>896</v>
      </c>
      <c r="F495" s="51">
        <v>45069</v>
      </c>
      <c r="G495" s="17" t="s">
        <v>16</v>
      </c>
      <c r="H495" s="19">
        <v>206</v>
      </c>
      <c r="I495" s="17" t="str">
        <f>VLOOKUP(B495,товар!$A$1:$C$433,2,FALSE)</f>
        <v>Конфеты</v>
      </c>
      <c r="J495" s="34">
        <f>AVERAGEIF($I$2:$I$999,I495,$C$2:$C$999)</f>
        <v>267.85483870967744</v>
      </c>
      <c r="K495" s="36">
        <f t="shared" si="14"/>
        <v>0.67254772084060921</v>
      </c>
      <c r="L495" s="17" t="str">
        <f>VLOOKUP(B495,товар!$A$1:$C$433,3,FALSE)</f>
        <v>Бабаевский</v>
      </c>
      <c r="M495" s="53">
        <f>AVERAGEIFS($C$2:$C$999,$I$2:$I$999,I495,$L$2:$L$999,L495)</f>
        <v>250.25925925925927</v>
      </c>
      <c r="N495" s="51"/>
      <c r="O495" s="55">
        <f t="shared" si="15"/>
        <v>45069</v>
      </c>
      <c r="P495" s="55">
        <f>SUM($E$2:$E$999,клиенты!D494:L928,10,FALSE)</f>
        <v>799900</v>
      </c>
    </row>
    <row r="496" spans="1:16" x14ac:dyDescent="0.25">
      <c r="A496" s="18">
        <v>497</v>
      </c>
      <c r="B496" s="17">
        <v>490</v>
      </c>
      <c r="C496" s="17">
        <v>58</v>
      </c>
      <c r="D496" s="17">
        <v>4</v>
      </c>
      <c r="E496" s="17">
        <v>232</v>
      </c>
      <c r="F496" s="51">
        <v>45216</v>
      </c>
      <c r="G496" s="17" t="s">
        <v>26</v>
      </c>
      <c r="H496" s="19">
        <v>255</v>
      </c>
      <c r="I496" s="17" t="str">
        <f>VLOOKUP(B496,товар!$A$1:$C$433,2,FALSE)</f>
        <v>Сыр</v>
      </c>
      <c r="J496" s="34">
        <f>AVERAGEIF($I$2:$I$999,I496,$C$2:$C$999)</f>
        <v>262.63492063492066</v>
      </c>
      <c r="K496" s="36">
        <f t="shared" si="14"/>
        <v>-0.77916112655626746</v>
      </c>
      <c r="L496" s="17" t="str">
        <f>VLOOKUP(B496,товар!$A$1:$C$433,3,FALSE)</f>
        <v>Сырная долина</v>
      </c>
      <c r="M496" s="53">
        <f>AVERAGEIFS($C$2:$C$999,$I$2:$I$999,I496,$L$2:$L$999,L496)</f>
        <v>271</v>
      </c>
      <c r="N496" s="51"/>
      <c r="O496" s="55">
        <f t="shared" si="15"/>
        <v>45216</v>
      </c>
      <c r="P496" s="55">
        <f>SUM($E$2:$E$999,клиенты!D495:L929,10,FALSE)</f>
        <v>799900</v>
      </c>
    </row>
    <row r="497" spans="1:16" x14ac:dyDescent="0.25">
      <c r="A497" s="18">
        <v>498</v>
      </c>
      <c r="B497" s="17">
        <v>90</v>
      </c>
      <c r="C497" s="17">
        <v>162</v>
      </c>
      <c r="D497" s="17">
        <v>3</v>
      </c>
      <c r="E497" s="17">
        <v>486</v>
      </c>
      <c r="F497" s="51">
        <v>45207</v>
      </c>
      <c r="G497" s="17" t="s">
        <v>14</v>
      </c>
      <c r="H497" s="19">
        <v>88</v>
      </c>
      <c r="I497" s="17" t="str">
        <f>VLOOKUP(B497,товар!$A$1:$C$433,2,FALSE)</f>
        <v>Кофе</v>
      </c>
      <c r="J497" s="34">
        <f>AVERAGEIF($I$2:$I$999,I497,$C$2:$C$999)</f>
        <v>253.58536585365854</v>
      </c>
      <c r="K497" s="36">
        <f t="shared" si="14"/>
        <v>-0.36116187361738961</v>
      </c>
      <c r="L497" s="17" t="str">
        <f>VLOOKUP(B497,товар!$A$1:$C$433,3,FALSE)</f>
        <v>Nescafe</v>
      </c>
      <c r="M497" s="53">
        <f>AVERAGEIFS($C$2:$C$999,$I$2:$I$999,I497,$L$2:$L$999,L497)</f>
        <v>256.89999999999998</v>
      </c>
      <c r="N497" s="51"/>
      <c r="O497" s="55">
        <f t="shared" si="15"/>
        <v>45207</v>
      </c>
      <c r="P497" s="55">
        <f>SUM($E$2:$E$999,клиенты!D496:L930,10,FALSE)</f>
        <v>799900</v>
      </c>
    </row>
    <row r="498" spans="1:16" x14ac:dyDescent="0.25">
      <c r="A498" s="18">
        <v>499</v>
      </c>
      <c r="B498" s="17">
        <v>396</v>
      </c>
      <c r="C498" s="17">
        <v>482</v>
      </c>
      <c r="D498" s="17">
        <v>2</v>
      </c>
      <c r="E498" s="17">
        <v>964</v>
      </c>
      <c r="F498" s="51">
        <v>45408</v>
      </c>
      <c r="G498" s="17" t="s">
        <v>20</v>
      </c>
      <c r="H498" s="19">
        <v>362</v>
      </c>
      <c r="I498" s="17" t="str">
        <f>VLOOKUP(B498,товар!$A$1:$C$433,2,FALSE)</f>
        <v>Молоко</v>
      </c>
      <c r="J498" s="34">
        <f>AVERAGEIF($I$2:$I$999,I498,$C$2:$C$999)</f>
        <v>294.95238095238096</v>
      </c>
      <c r="K498" s="36">
        <f t="shared" si="14"/>
        <v>0.63416209234743293</v>
      </c>
      <c r="L498" s="17" t="str">
        <f>VLOOKUP(B498,товар!$A$1:$C$433,3,FALSE)</f>
        <v>Домик в деревне</v>
      </c>
      <c r="M498" s="53">
        <f>AVERAGEIFS($C$2:$C$999,$I$2:$I$999,I498,$L$2:$L$999,L498)</f>
        <v>274.77777777777777</v>
      </c>
      <c r="N498" s="51"/>
      <c r="O498" s="55">
        <f t="shared" si="15"/>
        <v>45408</v>
      </c>
      <c r="P498" s="55">
        <f>SUM($E$2:$E$999,клиенты!D497:L931,10,FALSE)</f>
        <v>799900</v>
      </c>
    </row>
    <row r="499" spans="1:16" x14ac:dyDescent="0.25">
      <c r="A499" s="18">
        <v>500</v>
      </c>
      <c r="B499" s="17">
        <v>323</v>
      </c>
      <c r="C499" s="17">
        <v>64</v>
      </c>
      <c r="D499" s="17">
        <v>4</v>
      </c>
      <c r="E499" s="17">
        <v>256</v>
      </c>
      <c r="F499" s="51">
        <v>45349</v>
      </c>
      <c r="G499" s="17" t="s">
        <v>9</v>
      </c>
      <c r="H499" s="19">
        <v>265</v>
      </c>
      <c r="I499" s="17" t="str">
        <f>VLOOKUP(B499,товар!$A$1:$C$433,2,FALSE)</f>
        <v>Рыба</v>
      </c>
      <c r="J499" s="34">
        <f>AVERAGEIF($I$2:$I$999,I499,$C$2:$C$999)</f>
        <v>258.5128205128205</v>
      </c>
      <c r="K499" s="36">
        <f t="shared" si="14"/>
        <v>-0.75243007339813528</v>
      </c>
      <c r="L499" s="17" t="str">
        <f>VLOOKUP(B499,товар!$A$1:$C$433,3,FALSE)</f>
        <v>Меридиан</v>
      </c>
      <c r="M499" s="53">
        <f>AVERAGEIFS($C$2:$C$999,$I$2:$I$999,I499,$L$2:$L$999,L499)</f>
        <v>260.64705882352939</v>
      </c>
      <c r="N499" s="51"/>
      <c r="O499" s="55">
        <f t="shared" si="15"/>
        <v>45349</v>
      </c>
      <c r="P499" s="55">
        <f>SUM($E$2:$E$999,клиенты!D498:L932,10,FALSE)</f>
        <v>799900</v>
      </c>
    </row>
    <row r="500" spans="1:16" x14ac:dyDescent="0.25">
      <c r="A500" s="18">
        <v>501</v>
      </c>
      <c r="B500" s="17">
        <v>451</v>
      </c>
      <c r="C500" s="17">
        <v>187</v>
      </c>
      <c r="D500" s="17">
        <v>4</v>
      </c>
      <c r="E500" s="17">
        <v>748</v>
      </c>
      <c r="F500" s="51">
        <v>45160</v>
      </c>
      <c r="G500" s="17" t="s">
        <v>19</v>
      </c>
      <c r="H500" s="19">
        <v>164</v>
      </c>
      <c r="I500" s="17" t="str">
        <f>VLOOKUP(B500,товар!$A$1:$C$433,2,FALSE)</f>
        <v>Рис</v>
      </c>
      <c r="J500" s="34">
        <f>AVERAGEIF($I$2:$I$999,I500,$C$2:$C$999)</f>
        <v>258.375</v>
      </c>
      <c r="K500" s="36">
        <f t="shared" si="14"/>
        <v>-0.27624576681180457</v>
      </c>
      <c r="L500" s="17" t="str">
        <f>VLOOKUP(B500,товар!$A$1:$C$433,3,FALSE)</f>
        <v>Белый Злат</v>
      </c>
      <c r="M500" s="53">
        <f>AVERAGEIFS($C$2:$C$999,$I$2:$I$999,I500,$L$2:$L$999,L500)</f>
        <v>269.70588235294116</v>
      </c>
      <c r="N500" s="51"/>
      <c r="O500" s="55">
        <f t="shared" si="15"/>
        <v>45160</v>
      </c>
      <c r="P500" s="55">
        <f>SUM($E$2:$E$999,клиенты!D499:L933,10,FALSE)</f>
        <v>799900</v>
      </c>
    </row>
    <row r="501" spans="1:16" x14ac:dyDescent="0.25">
      <c r="A501" s="18">
        <v>502</v>
      </c>
      <c r="B501" s="17">
        <v>348</v>
      </c>
      <c r="C501" s="17">
        <v>461</v>
      </c>
      <c r="D501" s="17">
        <v>3</v>
      </c>
      <c r="E501" s="17">
        <v>1383</v>
      </c>
      <c r="F501" s="51">
        <v>45344</v>
      </c>
      <c r="G501" s="17" t="s">
        <v>18</v>
      </c>
      <c r="H501" s="19">
        <v>364</v>
      </c>
      <c r="I501" s="17" t="str">
        <f>VLOOKUP(B501,товар!$A$1:$C$433,2,FALSE)</f>
        <v>Чипсы</v>
      </c>
      <c r="J501" s="34">
        <f>AVERAGEIF($I$2:$I$999,I501,$C$2:$C$999)</f>
        <v>273.72549019607845</v>
      </c>
      <c r="K501" s="36">
        <f t="shared" si="14"/>
        <v>0.68416905444126064</v>
      </c>
      <c r="L501" s="17" t="str">
        <f>VLOOKUP(B501,товар!$A$1:$C$433,3,FALSE)</f>
        <v>Estrella</v>
      </c>
      <c r="M501" s="53">
        <f>AVERAGEIFS($C$2:$C$999,$I$2:$I$999,I501,$L$2:$L$999,L501)</f>
        <v>266.27272727272725</v>
      </c>
      <c r="N501" s="51"/>
      <c r="O501" s="55">
        <f t="shared" si="15"/>
        <v>45344</v>
      </c>
      <c r="P501" s="55">
        <f>SUM($E$2:$E$999,клиенты!D500:L934,10,FALSE)</f>
        <v>799900</v>
      </c>
    </row>
    <row r="502" spans="1:16" x14ac:dyDescent="0.25">
      <c r="A502" s="18">
        <v>503</v>
      </c>
      <c r="B502" s="17">
        <v>111</v>
      </c>
      <c r="C502" s="17">
        <v>321</v>
      </c>
      <c r="D502" s="17">
        <v>5</v>
      </c>
      <c r="E502" s="17">
        <v>1605</v>
      </c>
      <c r="F502" s="51">
        <v>45131</v>
      </c>
      <c r="G502" s="17" t="s">
        <v>17</v>
      </c>
      <c r="H502" s="19">
        <v>19</v>
      </c>
      <c r="I502" s="17" t="str">
        <f>VLOOKUP(B502,товар!$A$1:$C$433,2,FALSE)</f>
        <v>Сахар</v>
      </c>
      <c r="J502" s="34">
        <f>AVERAGEIF($I$2:$I$999,I502,$C$2:$C$999)</f>
        <v>250.9655172413793</v>
      </c>
      <c r="K502" s="36">
        <f t="shared" si="14"/>
        <v>0.27906018136850785</v>
      </c>
      <c r="L502" s="17" t="str">
        <f>VLOOKUP(B502,товар!$A$1:$C$433,3,FALSE)</f>
        <v>Сладов</v>
      </c>
      <c r="M502" s="53">
        <f>AVERAGEIFS($C$2:$C$999,$I$2:$I$999,I502,$L$2:$L$999,L502)</f>
        <v>231.92857142857142</v>
      </c>
      <c r="N502" s="51"/>
      <c r="O502" s="55">
        <f t="shared" si="15"/>
        <v>45131</v>
      </c>
      <c r="P502" s="55">
        <f>SUM($E$2:$E$999,клиенты!D501:L935,10,FALSE)</f>
        <v>799900</v>
      </c>
    </row>
    <row r="503" spans="1:16" x14ac:dyDescent="0.25">
      <c r="A503" s="18">
        <v>504</v>
      </c>
      <c r="B503" s="17">
        <v>234</v>
      </c>
      <c r="C503" s="17">
        <v>244</v>
      </c>
      <c r="D503" s="17">
        <v>3</v>
      </c>
      <c r="E503" s="17">
        <v>732</v>
      </c>
      <c r="F503" s="51">
        <v>45081</v>
      </c>
      <c r="G503" s="17" t="s">
        <v>20</v>
      </c>
      <c r="H503" s="19">
        <v>453</v>
      </c>
      <c r="I503" s="17" t="str">
        <f>VLOOKUP(B503,товар!$A$1:$C$433,2,FALSE)</f>
        <v>Чай</v>
      </c>
      <c r="J503" s="34">
        <f>AVERAGEIF($I$2:$I$999,I503,$C$2:$C$999)</f>
        <v>271.18181818181819</v>
      </c>
      <c r="K503" s="36">
        <f t="shared" si="14"/>
        <v>-0.10023466309084816</v>
      </c>
      <c r="L503" s="17" t="str">
        <f>VLOOKUP(B503,товар!$A$1:$C$433,3,FALSE)</f>
        <v>Greenfield</v>
      </c>
      <c r="M503" s="53">
        <f>AVERAGEIFS($C$2:$C$999,$I$2:$I$999,I503,$L$2:$L$999,L503)</f>
        <v>291.45454545454544</v>
      </c>
      <c r="N503" s="51"/>
      <c r="O503" s="55">
        <f t="shared" si="15"/>
        <v>45081</v>
      </c>
      <c r="P503" s="55">
        <f>SUM($E$2:$E$999,клиенты!D502:L936,10,FALSE)</f>
        <v>799900</v>
      </c>
    </row>
    <row r="504" spans="1:16" x14ac:dyDescent="0.25">
      <c r="A504" s="18">
        <v>505</v>
      </c>
      <c r="B504" s="17">
        <v>336</v>
      </c>
      <c r="C504" s="17">
        <v>416</v>
      </c>
      <c r="D504" s="17">
        <v>2</v>
      </c>
      <c r="E504" s="17">
        <v>832</v>
      </c>
      <c r="F504" s="51">
        <v>45173</v>
      </c>
      <c r="G504" s="17" t="s">
        <v>12</v>
      </c>
      <c r="H504" s="19">
        <v>335</v>
      </c>
      <c r="I504" s="17" t="str">
        <f>VLOOKUP(B504,товар!$A$1:$C$433,2,FALSE)</f>
        <v>Чипсы</v>
      </c>
      <c r="J504" s="34">
        <f>AVERAGEIF($I$2:$I$999,I504,$C$2:$C$999)</f>
        <v>273.72549019607845</v>
      </c>
      <c r="K504" s="36">
        <f t="shared" si="14"/>
        <v>0.51977077363896829</v>
      </c>
      <c r="L504" s="17" t="str">
        <f>VLOOKUP(B504,товар!$A$1:$C$433,3,FALSE)</f>
        <v>Estrella</v>
      </c>
      <c r="M504" s="53">
        <f>AVERAGEIFS($C$2:$C$999,$I$2:$I$999,I504,$L$2:$L$999,L504)</f>
        <v>266.27272727272725</v>
      </c>
      <c r="N504" s="51"/>
      <c r="O504" s="55">
        <f t="shared" si="15"/>
        <v>45173</v>
      </c>
      <c r="P504" s="55">
        <f>SUM($E$2:$E$999,клиенты!D503:L937,10,FALSE)</f>
        <v>799900</v>
      </c>
    </row>
    <row r="505" spans="1:16" x14ac:dyDescent="0.25">
      <c r="A505" s="18">
        <v>506</v>
      </c>
      <c r="B505" s="17">
        <v>441</v>
      </c>
      <c r="C505" s="17">
        <v>293</v>
      </c>
      <c r="D505" s="17">
        <v>3</v>
      </c>
      <c r="E505" s="17">
        <v>879</v>
      </c>
      <c r="F505" s="51">
        <v>45274</v>
      </c>
      <c r="G505" s="17" t="s">
        <v>24</v>
      </c>
      <c r="H505" s="19">
        <v>136</v>
      </c>
      <c r="I505" s="17" t="str">
        <f>VLOOKUP(B505,товар!$A$1:$C$433,2,FALSE)</f>
        <v>Чай</v>
      </c>
      <c r="J505" s="34">
        <f>AVERAGEIF($I$2:$I$999,I505,$C$2:$C$999)</f>
        <v>271.18181818181819</v>
      </c>
      <c r="K505" s="36">
        <f t="shared" si="14"/>
        <v>8.0455916862219201E-2</v>
      </c>
      <c r="L505" s="17" t="str">
        <f>VLOOKUP(B505,товар!$A$1:$C$433,3,FALSE)</f>
        <v>Lipton</v>
      </c>
      <c r="M505" s="53">
        <f>AVERAGEIFS($C$2:$C$999,$I$2:$I$999,I505,$L$2:$L$999,L505)</f>
        <v>260.15789473684208</v>
      </c>
      <c r="N505" s="51"/>
      <c r="O505" s="55">
        <f t="shared" si="15"/>
        <v>45274</v>
      </c>
      <c r="P505" s="55">
        <f>SUM($E$2:$E$999,клиенты!D504:L938,10,FALSE)</f>
        <v>799900</v>
      </c>
    </row>
    <row r="506" spans="1:16" x14ac:dyDescent="0.25">
      <c r="A506" s="18">
        <v>507</v>
      </c>
      <c r="B506" s="17">
        <v>481</v>
      </c>
      <c r="C506" s="17">
        <v>63</v>
      </c>
      <c r="D506" s="17">
        <v>1</v>
      </c>
      <c r="E506" s="17">
        <v>63</v>
      </c>
      <c r="F506" s="51">
        <v>45301</v>
      </c>
      <c r="G506" s="17" t="s">
        <v>12</v>
      </c>
      <c r="H506" s="19">
        <v>388</v>
      </c>
      <c r="I506" s="17" t="str">
        <f>VLOOKUP(B506,товар!$A$1:$C$433,2,FALSE)</f>
        <v>Чипсы</v>
      </c>
      <c r="J506" s="34">
        <f>AVERAGEIF($I$2:$I$999,I506,$C$2:$C$999)</f>
        <v>273.72549019607845</v>
      </c>
      <c r="K506" s="36">
        <f t="shared" si="14"/>
        <v>-0.76984240687679084</v>
      </c>
      <c r="L506" s="17" t="str">
        <f>VLOOKUP(B506,товар!$A$1:$C$433,3,FALSE)</f>
        <v>Pringles</v>
      </c>
      <c r="M506" s="53">
        <f>AVERAGEIFS($C$2:$C$999,$I$2:$I$999,I506,$L$2:$L$999,L506)</f>
        <v>280.23809523809524</v>
      </c>
      <c r="N506" s="51"/>
      <c r="O506" s="55">
        <f t="shared" si="15"/>
        <v>45301</v>
      </c>
      <c r="P506" s="55">
        <f>SUM($E$2:$E$999,клиенты!D505:L939,10,FALSE)</f>
        <v>799900</v>
      </c>
    </row>
    <row r="507" spans="1:16" x14ac:dyDescent="0.25">
      <c r="A507" s="18">
        <v>508</v>
      </c>
      <c r="B507" s="17">
        <v>403</v>
      </c>
      <c r="C507" s="17">
        <v>240</v>
      </c>
      <c r="D507" s="17">
        <v>1</v>
      </c>
      <c r="E507" s="17">
        <v>240</v>
      </c>
      <c r="F507" s="51">
        <v>45359</v>
      </c>
      <c r="G507" s="17" t="s">
        <v>10</v>
      </c>
      <c r="H507" s="19">
        <v>341</v>
      </c>
      <c r="I507" s="17" t="str">
        <f>VLOOKUP(B507,товар!$A$1:$C$433,2,FALSE)</f>
        <v>Чай</v>
      </c>
      <c r="J507" s="34">
        <f>AVERAGEIF($I$2:$I$999,I507,$C$2:$C$999)</f>
        <v>271.18181818181819</v>
      </c>
      <c r="K507" s="36">
        <f t="shared" si="14"/>
        <v>-0.11498491451558834</v>
      </c>
      <c r="L507" s="17" t="str">
        <f>VLOOKUP(B507,товар!$A$1:$C$433,3,FALSE)</f>
        <v>Ахмад</v>
      </c>
      <c r="M507" s="53">
        <f>AVERAGEIFS($C$2:$C$999,$I$2:$I$999,I507,$L$2:$L$999,L507)</f>
        <v>243.3</v>
      </c>
      <c r="N507" s="51"/>
      <c r="O507" s="55">
        <f t="shared" si="15"/>
        <v>45359</v>
      </c>
      <c r="P507" s="55">
        <f>SUM($E$2:$E$999,клиенты!D506:L940,10,FALSE)</f>
        <v>799900</v>
      </c>
    </row>
    <row r="508" spans="1:16" x14ac:dyDescent="0.25">
      <c r="A508" s="18">
        <v>509</v>
      </c>
      <c r="B508" s="17">
        <v>137</v>
      </c>
      <c r="C508" s="17">
        <v>432</v>
      </c>
      <c r="D508" s="17">
        <v>5</v>
      </c>
      <c r="E508" s="17">
        <v>2160</v>
      </c>
      <c r="F508" s="51">
        <v>45131</v>
      </c>
      <c r="G508" s="17" t="s">
        <v>22</v>
      </c>
      <c r="H508" s="19">
        <v>185</v>
      </c>
      <c r="I508" s="17" t="str">
        <f>VLOOKUP(B508,товар!$A$1:$C$433,2,FALSE)</f>
        <v>Фрукты</v>
      </c>
      <c r="J508" s="34">
        <f>AVERAGEIF($I$2:$I$999,I508,$C$2:$C$999)</f>
        <v>274.16279069767444</v>
      </c>
      <c r="K508" s="36">
        <f t="shared" si="14"/>
        <v>0.57570616676562891</v>
      </c>
      <c r="L508" s="17" t="str">
        <f>VLOOKUP(B508,товар!$A$1:$C$433,3,FALSE)</f>
        <v>Экзотик</v>
      </c>
      <c r="M508" s="53">
        <f>AVERAGEIFS($C$2:$C$999,$I$2:$I$999,I508,$L$2:$L$999,L508)</f>
        <v>253.6875</v>
      </c>
      <c r="N508" s="51"/>
      <c r="O508" s="55">
        <f t="shared" si="15"/>
        <v>45131</v>
      </c>
      <c r="P508" s="55">
        <f>SUM($E$2:$E$999,клиенты!D507:L941,10,FALSE)</f>
        <v>799900</v>
      </c>
    </row>
    <row r="509" spans="1:16" x14ac:dyDescent="0.25">
      <c r="A509" s="18">
        <v>510</v>
      </c>
      <c r="B509" s="17">
        <v>246</v>
      </c>
      <c r="C509" s="17">
        <v>196</v>
      </c>
      <c r="D509" s="17">
        <v>5</v>
      </c>
      <c r="E509" s="17">
        <v>980</v>
      </c>
      <c r="F509" s="51">
        <v>45168</v>
      </c>
      <c r="G509" s="17" t="s">
        <v>15</v>
      </c>
      <c r="H509" s="19">
        <v>437</v>
      </c>
      <c r="I509" s="17" t="str">
        <f>VLOOKUP(B509,товар!$A$1:$C$433,2,FALSE)</f>
        <v>Сыр</v>
      </c>
      <c r="J509" s="34">
        <f>AVERAGEIF($I$2:$I$999,I509,$C$2:$C$999)</f>
        <v>262.63492063492066</v>
      </c>
      <c r="K509" s="36">
        <f t="shared" si="14"/>
        <v>-0.25371691043152433</v>
      </c>
      <c r="L509" s="17" t="str">
        <f>VLOOKUP(B509,товар!$A$1:$C$433,3,FALSE)</f>
        <v>President</v>
      </c>
      <c r="M509" s="53">
        <f>AVERAGEIFS($C$2:$C$999,$I$2:$I$999,I509,$L$2:$L$999,L509)</f>
        <v>238.72222222222223</v>
      </c>
      <c r="N509" s="51"/>
      <c r="O509" s="55">
        <f t="shared" si="15"/>
        <v>45168</v>
      </c>
      <c r="P509" s="55">
        <f>SUM($E$2:$E$999,клиенты!D508:L942,10,FALSE)</f>
        <v>799900</v>
      </c>
    </row>
    <row r="510" spans="1:16" x14ac:dyDescent="0.25">
      <c r="A510" s="18">
        <v>511</v>
      </c>
      <c r="B510" s="17">
        <v>4</v>
      </c>
      <c r="C510" s="17">
        <v>493</v>
      </c>
      <c r="D510" s="17">
        <v>4</v>
      </c>
      <c r="E510" s="17">
        <v>1972</v>
      </c>
      <c r="F510" s="51">
        <v>45155</v>
      </c>
      <c r="G510" s="17" t="s">
        <v>16</v>
      </c>
      <c r="H510" s="19">
        <v>263</v>
      </c>
      <c r="I510" s="17" t="str">
        <f>VLOOKUP(B510,товар!$A$1:$C$433,2,FALSE)</f>
        <v>Рис</v>
      </c>
      <c r="J510" s="34">
        <f>AVERAGEIF($I$2:$I$999,I510,$C$2:$C$999)</f>
        <v>258.375</v>
      </c>
      <c r="K510" s="36">
        <f t="shared" si="14"/>
        <v>0.90807934204160623</v>
      </c>
      <c r="L510" s="17" t="str">
        <f>VLOOKUP(B510,товар!$A$1:$C$433,3,FALSE)</f>
        <v>Белый Злат</v>
      </c>
      <c r="M510" s="53">
        <f>AVERAGEIFS($C$2:$C$999,$I$2:$I$999,I510,$L$2:$L$999,L510)</f>
        <v>269.70588235294116</v>
      </c>
      <c r="N510" s="51"/>
      <c r="O510" s="55">
        <f t="shared" si="15"/>
        <v>45155</v>
      </c>
      <c r="P510" s="55">
        <f>SUM($E$2:$E$999,клиенты!D509:L943,10,FALSE)</f>
        <v>799900</v>
      </c>
    </row>
    <row r="511" spans="1:16" x14ac:dyDescent="0.25">
      <c r="A511" s="18">
        <v>512</v>
      </c>
      <c r="B511" s="17">
        <v>484</v>
      </c>
      <c r="C511" s="17">
        <v>436</v>
      </c>
      <c r="D511" s="17">
        <v>2</v>
      </c>
      <c r="E511" s="17">
        <v>872</v>
      </c>
      <c r="F511" s="51">
        <v>45405</v>
      </c>
      <c r="G511" s="17" t="s">
        <v>15</v>
      </c>
      <c r="H511" s="19">
        <v>358</v>
      </c>
      <c r="I511" s="17" t="str">
        <f>VLOOKUP(B511,товар!$A$1:$C$433,2,FALSE)</f>
        <v>Печенье</v>
      </c>
      <c r="J511" s="34">
        <f>AVERAGEIF($I$2:$I$999,I511,$C$2:$C$999)</f>
        <v>283.468085106383</v>
      </c>
      <c r="K511" s="36">
        <f t="shared" si="14"/>
        <v>0.53809202131652012</v>
      </c>
      <c r="L511" s="17" t="str">
        <f>VLOOKUP(B511,товар!$A$1:$C$433,3,FALSE)</f>
        <v>КДВ</v>
      </c>
      <c r="M511" s="53">
        <f>AVERAGEIFS($C$2:$C$999,$I$2:$I$999,I511,$L$2:$L$999,L511)</f>
        <v>323.07692307692309</v>
      </c>
      <c r="N511" s="51"/>
      <c r="O511" s="55">
        <f t="shared" si="15"/>
        <v>45405</v>
      </c>
      <c r="P511" s="55">
        <f>SUM($E$2:$E$999,клиенты!D510:L944,10,FALSE)</f>
        <v>799900</v>
      </c>
    </row>
    <row r="512" spans="1:16" x14ac:dyDescent="0.25">
      <c r="A512" s="18">
        <v>513</v>
      </c>
      <c r="B512" s="17">
        <v>60</v>
      </c>
      <c r="C512" s="17">
        <v>412</v>
      </c>
      <c r="D512" s="17">
        <v>5</v>
      </c>
      <c r="E512" s="17">
        <v>2060</v>
      </c>
      <c r="F512" s="51">
        <v>44930</v>
      </c>
      <c r="G512" s="17" t="s">
        <v>17</v>
      </c>
      <c r="H512" s="19">
        <v>377</v>
      </c>
      <c r="I512" s="17" t="str">
        <f>VLOOKUP(B512,товар!$A$1:$C$433,2,FALSE)</f>
        <v>Кофе</v>
      </c>
      <c r="J512" s="34">
        <f>AVERAGEIF($I$2:$I$999,I512,$C$2:$C$999)</f>
        <v>253.58536585365854</v>
      </c>
      <c r="K512" s="36">
        <f t="shared" ref="K512:K575" si="16">C512/J512-1</f>
        <v>0.62469943252861393</v>
      </c>
      <c r="L512" s="17" t="str">
        <f>VLOOKUP(B512,товар!$A$1:$C$433,3,FALSE)</f>
        <v>Jacobs</v>
      </c>
      <c r="M512" s="53">
        <f>AVERAGEIFS($C$2:$C$999,$I$2:$I$999,I512,$L$2:$L$999,L512)</f>
        <v>288.11111111111109</v>
      </c>
      <c r="N512" s="51"/>
      <c r="O512" s="55">
        <f t="shared" ref="O512:O575" si="17">F512-N512</f>
        <v>44930</v>
      </c>
      <c r="P512" s="55">
        <f>SUM($E$2:$E$999,клиенты!D511:L945,10,FALSE)</f>
        <v>799900</v>
      </c>
    </row>
    <row r="513" spans="1:16" x14ac:dyDescent="0.25">
      <c r="A513" s="18">
        <v>514</v>
      </c>
      <c r="B513" s="17">
        <v>477</v>
      </c>
      <c r="C513" s="17">
        <v>117</v>
      </c>
      <c r="D513" s="17">
        <v>3</v>
      </c>
      <c r="E513" s="17">
        <v>351</v>
      </c>
      <c r="F513" s="51">
        <v>45247</v>
      </c>
      <c r="G513" s="17" t="s">
        <v>23</v>
      </c>
      <c r="H513" s="19">
        <v>450</v>
      </c>
      <c r="I513" s="17" t="str">
        <f>VLOOKUP(B513,товар!$A$1:$C$433,2,FALSE)</f>
        <v>Макароны</v>
      </c>
      <c r="J513" s="34">
        <f>AVERAGEIF($I$2:$I$999,I513,$C$2:$C$999)</f>
        <v>265.47674418604652</v>
      </c>
      <c r="K513" s="36">
        <f t="shared" si="16"/>
        <v>-0.559283430423547</v>
      </c>
      <c r="L513" s="17" t="str">
        <f>VLOOKUP(B513,товар!$A$1:$C$433,3,FALSE)</f>
        <v>Борилла</v>
      </c>
      <c r="M513" s="53">
        <f>AVERAGEIFS($C$2:$C$999,$I$2:$I$999,I513,$L$2:$L$999,L513)</f>
        <v>236.27586206896552</v>
      </c>
      <c r="N513" s="51"/>
      <c r="O513" s="55">
        <f t="shared" si="17"/>
        <v>45247</v>
      </c>
      <c r="P513" s="55">
        <f>SUM($E$2:$E$999,клиенты!D512:L946,10,FALSE)</f>
        <v>799900</v>
      </c>
    </row>
    <row r="514" spans="1:16" x14ac:dyDescent="0.25">
      <c r="A514" s="18">
        <v>515</v>
      </c>
      <c r="B514" s="17">
        <v>174</v>
      </c>
      <c r="C514" s="17">
        <v>301</v>
      </c>
      <c r="D514" s="17">
        <v>4</v>
      </c>
      <c r="E514" s="17">
        <v>1204</v>
      </c>
      <c r="F514" s="51">
        <v>45382</v>
      </c>
      <c r="G514" s="17" t="s">
        <v>14</v>
      </c>
      <c r="H514" s="19">
        <v>210</v>
      </c>
      <c r="I514" s="17" t="str">
        <f>VLOOKUP(B514,товар!$A$1:$C$433,2,FALSE)</f>
        <v>Чай</v>
      </c>
      <c r="J514" s="34">
        <f>AVERAGEIF($I$2:$I$999,I514,$C$2:$C$999)</f>
        <v>271.18181818181819</v>
      </c>
      <c r="K514" s="36">
        <f t="shared" si="16"/>
        <v>0.10995641971169956</v>
      </c>
      <c r="L514" s="17" t="str">
        <f>VLOOKUP(B514,товар!$A$1:$C$433,3,FALSE)</f>
        <v>Ахмад</v>
      </c>
      <c r="M514" s="53">
        <f>AVERAGEIFS($C$2:$C$999,$I$2:$I$999,I514,$L$2:$L$999,L514)</f>
        <v>243.3</v>
      </c>
      <c r="N514" s="51"/>
      <c r="O514" s="55">
        <f t="shared" si="17"/>
        <v>45382</v>
      </c>
      <c r="P514" s="55">
        <f>SUM($E$2:$E$999,клиенты!D513:L947,10,FALSE)</f>
        <v>799900</v>
      </c>
    </row>
    <row r="515" spans="1:16" x14ac:dyDescent="0.25">
      <c r="A515" s="18">
        <v>516</v>
      </c>
      <c r="B515" s="17">
        <v>240</v>
      </c>
      <c r="C515" s="17">
        <v>156</v>
      </c>
      <c r="D515" s="17">
        <v>4</v>
      </c>
      <c r="E515" s="17">
        <v>624</v>
      </c>
      <c r="F515" s="51">
        <v>45317</v>
      </c>
      <c r="G515" s="17" t="s">
        <v>23</v>
      </c>
      <c r="H515" s="19">
        <v>67</v>
      </c>
      <c r="I515" s="17" t="str">
        <f>VLOOKUP(B515,товар!$A$1:$C$433,2,FALSE)</f>
        <v>Макароны</v>
      </c>
      <c r="J515" s="34">
        <f>AVERAGEIF($I$2:$I$999,I515,$C$2:$C$999)</f>
        <v>265.47674418604652</v>
      </c>
      <c r="K515" s="36">
        <f t="shared" si="16"/>
        <v>-0.41237790723139589</v>
      </c>
      <c r="L515" s="17" t="str">
        <f>VLOOKUP(B515,товар!$A$1:$C$433,3,FALSE)</f>
        <v>Борилла</v>
      </c>
      <c r="M515" s="53">
        <f>AVERAGEIFS($C$2:$C$999,$I$2:$I$999,I515,$L$2:$L$999,L515)</f>
        <v>236.27586206896552</v>
      </c>
      <c r="N515" s="51"/>
      <c r="O515" s="55">
        <f t="shared" si="17"/>
        <v>45317</v>
      </c>
      <c r="P515" s="55">
        <f>SUM($E$2:$E$999,клиенты!D514:L948,10,FALSE)</f>
        <v>799900</v>
      </c>
    </row>
    <row r="516" spans="1:16" x14ac:dyDescent="0.25">
      <c r="A516" s="18">
        <v>517</v>
      </c>
      <c r="B516" s="17">
        <v>299</v>
      </c>
      <c r="C516" s="17">
        <v>141</v>
      </c>
      <c r="D516" s="17">
        <v>4</v>
      </c>
      <c r="E516" s="17">
        <v>564</v>
      </c>
      <c r="F516" s="51">
        <v>45269</v>
      </c>
      <c r="G516" s="17" t="s">
        <v>18</v>
      </c>
      <c r="H516" s="19">
        <v>125</v>
      </c>
      <c r="I516" s="17" t="str">
        <f>VLOOKUP(B516,товар!$A$1:$C$433,2,FALSE)</f>
        <v>Чай</v>
      </c>
      <c r="J516" s="34">
        <f>AVERAGEIF($I$2:$I$999,I516,$C$2:$C$999)</f>
        <v>271.18181818181819</v>
      </c>
      <c r="K516" s="36">
        <f t="shared" si="16"/>
        <v>-0.48005363727790817</v>
      </c>
      <c r="L516" s="17" t="str">
        <f>VLOOKUP(B516,товар!$A$1:$C$433,3,FALSE)</f>
        <v>Lipton</v>
      </c>
      <c r="M516" s="53">
        <f>AVERAGEIFS($C$2:$C$999,$I$2:$I$999,I516,$L$2:$L$999,L516)</f>
        <v>260.15789473684208</v>
      </c>
      <c r="N516" s="51"/>
      <c r="O516" s="55">
        <f t="shared" si="17"/>
        <v>45269</v>
      </c>
      <c r="P516" s="55">
        <f>SUM($E$2:$E$999,клиенты!D515:L949,10,FALSE)</f>
        <v>799900</v>
      </c>
    </row>
    <row r="517" spans="1:16" x14ac:dyDescent="0.25">
      <c r="A517" s="18">
        <v>518</v>
      </c>
      <c r="B517" s="17">
        <v>481</v>
      </c>
      <c r="C517" s="17">
        <v>463</v>
      </c>
      <c r="D517" s="17">
        <v>2</v>
      </c>
      <c r="E517" s="17">
        <v>926</v>
      </c>
      <c r="F517" s="51">
        <v>45171</v>
      </c>
      <c r="G517" s="17" t="s">
        <v>22</v>
      </c>
      <c r="H517" s="19">
        <v>213</v>
      </c>
      <c r="I517" s="17" t="str">
        <f>VLOOKUP(B517,товар!$A$1:$C$433,2,FALSE)</f>
        <v>Чипсы</v>
      </c>
      <c r="J517" s="34">
        <f>AVERAGEIF($I$2:$I$999,I517,$C$2:$C$999)</f>
        <v>273.72549019607845</v>
      </c>
      <c r="K517" s="36">
        <f t="shared" si="16"/>
        <v>0.69147564469914036</v>
      </c>
      <c r="L517" s="17" t="str">
        <f>VLOOKUP(B517,товар!$A$1:$C$433,3,FALSE)</f>
        <v>Pringles</v>
      </c>
      <c r="M517" s="53">
        <f>AVERAGEIFS($C$2:$C$999,$I$2:$I$999,I517,$L$2:$L$999,L517)</f>
        <v>280.23809523809524</v>
      </c>
      <c r="N517" s="51"/>
      <c r="O517" s="55">
        <f t="shared" si="17"/>
        <v>45171</v>
      </c>
      <c r="P517" s="55">
        <f>SUM($E$2:$E$999,клиенты!D516:L950,10,FALSE)</f>
        <v>799900</v>
      </c>
    </row>
    <row r="518" spans="1:16" x14ac:dyDescent="0.25">
      <c r="A518" s="18">
        <v>519</v>
      </c>
      <c r="B518" s="17">
        <v>213</v>
      </c>
      <c r="C518" s="17">
        <v>432</v>
      </c>
      <c r="D518" s="17">
        <v>3</v>
      </c>
      <c r="E518" s="17">
        <v>1296</v>
      </c>
      <c r="F518" s="51">
        <v>45196</v>
      </c>
      <c r="G518" s="17" t="s">
        <v>21</v>
      </c>
      <c r="H518" s="19">
        <v>254</v>
      </c>
      <c r="I518" s="17" t="str">
        <f>VLOOKUP(B518,товар!$A$1:$C$433,2,FALSE)</f>
        <v>Сахар</v>
      </c>
      <c r="J518" s="34">
        <f>AVERAGEIF($I$2:$I$999,I518,$C$2:$C$999)</f>
        <v>250.9655172413793</v>
      </c>
      <c r="K518" s="36">
        <f t="shared" si="16"/>
        <v>0.72135201978565555</v>
      </c>
      <c r="L518" s="17" t="str">
        <f>VLOOKUP(B518,товар!$A$1:$C$433,3,FALSE)</f>
        <v>Продимекс</v>
      </c>
      <c r="M518" s="53">
        <f>AVERAGEIFS($C$2:$C$999,$I$2:$I$999,I518,$L$2:$L$999,L518)</f>
        <v>240.5</v>
      </c>
      <c r="N518" s="51"/>
      <c r="O518" s="55">
        <f t="shared" si="17"/>
        <v>45196</v>
      </c>
      <c r="P518" s="55">
        <f>SUM($E$2:$E$999,клиенты!D517:L951,10,FALSE)</f>
        <v>799900</v>
      </c>
    </row>
    <row r="519" spans="1:16" x14ac:dyDescent="0.25">
      <c r="A519" s="18">
        <v>520</v>
      </c>
      <c r="B519" s="17">
        <v>484</v>
      </c>
      <c r="C519" s="17">
        <v>238</v>
      </c>
      <c r="D519" s="17">
        <v>2</v>
      </c>
      <c r="E519" s="17">
        <v>476</v>
      </c>
      <c r="F519" s="51">
        <v>45364</v>
      </c>
      <c r="G519" s="17" t="s">
        <v>14</v>
      </c>
      <c r="H519" s="19">
        <v>252</v>
      </c>
      <c r="I519" s="17" t="str">
        <f>VLOOKUP(B519,товар!$A$1:$C$433,2,FALSE)</f>
        <v>Печенье</v>
      </c>
      <c r="J519" s="34">
        <f>AVERAGEIF($I$2:$I$999,I519,$C$2:$C$999)</f>
        <v>283.468085106383</v>
      </c>
      <c r="K519" s="36">
        <f t="shared" si="16"/>
        <v>-0.16039930946483527</v>
      </c>
      <c r="L519" s="17" t="str">
        <f>VLOOKUP(B519,товар!$A$1:$C$433,3,FALSE)</f>
        <v>КДВ</v>
      </c>
      <c r="M519" s="53">
        <f>AVERAGEIFS($C$2:$C$999,$I$2:$I$999,I519,$L$2:$L$999,L519)</f>
        <v>323.07692307692309</v>
      </c>
      <c r="N519" s="51"/>
      <c r="O519" s="55">
        <f t="shared" si="17"/>
        <v>45364</v>
      </c>
      <c r="P519" s="55">
        <f>SUM($E$2:$E$999,клиенты!D518:L952,10,FALSE)</f>
        <v>799900</v>
      </c>
    </row>
    <row r="520" spans="1:16" x14ac:dyDescent="0.25">
      <c r="A520" s="18">
        <v>521</v>
      </c>
      <c r="B520" s="17">
        <v>479</v>
      </c>
      <c r="C520" s="17">
        <v>131</v>
      </c>
      <c r="D520" s="17">
        <v>5</v>
      </c>
      <c r="E520" s="17">
        <v>655</v>
      </c>
      <c r="F520" s="51">
        <v>44965</v>
      </c>
      <c r="G520" s="17" t="s">
        <v>12</v>
      </c>
      <c r="H520" s="19">
        <v>164</v>
      </c>
      <c r="I520" s="17" t="str">
        <f>VLOOKUP(B520,товар!$A$1:$C$433,2,FALSE)</f>
        <v>Овощи</v>
      </c>
      <c r="J520" s="34">
        <f>AVERAGEIF($I$2:$I$999,I520,$C$2:$C$999)</f>
        <v>250.48780487804879</v>
      </c>
      <c r="K520" s="36">
        <f t="shared" si="16"/>
        <v>-0.47702044790652387</v>
      </c>
      <c r="L520" s="17" t="str">
        <f>VLOOKUP(B520,товар!$A$1:$C$433,3,FALSE)</f>
        <v>Гавриш</v>
      </c>
      <c r="M520" s="53">
        <f>AVERAGEIFS($C$2:$C$999,$I$2:$I$999,I520,$L$2:$L$999,L520)</f>
        <v>247.66666666666666</v>
      </c>
      <c r="N520" s="51"/>
      <c r="O520" s="55">
        <f t="shared" si="17"/>
        <v>44965</v>
      </c>
      <c r="P520" s="55">
        <f>SUM($E$2:$E$999,клиенты!D519:L953,10,FALSE)</f>
        <v>799900</v>
      </c>
    </row>
    <row r="521" spans="1:16" x14ac:dyDescent="0.25">
      <c r="A521" s="18">
        <v>522</v>
      </c>
      <c r="B521" s="17">
        <v>159</v>
      </c>
      <c r="C521" s="17">
        <v>225</v>
      </c>
      <c r="D521" s="17">
        <v>1</v>
      </c>
      <c r="E521" s="17">
        <v>225</v>
      </c>
      <c r="F521" s="51">
        <v>45016</v>
      </c>
      <c r="G521" s="17" t="s">
        <v>21</v>
      </c>
      <c r="H521" s="19">
        <v>258</v>
      </c>
      <c r="I521" s="17" t="str">
        <f>VLOOKUP(B521,товар!$A$1:$C$433,2,FALSE)</f>
        <v>Крупа</v>
      </c>
      <c r="J521" s="34">
        <f>AVERAGEIF($I$2:$I$999,I521,$C$2:$C$999)</f>
        <v>255.11627906976744</v>
      </c>
      <c r="K521" s="36">
        <f t="shared" si="16"/>
        <v>-0.11804922515952598</v>
      </c>
      <c r="L521" s="17" t="str">
        <f>VLOOKUP(B521,товар!$A$1:$C$433,3,FALSE)</f>
        <v>Националь</v>
      </c>
      <c r="M521" s="53">
        <f>AVERAGEIFS($C$2:$C$999,$I$2:$I$999,I521,$L$2:$L$999,L521)</f>
        <v>274.28571428571428</v>
      </c>
      <c r="N521" s="51"/>
      <c r="O521" s="55">
        <f t="shared" si="17"/>
        <v>45016</v>
      </c>
      <c r="P521" s="55">
        <f>SUM($E$2:$E$999,клиенты!D520:L954,10,FALSE)</f>
        <v>799900</v>
      </c>
    </row>
    <row r="522" spans="1:16" x14ac:dyDescent="0.25">
      <c r="A522" s="18">
        <v>523</v>
      </c>
      <c r="B522" s="17">
        <v>110</v>
      </c>
      <c r="C522" s="17">
        <v>279</v>
      </c>
      <c r="D522" s="17">
        <v>1</v>
      </c>
      <c r="E522" s="17">
        <v>279</v>
      </c>
      <c r="F522" s="51">
        <v>45311</v>
      </c>
      <c r="G522" s="17" t="s">
        <v>18</v>
      </c>
      <c r="H522" s="19">
        <v>290</v>
      </c>
      <c r="I522" s="17" t="str">
        <f>VLOOKUP(B522,товар!$A$1:$C$433,2,FALSE)</f>
        <v>Макароны</v>
      </c>
      <c r="J522" s="34">
        <f>AVERAGEIF($I$2:$I$999,I522,$C$2:$C$999)</f>
        <v>265.47674418604652</v>
      </c>
      <c r="K522" s="36">
        <f t="shared" si="16"/>
        <v>5.0939512066926484E-2</v>
      </c>
      <c r="L522" s="17" t="str">
        <f>VLOOKUP(B522,товар!$A$1:$C$433,3,FALSE)</f>
        <v>Паста Зара</v>
      </c>
      <c r="M522" s="53">
        <f>AVERAGEIFS($C$2:$C$999,$I$2:$I$999,I522,$L$2:$L$999,L522)</f>
        <v>276.67567567567568</v>
      </c>
      <c r="N522" s="51"/>
      <c r="O522" s="55">
        <f t="shared" si="17"/>
        <v>45311</v>
      </c>
      <c r="P522" s="55">
        <f>SUM($E$2:$E$999,клиенты!D521:L955,10,FALSE)</f>
        <v>799900</v>
      </c>
    </row>
    <row r="523" spans="1:16" x14ac:dyDescent="0.25">
      <c r="A523" s="18">
        <v>524</v>
      </c>
      <c r="B523" s="17">
        <v>224</v>
      </c>
      <c r="C523" s="17">
        <v>161</v>
      </c>
      <c r="D523" s="17">
        <v>2</v>
      </c>
      <c r="E523" s="17">
        <v>322</v>
      </c>
      <c r="F523" s="51">
        <v>45177</v>
      </c>
      <c r="G523" s="17" t="s">
        <v>18</v>
      </c>
      <c r="H523" s="19">
        <v>336</v>
      </c>
      <c r="I523" s="17" t="str">
        <f>VLOOKUP(B523,товар!$A$1:$C$433,2,FALSE)</f>
        <v>Чипсы</v>
      </c>
      <c r="J523" s="34">
        <f>AVERAGEIF($I$2:$I$999,I523,$C$2:$C$999)</f>
        <v>273.72549019607845</v>
      </c>
      <c r="K523" s="36">
        <f t="shared" si="16"/>
        <v>-0.41181948424068771</v>
      </c>
      <c r="L523" s="17" t="str">
        <f>VLOOKUP(B523,товар!$A$1:$C$433,3,FALSE)</f>
        <v>Pringles</v>
      </c>
      <c r="M523" s="53">
        <f>AVERAGEIFS($C$2:$C$999,$I$2:$I$999,I523,$L$2:$L$999,L523)</f>
        <v>280.23809523809524</v>
      </c>
      <c r="N523" s="51"/>
      <c r="O523" s="55">
        <f t="shared" si="17"/>
        <v>45177</v>
      </c>
      <c r="P523" s="55">
        <f>SUM($E$2:$E$999,клиенты!D522:L956,10,FALSE)</f>
        <v>799900</v>
      </c>
    </row>
    <row r="524" spans="1:16" x14ac:dyDescent="0.25">
      <c r="A524" s="18">
        <v>525</v>
      </c>
      <c r="B524" s="17">
        <v>126</v>
      </c>
      <c r="C524" s="17">
        <v>267</v>
      </c>
      <c r="D524" s="17">
        <v>1</v>
      </c>
      <c r="E524" s="17">
        <v>267</v>
      </c>
      <c r="F524" s="51">
        <v>44989</v>
      </c>
      <c r="G524" s="17" t="s">
        <v>24</v>
      </c>
      <c r="H524" s="19">
        <v>437</v>
      </c>
      <c r="I524" s="17" t="str">
        <f>VLOOKUP(B524,товар!$A$1:$C$433,2,FALSE)</f>
        <v>Сахар</v>
      </c>
      <c r="J524" s="34">
        <f>AVERAGEIF($I$2:$I$999,I524,$C$2:$C$999)</f>
        <v>250.9655172413793</v>
      </c>
      <c r="K524" s="36">
        <f t="shared" si="16"/>
        <v>6.3891178895300937E-2</v>
      </c>
      <c r="L524" s="17" t="str">
        <f>VLOOKUP(B524,товар!$A$1:$C$433,3,FALSE)</f>
        <v>Русский сахар</v>
      </c>
      <c r="M524" s="53">
        <f>AVERAGEIFS($C$2:$C$999,$I$2:$I$999,I524,$L$2:$L$999,L524)</f>
        <v>293.41176470588238</v>
      </c>
      <c r="N524" s="51"/>
      <c r="O524" s="55">
        <f t="shared" si="17"/>
        <v>44989</v>
      </c>
      <c r="P524" s="55">
        <f>SUM($E$2:$E$999,клиенты!D523:L957,10,FALSE)</f>
        <v>799900</v>
      </c>
    </row>
    <row r="525" spans="1:16" x14ac:dyDescent="0.25">
      <c r="A525" s="18">
        <v>526</v>
      </c>
      <c r="B525" s="17">
        <v>344</v>
      </c>
      <c r="C525" s="17">
        <v>110</v>
      </c>
      <c r="D525" s="17">
        <v>4</v>
      </c>
      <c r="E525" s="17">
        <v>440</v>
      </c>
      <c r="F525" s="51">
        <v>45284</v>
      </c>
      <c r="G525" s="17" t="s">
        <v>25</v>
      </c>
      <c r="H525" s="19">
        <v>294</v>
      </c>
      <c r="I525" s="17" t="str">
        <f>VLOOKUP(B525,товар!$A$1:$C$433,2,FALSE)</f>
        <v>Сок</v>
      </c>
      <c r="J525" s="34">
        <f>AVERAGEIF($I$2:$I$999,I525,$C$2:$C$999)</f>
        <v>268.60344827586209</v>
      </c>
      <c r="K525" s="36">
        <f t="shared" si="16"/>
        <v>-0.59047435650555236</v>
      </c>
      <c r="L525" s="17" t="str">
        <f>VLOOKUP(B525,товар!$A$1:$C$433,3,FALSE)</f>
        <v>Сады Придонья</v>
      </c>
      <c r="M525" s="53">
        <f>AVERAGEIFS($C$2:$C$999,$I$2:$I$999,I525,$L$2:$L$999,L525)</f>
        <v>254.18181818181819</v>
      </c>
      <c r="N525" s="51"/>
      <c r="O525" s="55">
        <f t="shared" si="17"/>
        <v>45284</v>
      </c>
      <c r="P525" s="55">
        <f>SUM($E$2:$E$999,клиенты!D524:L958,10,FALSE)</f>
        <v>799900</v>
      </c>
    </row>
    <row r="526" spans="1:16" x14ac:dyDescent="0.25">
      <c r="A526" s="18">
        <v>527</v>
      </c>
      <c r="B526" s="17">
        <v>447</v>
      </c>
      <c r="C526" s="17">
        <v>316</v>
      </c>
      <c r="D526" s="17">
        <v>1</v>
      </c>
      <c r="E526" s="17">
        <v>316</v>
      </c>
      <c r="F526" s="51">
        <v>45121</v>
      </c>
      <c r="G526" s="17" t="s">
        <v>17</v>
      </c>
      <c r="H526" s="19">
        <v>297</v>
      </c>
      <c r="I526" s="17" t="str">
        <f>VLOOKUP(B526,товар!$A$1:$C$433,2,FALSE)</f>
        <v>Йогурт</v>
      </c>
      <c r="J526" s="34">
        <f>AVERAGEIF($I$2:$I$999,I526,$C$2:$C$999)</f>
        <v>263.25423728813558</v>
      </c>
      <c r="K526" s="36">
        <f t="shared" si="16"/>
        <v>0.20036054596961117</v>
      </c>
      <c r="L526" s="17" t="str">
        <f>VLOOKUP(B526,товар!$A$1:$C$433,3,FALSE)</f>
        <v>Эрманн</v>
      </c>
      <c r="M526" s="53">
        <f>AVERAGEIFS($C$2:$C$999,$I$2:$I$999,I526,$L$2:$L$999,L526)</f>
        <v>248.5</v>
      </c>
      <c r="N526" s="51"/>
      <c r="O526" s="55">
        <f t="shared" si="17"/>
        <v>45121</v>
      </c>
      <c r="P526" s="55">
        <f>SUM($E$2:$E$999,клиенты!D525:L959,10,FALSE)</f>
        <v>799900</v>
      </c>
    </row>
    <row r="527" spans="1:16" x14ac:dyDescent="0.25">
      <c r="A527" s="18">
        <v>528</v>
      </c>
      <c r="B527" s="17">
        <v>450</v>
      </c>
      <c r="C527" s="17">
        <v>228</v>
      </c>
      <c r="D527" s="17">
        <v>4</v>
      </c>
      <c r="E527" s="17">
        <v>912</v>
      </c>
      <c r="F527" s="51">
        <v>45193</v>
      </c>
      <c r="G527" s="17" t="s">
        <v>15</v>
      </c>
      <c r="H527" s="19">
        <v>27</v>
      </c>
      <c r="I527" s="17" t="str">
        <f>VLOOKUP(B527,товар!$A$1:$C$433,2,FALSE)</f>
        <v>Хлеб</v>
      </c>
      <c r="J527" s="34">
        <f>AVERAGEIF($I$2:$I$999,I527,$C$2:$C$999)</f>
        <v>300.31818181818181</v>
      </c>
      <c r="K527" s="36">
        <f t="shared" si="16"/>
        <v>-0.24080520659906157</v>
      </c>
      <c r="L527" s="17" t="str">
        <f>VLOOKUP(B527,товар!$A$1:$C$433,3,FALSE)</f>
        <v>Хлебный Дом</v>
      </c>
      <c r="M527" s="53">
        <f>AVERAGEIFS($C$2:$C$999,$I$2:$I$999,I527,$L$2:$L$999,L527)</f>
        <v>281.73333333333335</v>
      </c>
      <c r="N527" s="51"/>
      <c r="O527" s="55">
        <f t="shared" si="17"/>
        <v>45193</v>
      </c>
      <c r="P527" s="55">
        <f>SUM($E$2:$E$999,клиенты!D526:L960,10,FALSE)</f>
        <v>799900</v>
      </c>
    </row>
    <row r="528" spans="1:16" x14ac:dyDescent="0.25">
      <c r="A528" s="18">
        <v>529</v>
      </c>
      <c r="B528" s="17">
        <v>60</v>
      </c>
      <c r="C528" s="17">
        <v>100</v>
      </c>
      <c r="D528" s="17">
        <v>1</v>
      </c>
      <c r="E528" s="17">
        <v>100</v>
      </c>
      <c r="F528" s="51">
        <v>45397</v>
      </c>
      <c r="G528" s="17" t="s">
        <v>27</v>
      </c>
      <c r="H528" s="19">
        <v>102</v>
      </c>
      <c r="I528" s="17" t="str">
        <f>VLOOKUP(B528,товар!$A$1:$C$433,2,FALSE)</f>
        <v>Кофе</v>
      </c>
      <c r="J528" s="34">
        <f>AVERAGEIF($I$2:$I$999,I528,$C$2:$C$999)</f>
        <v>253.58536585365854</v>
      </c>
      <c r="K528" s="36">
        <f t="shared" si="16"/>
        <v>-0.60565547754159854</v>
      </c>
      <c r="L528" s="17" t="str">
        <f>VLOOKUP(B528,товар!$A$1:$C$433,3,FALSE)</f>
        <v>Jacobs</v>
      </c>
      <c r="M528" s="53">
        <f>AVERAGEIFS($C$2:$C$999,$I$2:$I$999,I528,$L$2:$L$999,L528)</f>
        <v>288.11111111111109</v>
      </c>
      <c r="N528" s="51"/>
      <c r="O528" s="55">
        <f t="shared" si="17"/>
        <v>45397</v>
      </c>
      <c r="P528" s="55">
        <f>SUM($E$2:$E$999,клиенты!D527:L961,10,FALSE)</f>
        <v>799900</v>
      </c>
    </row>
    <row r="529" spans="1:16" x14ac:dyDescent="0.25">
      <c r="A529" s="18">
        <v>530</v>
      </c>
      <c r="B529" s="17">
        <v>42</v>
      </c>
      <c r="C529" s="17">
        <v>332</v>
      </c>
      <c r="D529" s="17">
        <v>2</v>
      </c>
      <c r="E529" s="17">
        <v>664</v>
      </c>
      <c r="F529" s="51">
        <v>45301</v>
      </c>
      <c r="G529" s="17" t="s">
        <v>8</v>
      </c>
      <c r="H529" s="19">
        <v>323</v>
      </c>
      <c r="I529" s="17" t="str">
        <f>VLOOKUP(B529,товар!$A$1:$C$433,2,FALSE)</f>
        <v>Рис</v>
      </c>
      <c r="J529" s="34">
        <f>AVERAGEIF($I$2:$I$999,I529,$C$2:$C$999)</f>
        <v>258.375</v>
      </c>
      <c r="K529" s="36">
        <f t="shared" si="16"/>
        <v>0.28495403967102084</v>
      </c>
      <c r="L529" s="17" t="str">
        <f>VLOOKUP(B529,товар!$A$1:$C$433,3,FALSE)</f>
        <v>Мистраль</v>
      </c>
      <c r="M529" s="53">
        <f>AVERAGEIFS($C$2:$C$999,$I$2:$I$999,I529,$L$2:$L$999,L529)</f>
        <v>181.57142857142858</v>
      </c>
      <c r="N529" s="51"/>
      <c r="O529" s="55">
        <f t="shared" si="17"/>
        <v>45301</v>
      </c>
      <c r="P529" s="55">
        <f>SUM($E$2:$E$999,клиенты!D528:L962,10,FALSE)</f>
        <v>799900</v>
      </c>
    </row>
    <row r="530" spans="1:16" x14ac:dyDescent="0.25">
      <c r="A530" s="18">
        <v>531</v>
      </c>
      <c r="B530" s="17">
        <v>267</v>
      </c>
      <c r="C530" s="17">
        <v>65</v>
      </c>
      <c r="D530" s="17">
        <v>2</v>
      </c>
      <c r="E530" s="17">
        <v>130</v>
      </c>
      <c r="F530" s="51">
        <v>45142</v>
      </c>
      <c r="G530" s="17" t="s">
        <v>25</v>
      </c>
      <c r="H530" s="19">
        <v>53</v>
      </c>
      <c r="I530" s="17" t="str">
        <f>VLOOKUP(B530,товар!$A$1:$C$433,2,FALSE)</f>
        <v>Овощи</v>
      </c>
      <c r="J530" s="34">
        <f>AVERAGEIF($I$2:$I$999,I530,$C$2:$C$999)</f>
        <v>250.48780487804879</v>
      </c>
      <c r="K530" s="36">
        <f t="shared" si="16"/>
        <v>-0.740506329113924</v>
      </c>
      <c r="L530" s="17" t="str">
        <f>VLOOKUP(B530,товар!$A$1:$C$433,3,FALSE)</f>
        <v>Семко</v>
      </c>
      <c r="M530" s="53">
        <f>AVERAGEIFS($C$2:$C$999,$I$2:$I$999,I530,$L$2:$L$999,L530)</f>
        <v>208</v>
      </c>
      <c r="N530" s="51"/>
      <c r="O530" s="55">
        <f t="shared" si="17"/>
        <v>45142</v>
      </c>
      <c r="P530" s="55">
        <f>SUM($E$2:$E$999,клиенты!D529:L963,10,FALSE)</f>
        <v>799900</v>
      </c>
    </row>
    <row r="531" spans="1:16" x14ac:dyDescent="0.25">
      <c r="A531" s="18">
        <v>532</v>
      </c>
      <c r="B531" s="17">
        <v>161</v>
      </c>
      <c r="C531" s="17">
        <v>489</v>
      </c>
      <c r="D531" s="17">
        <v>5</v>
      </c>
      <c r="E531" s="17">
        <v>2445</v>
      </c>
      <c r="F531" s="51">
        <v>45117</v>
      </c>
      <c r="G531" s="17" t="s">
        <v>13</v>
      </c>
      <c r="H531" s="19">
        <v>143</v>
      </c>
      <c r="I531" s="17" t="str">
        <f>VLOOKUP(B531,товар!$A$1:$C$433,2,FALSE)</f>
        <v>Молоко</v>
      </c>
      <c r="J531" s="34">
        <f>AVERAGEIF($I$2:$I$999,I531,$C$2:$C$999)</f>
        <v>294.95238095238096</v>
      </c>
      <c r="K531" s="36">
        <f t="shared" si="16"/>
        <v>0.65789473684210531</v>
      </c>
      <c r="L531" s="17" t="str">
        <f>VLOOKUP(B531,товар!$A$1:$C$433,3,FALSE)</f>
        <v>Простоквашино</v>
      </c>
      <c r="M531" s="53">
        <f>AVERAGEIFS($C$2:$C$999,$I$2:$I$999,I531,$L$2:$L$999,L531)</f>
        <v>318.81818181818181</v>
      </c>
      <c r="N531" s="51"/>
      <c r="O531" s="55">
        <f t="shared" si="17"/>
        <v>45117</v>
      </c>
      <c r="P531" s="55">
        <f>SUM($E$2:$E$999,клиенты!D530:L964,10,FALSE)</f>
        <v>799900</v>
      </c>
    </row>
    <row r="532" spans="1:16" x14ac:dyDescent="0.25">
      <c r="A532" s="18">
        <v>533</v>
      </c>
      <c r="B532" s="17">
        <v>83</v>
      </c>
      <c r="C532" s="17">
        <v>315</v>
      </c>
      <c r="D532" s="17">
        <v>2</v>
      </c>
      <c r="E532" s="17">
        <v>630</v>
      </c>
      <c r="F532" s="51">
        <v>45369</v>
      </c>
      <c r="G532" s="17" t="s">
        <v>16</v>
      </c>
      <c r="H532" s="19">
        <v>135</v>
      </c>
      <c r="I532" s="17" t="str">
        <f>VLOOKUP(B532,товар!$A$1:$C$433,2,FALSE)</f>
        <v>Сок</v>
      </c>
      <c r="J532" s="34">
        <f>AVERAGEIF($I$2:$I$999,I532,$C$2:$C$999)</f>
        <v>268.60344827586209</v>
      </c>
      <c r="K532" s="36">
        <f t="shared" si="16"/>
        <v>0.17273252455228172</v>
      </c>
      <c r="L532" s="17" t="str">
        <f>VLOOKUP(B532,товар!$A$1:$C$433,3,FALSE)</f>
        <v>Сады Придонья</v>
      </c>
      <c r="M532" s="53">
        <f>AVERAGEIFS($C$2:$C$999,$I$2:$I$999,I532,$L$2:$L$999,L532)</f>
        <v>254.18181818181819</v>
      </c>
      <c r="N532" s="51"/>
      <c r="O532" s="55">
        <f t="shared" si="17"/>
        <v>45369</v>
      </c>
      <c r="P532" s="55">
        <f>SUM($E$2:$E$999,клиенты!D531:L965,10,FALSE)</f>
        <v>799900</v>
      </c>
    </row>
    <row r="533" spans="1:16" x14ac:dyDescent="0.25">
      <c r="A533" s="18">
        <v>534</v>
      </c>
      <c r="B533" s="17">
        <v>315</v>
      </c>
      <c r="C533" s="17">
        <v>348</v>
      </c>
      <c r="D533" s="17">
        <v>2</v>
      </c>
      <c r="E533" s="17">
        <v>696</v>
      </c>
      <c r="F533" s="51">
        <v>45002</v>
      </c>
      <c r="G533" s="17" t="s">
        <v>12</v>
      </c>
      <c r="H533" s="19">
        <v>402</v>
      </c>
      <c r="I533" s="17" t="str">
        <f>VLOOKUP(B533,товар!$A$1:$C$433,2,FALSE)</f>
        <v>Йогурт</v>
      </c>
      <c r="J533" s="34">
        <f>AVERAGEIF($I$2:$I$999,I533,$C$2:$C$999)</f>
        <v>263.25423728813558</v>
      </c>
      <c r="K533" s="36">
        <f t="shared" si="16"/>
        <v>0.32191604429564769</v>
      </c>
      <c r="L533" s="17" t="str">
        <f>VLOOKUP(B533,товар!$A$1:$C$433,3,FALSE)</f>
        <v>Чудо</v>
      </c>
      <c r="M533" s="53">
        <f>AVERAGEIFS($C$2:$C$999,$I$2:$I$999,I533,$L$2:$L$999,L533)</f>
        <v>287.10000000000002</v>
      </c>
      <c r="N533" s="51"/>
      <c r="O533" s="55">
        <f t="shared" si="17"/>
        <v>45002</v>
      </c>
      <c r="P533" s="55">
        <f>SUM($E$2:$E$999,клиенты!D532:L966,10,FALSE)</f>
        <v>799900</v>
      </c>
    </row>
    <row r="534" spans="1:16" x14ac:dyDescent="0.25">
      <c r="A534" s="18">
        <v>535</v>
      </c>
      <c r="B534" s="17">
        <v>121</v>
      </c>
      <c r="C534" s="17">
        <v>77</v>
      </c>
      <c r="D534" s="17">
        <v>1</v>
      </c>
      <c r="E534" s="17">
        <v>77</v>
      </c>
      <c r="F534" s="51">
        <v>45047</v>
      </c>
      <c r="G534" s="17" t="s">
        <v>11</v>
      </c>
      <c r="H534" s="19">
        <v>279</v>
      </c>
      <c r="I534" s="17" t="str">
        <f>VLOOKUP(B534,товар!$A$1:$C$433,2,FALSE)</f>
        <v>Чипсы</v>
      </c>
      <c r="J534" s="34">
        <f>AVERAGEIF($I$2:$I$999,I534,$C$2:$C$999)</f>
        <v>273.72549019607845</v>
      </c>
      <c r="K534" s="36">
        <f t="shared" si="16"/>
        <v>-0.71869627507163325</v>
      </c>
      <c r="L534" s="17" t="str">
        <f>VLOOKUP(B534,товар!$A$1:$C$433,3,FALSE)</f>
        <v>Pringles</v>
      </c>
      <c r="M534" s="53">
        <f>AVERAGEIFS($C$2:$C$999,$I$2:$I$999,I534,$L$2:$L$999,L534)</f>
        <v>280.23809523809524</v>
      </c>
      <c r="N534" s="51"/>
      <c r="O534" s="55">
        <f t="shared" si="17"/>
        <v>45047</v>
      </c>
      <c r="P534" s="55">
        <f>SUM($E$2:$E$999,клиенты!D533:L967,10,FALSE)</f>
        <v>799900</v>
      </c>
    </row>
    <row r="535" spans="1:16" x14ac:dyDescent="0.25">
      <c r="A535" s="18">
        <v>536</v>
      </c>
      <c r="B535" s="17">
        <v>371</v>
      </c>
      <c r="C535" s="17">
        <v>62</v>
      </c>
      <c r="D535" s="17">
        <v>5</v>
      </c>
      <c r="E535" s="17">
        <v>310</v>
      </c>
      <c r="F535" s="51">
        <v>45330</v>
      </c>
      <c r="G535" s="17" t="s">
        <v>10</v>
      </c>
      <c r="H535" s="19">
        <v>385</v>
      </c>
      <c r="I535" s="17" t="str">
        <f>VLOOKUP(B535,товар!$A$1:$C$433,2,FALSE)</f>
        <v>Сахар</v>
      </c>
      <c r="J535" s="34">
        <f>AVERAGEIF($I$2:$I$999,I535,$C$2:$C$999)</f>
        <v>250.9655172413793</v>
      </c>
      <c r="K535" s="36">
        <f t="shared" si="16"/>
        <v>-0.75295410827150322</v>
      </c>
      <c r="L535" s="17" t="str">
        <f>VLOOKUP(B535,товар!$A$1:$C$433,3,FALSE)</f>
        <v>Русский сахар</v>
      </c>
      <c r="M535" s="53">
        <f>AVERAGEIFS($C$2:$C$999,$I$2:$I$999,I535,$L$2:$L$999,L535)</f>
        <v>293.41176470588238</v>
      </c>
      <c r="N535" s="51"/>
      <c r="O535" s="55">
        <f t="shared" si="17"/>
        <v>45330</v>
      </c>
      <c r="P535" s="55">
        <f>SUM($E$2:$E$999,клиенты!D534:L968,10,FALSE)</f>
        <v>799900</v>
      </c>
    </row>
    <row r="536" spans="1:16" x14ac:dyDescent="0.25">
      <c r="A536" s="18">
        <v>537</v>
      </c>
      <c r="B536" s="17">
        <v>169</v>
      </c>
      <c r="C536" s="17">
        <v>429</v>
      </c>
      <c r="D536" s="17">
        <v>2</v>
      </c>
      <c r="E536" s="17">
        <v>858</v>
      </c>
      <c r="F536" s="51">
        <v>45289</v>
      </c>
      <c r="G536" s="17" t="s">
        <v>26</v>
      </c>
      <c r="H536" s="19">
        <v>326</v>
      </c>
      <c r="I536" s="17" t="str">
        <f>VLOOKUP(B536,товар!$A$1:$C$433,2,FALSE)</f>
        <v>Фрукты</v>
      </c>
      <c r="J536" s="34">
        <f>AVERAGEIF($I$2:$I$999,I536,$C$2:$C$999)</f>
        <v>274.16279069767444</v>
      </c>
      <c r="K536" s="36">
        <f t="shared" si="16"/>
        <v>0.56476376282975638</v>
      </c>
      <c r="L536" s="17" t="str">
        <f>VLOOKUP(B536,товар!$A$1:$C$433,3,FALSE)</f>
        <v>Фруктовый Рай</v>
      </c>
      <c r="M536" s="53">
        <f>AVERAGEIFS($C$2:$C$999,$I$2:$I$999,I536,$L$2:$L$999,L536)</f>
        <v>258.30769230769232</v>
      </c>
      <c r="N536" s="51"/>
      <c r="O536" s="55">
        <f t="shared" si="17"/>
        <v>45289</v>
      </c>
      <c r="P536" s="55">
        <f>SUM($E$2:$E$999,клиенты!D535:L969,10,FALSE)</f>
        <v>799900</v>
      </c>
    </row>
    <row r="537" spans="1:16" x14ac:dyDescent="0.25">
      <c r="A537" s="18">
        <v>538</v>
      </c>
      <c r="B537" s="17">
        <v>433</v>
      </c>
      <c r="C537" s="17">
        <v>115</v>
      </c>
      <c r="D537" s="17">
        <v>4</v>
      </c>
      <c r="E537" s="17">
        <v>460</v>
      </c>
      <c r="F537" s="51">
        <v>45203</v>
      </c>
      <c r="G537" s="17" t="s">
        <v>25</v>
      </c>
      <c r="H537" s="19">
        <v>138</v>
      </c>
      <c r="I537" s="17" t="str">
        <f>VLOOKUP(B537,товар!$A$1:$C$433,2,FALSE)</f>
        <v>Рыба</v>
      </c>
      <c r="J537" s="34">
        <f>AVERAGEIF($I$2:$I$999,I537,$C$2:$C$999)</f>
        <v>258.5128205128205</v>
      </c>
      <c r="K537" s="36">
        <f t="shared" si="16"/>
        <v>-0.55514778813727439</v>
      </c>
      <c r="L537" s="17" t="str">
        <f>VLOOKUP(B537,товар!$A$1:$C$433,3,FALSE)</f>
        <v>Меридиан</v>
      </c>
      <c r="M537" s="53">
        <f>AVERAGEIFS($C$2:$C$999,$I$2:$I$999,I537,$L$2:$L$999,L537)</f>
        <v>260.64705882352939</v>
      </c>
      <c r="N537" s="51"/>
      <c r="O537" s="55">
        <f t="shared" si="17"/>
        <v>45203</v>
      </c>
      <c r="P537" s="55">
        <f>SUM($E$2:$E$999,клиенты!D536:L970,10,FALSE)</f>
        <v>799900</v>
      </c>
    </row>
    <row r="538" spans="1:16" x14ac:dyDescent="0.25">
      <c r="A538" s="18">
        <v>539</v>
      </c>
      <c r="B538" s="17">
        <v>43</v>
      </c>
      <c r="C538" s="17">
        <v>158</v>
      </c>
      <c r="D538" s="17">
        <v>5</v>
      </c>
      <c r="E538" s="17">
        <v>790</v>
      </c>
      <c r="F538" s="51">
        <v>45397</v>
      </c>
      <c r="G538" s="17" t="s">
        <v>16</v>
      </c>
      <c r="H538" s="19">
        <v>271</v>
      </c>
      <c r="I538" s="17" t="str">
        <f>VLOOKUP(B538,товар!$A$1:$C$433,2,FALSE)</f>
        <v>Печенье</v>
      </c>
      <c r="J538" s="34">
        <f>AVERAGEIF($I$2:$I$999,I538,$C$2:$C$999)</f>
        <v>283.468085106383</v>
      </c>
      <c r="K538" s="36">
        <f t="shared" si="16"/>
        <v>-0.44261802897245373</v>
      </c>
      <c r="L538" s="17" t="str">
        <f>VLOOKUP(B538,товар!$A$1:$C$433,3,FALSE)</f>
        <v>КДВ</v>
      </c>
      <c r="M538" s="53">
        <f>AVERAGEIFS($C$2:$C$999,$I$2:$I$999,I538,$L$2:$L$999,L538)</f>
        <v>323.07692307692309</v>
      </c>
      <c r="N538" s="51"/>
      <c r="O538" s="55">
        <f t="shared" si="17"/>
        <v>45397</v>
      </c>
      <c r="P538" s="55">
        <f>SUM($E$2:$E$999,клиенты!D537:L971,10,FALSE)</f>
        <v>799900</v>
      </c>
    </row>
    <row r="539" spans="1:16" x14ac:dyDescent="0.25">
      <c r="A539" s="18">
        <v>540</v>
      </c>
      <c r="B539" s="17">
        <v>453</v>
      </c>
      <c r="C539" s="17">
        <v>318</v>
      </c>
      <c r="D539" s="17">
        <v>4</v>
      </c>
      <c r="E539" s="17">
        <v>1272</v>
      </c>
      <c r="F539" s="51">
        <v>45355</v>
      </c>
      <c r="G539" s="17" t="s">
        <v>16</v>
      </c>
      <c r="H539" s="19">
        <v>408</v>
      </c>
      <c r="I539" s="17" t="str">
        <f>VLOOKUP(B539,товар!$A$1:$C$433,2,FALSE)</f>
        <v>Макароны</v>
      </c>
      <c r="J539" s="34">
        <f>AVERAGEIF($I$2:$I$999,I539,$C$2:$C$999)</f>
        <v>265.47674418604652</v>
      </c>
      <c r="K539" s="36">
        <f t="shared" si="16"/>
        <v>0.19784503525907748</v>
      </c>
      <c r="L539" s="17" t="str">
        <f>VLOOKUP(B539,товар!$A$1:$C$433,3,FALSE)</f>
        <v>Макфа</v>
      </c>
      <c r="M539" s="53">
        <f>AVERAGEIFS($C$2:$C$999,$I$2:$I$999,I539,$L$2:$L$999,L539)</f>
        <v>329.27272727272725</v>
      </c>
      <c r="N539" s="51"/>
      <c r="O539" s="55">
        <f t="shared" si="17"/>
        <v>45355</v>
      </c>
      <c r="P539" s="55">
        <f>SUM($E$2:$E$999,клиенты!D538:L972,10,FALSE)</f>
        <v>799900</v>
      </c>
    </row>
    <row r="540" spans="1:16" x14ac:dyDescent="0.25">
      <c r="A540" s="18">
        <v>541</v>
      </c>
      <c r="B540" s="17">
        <v>403</v>
      </c>
      <c r="C540" s="17">
        <v>184</v>
      </c>
      <c r="D540" s="17">
        <v>5</v>
      </c>
      <c r="E540" s="17">
        <v>920</v>
      </c>
      <c r="F540" s="51">
        <v>45378</v>
      </c>
      <c r="G540" s="17" t="s">
        <v>11</v>
      </c>
      <c r="H540" s="19">
        <v>444</v>
      </c>
      <c r="I540" s="17" t="str">
        <f>VLOOKUP(B540,товар!$A$1:$C$433,2,FALSE)</f>
        <v>Чай</v>
      </c>
      <c r="J540" s="34">
        <f>AVERAGEIF($I$2:$I$999,I540,$C$2:$C$999)</f>
        <v>271.18181818181819</v>
      </c>
      <c r="K540" s="36">
        <f t="shared" si="16"/>
        <v>-0.32148843446195108</v>
      </c>
      <c r="L540" s="17" t="str">
        <f>VLOOKUP(B540,товар!$A$1:$C$433,3,FALSE)</f>
        <v>Ахмад</v>
      </c>
      <c r="M540" s="53">
        <f>AVERAGEIFS($C$2:$C$999,$I$2:$I$999,I540,$L$2:$L$999,L540)</f>
        <v>243.3</v>
      </c>
      <c r="N540" s="51"/>
      <c r="O540" s="55">
        <f t="shared" si="17"/>
        <v>45378</v>
      </c>
      <c r="P540" s="55">
        <f>SUM($E$2:$E$999,клиенты!D539:L973,10,FALSE)</f>
        <v>799900</v>
      </c>
    </row>
    <row r="541" spans="1:16" x14ac:dyDescent="0.25">
      <c r="A541" s="18">
        <v>542</v>
      </c>
      <c r="B541" s="17">
        <v>248</v>
      </c>
      <c r="C541" s="17">
        <v>497</v>
      </c>
      <c r="D541" s="17">
        <v>2</v>
      </c>
      <c r="E541" s="17">
        <v>994</v>
      </c>
      <c r="F541" s="51">
        <v>45051</v>
      </c>
      <c r="G541" s="17" t="s">
        <v>17</v>
      </c>
      <c r="H541" s="19">
        <v>116</v>
      </c>
      <c r="I541" s="17" t="str">
        <f>VLOOKUP(B541,товар!$A$1:$C$433,2,FALSE)</f>
        <v>Конфеты</v>
      </c>
      <c r="J541" s="34">
        <f>AVERAGEIF($I$2:$I$999,I541,$C$2:$C$999)</f>
        <v>267.85483870967744</v>
      </c>
      <c r="K541" s="36">
        <f t="shared" si="16"/>
        <v>0.85548262780755091</v>
      </c>
      <c r="L541" s="17" t="str">
        <f>VLOOKUP(B541,товар!$A$1:$C$433,3,FALSE)</f>
        <v>Красный Октябрь</v>
      </c>
      <c r="M541" s="53">
        <f>AVERAGEIFS($C$2:$C$999,$I$2:$I$999,I541,$L$2:$L$999,L541)</f>
        <v>273.625</v>
      </c>
      <c r="N541" s="51"/>
      <c r="O541" s="55">
        <f t="shared" si="17"/>
        <v>45051</v>
      </c>
      <c r="P541" s="55">
        <f>SUM($E$2:$E$999,клиенты!D540:L974,10,FALSE)</f>
        <v>799900</v>
      </c>
    </row>
    <row r="542" spans="1:16" x14ac:dyDescent="0.25">
      <c r="A542" s="18">
        <v>543</v>
      </c>
      <c r="B542" s="17">
        <v>492</v>
      </c>
      <c r="C542" s="17">
        <v>469</v>
      </c>
      <c r="D542" s="17">
        <v>4</v>
      </c>
      <c r="E542" s="17">
        <v>1876</v>
      </c>
      <c r="F542" s="51">
        <v>45386</v>
      </c>
      <c r="G542" s="17" t="s">
        <v>10</v>
      </c>
      <c r="H542" s="19">
        <v>38</v>
      </c>
      <c r="I542" s="17" t="str">
        <f>VLOOKUP(B542,товар!$A$1:$C$433,2,FALSE)</f>
        <v>Рыба</v>
      </c>
      <c r="J542" s="34">
        <f>AVERAGEIF($I$2:$I$999,I542,$C$2:$C$999)</f>
        <v>258.5128205128205</v>
      </c>
      <c r="K542" s="36">
        <f t="shared" si="16"/>
        <v>0.81422336837928988</v>
      </c>
      <c r="L542" s="17" t="str">
        <f>VLOOKUP(B542,товар!$A$1:$C$433,3,FALSE)</f>
        <v>Русское море</v>
      </c>
      <c r="M542" s="53">
        <f>AVERAGEIFS($C$2:$C$999,$I$2:$I$999,I542,$L$2:$L$999,L542)</f>
        <v>292.66666666666669</v>
      </c>
      <c r="N542" s="51"/>
      <c r="O542" s="55">
        <f t="shared" si="17"/>
        <v>45386</v>
      </c>
      <c r="P542" s="55">
        <f>SUM($E$2:$E$999,клиенты!D541:L975,10,FALSE)</f>
        <v>799900</v>
      </c>
    </row>
    <row r="543" spans="1:16" x14ac:dyDescent="0.25">
      <c r="A543" s="18">
        <v>544</v>
      </c>
      <c r="B543" s="17">
        <v>428</v>
      </c>
      <c r="C543" s="17">
        <v>263</v>
      </c>
      <c r="D543" s="17">
        <v>4</v>
      </c>
      <c r="E543" s="17">
        <v>1052</v>
      </c>
      <c r="F543" s="51">
        <v>45385</v>
      </c>
      <c r="G543" s="17" t="s">
        <v>22</v>
      </c>
      <c r="H543" s="19">
        <v>136</v>
      </c>
      <c r="I543" s="17" t="str">
        <f>VLOOKUP(B543,товар!$A$1:$C$433,2,FALSE)</f>
        <v>Конфеты</v>
      </c>
      <c r="J543" s="34">
        <f>AVERAGEIF($I$2:$I$999,I543,$C$2:$C$999)</f>
        <v>267.85483870967744</v>
      </c>
      <c r="K543" s="36">
        <f t="shared" si="16"/>
        <v>-1.8124887095803066E-2</v>
      </c>
      <c r="L543" s="17" t="str">
        <f>VLOOKUP(B543,товар!$A$1:$C$433,3,FALSE)</f>
        <v>Бабаевский</v>
      </c>
      <c r="M543" s="53">
        <f>AVERAGEIFS($C$2:$C$999,$I$2:$I$999,I543,$L$2:$L$999,L543)</f>
        <v>250.25925925925927</v>
      </c>
      <c r="N543" s="51"/>
      <c r="O543" s="55">
        <f t="shared" si="17"/>
        <v>45385</v>
      </c>
      <c r="P543" s="55">
        <f>SUM($E$2:$E$999,клиенты!D542:L976,10,FALSE)</f>
        <v>799900</v>
      </c>
    </row>
    <row r="544" spans="1:16" x14ac:dyDescent="0.25">
      <c r="A544" s="18">
        <v>545</v>
      </c>
      <c r="B544" s="17">
        <v>91</v>
      </c>
      <c r="C544" s="17">
        <v>335</v>
      </c>
      <c r="D544" s="17">
        <v>2</v>
      </c>
      <c r="E544" s="17">
        <v>670</v>
      </c>
      <c r="F544" s="51">
        <v>45186</v>
      </c>
      <c r="G544" s="17" t="s">
        <v>23</v>
      </c>
      <c r="H544" s="19">
        <v>310</v>
      </c>
      <c r="I544" s="17" t="str">
        <f>VLOOKUP(B544,товар!$A$1:$C$433,2,FALSE)</f>
        <v>Сыр</v>
      </c>
      <c r="J544" s="34">
        <f>AVERAGEIF($I$2:$I$999,I544,$C$2:$C$999)</f>
        <v>262.63492063492066</v>
      </c>
      <c r="K544" s="36">
        <f t="shared" si="16"/>
        <v>0.27553487247673147</v>
      </c>
      <c r="L544" s="17" t="str">
        <f>VLOOKUP(B544,товар!$A$1:$C$433,3,FALSE)</f>
        <v>Сырная долина</v>
      </c>
      <c r="M544" s="53">
        <f>AVERAGEIFS($C$2:$C$999,$I$2:$I$999,I544,$L$2:$L$999,L544)</f>
        <v>271</v>
      </c>
      <c r="N544" s="51"/>
      <c r="O544" s="55">
        <f t="shared" si="17"/>
        <v>45186</v>
      </c>
      <c r="P544" s="55">
        <f>SUM($E$2:$E$999,клиенты!D543:L977,10,FALSE)</f>
        <v>799900</v>
      </c>
    </row>
    <row r="545" spans="1:16" x14ac:dyDescent="0.25">
      <c r="A545" s="18">
        <v>546</v>
      </c>
      <c r="B545" s="17">
        <v>122</v>
      </c>
      <c r="C545" s="17">
        <v>309</v>
      </c>
      <c r="D545" s="17">
        <v>3</v>
      </c>
      <c r="E545" s="17">
        <v>927</v>
      </c>
      <c r="F545" s="51">
        <v>45073</v>
      </c>
      <c r="G545" s="17" t="s">
        <v>19</v>
      </c>
      <c r="H545" s="19">
        <v>263</v>
      </c>
      <c r="I545" s="17" t="str">
        <f>VLOOKUP(B545,товар!$A$1:$C$433,2,FALSE)</f>
        <v>Фрукты</v>
      </c>
      <c r="J545" s="34">
        <f>AVERAGEIF($I$2:$I$999,I545,$C$2:$C$999)</f>
        <v>274.16279069767444</v>
      </c>
      <c r="K545" s="36">
        <f t="shared" si="16"/>
        <v>0.12706760539485962</v>
      </c>
      <c r="L545" s="17" t="str">
        <f>VLOOKUP(B545,товар!$A$1:$C$433,3,FALSE)</f>
        <v>Фрукты-Ягоды</v>
      </c>
      <c r="M545" s="53">
        <f>AVERAGEIFS($C$2:$C$999,$I$2:$I$999,I545,$L$2:$L$999,L545)</f>
        <v>280.66666666666669</v>
      </c>
      <c r="N545" s="51"/>
      <c r="O545" s="55">
        <f t="shared" si="17"/>
        <v>45073</v>
      </c>
      <c r="P545" s="55">
        <f>SUM($E$2:$E$999,клиенты!D544:L978,10,FALSE)</f>
        <v>799900</v>
      </c>
    </row>
    <row r="546" spans="1:16" x14ac:dyDescent="0.25">
      <c r="A546" s="18">
        <v>547</v>
      </c>
      <c r="B546" s="17">
        <v>444</v>
      </c>
      <c r="C546" s="17">
        <v>59</v>
      </c>
      <c r="D546" s="17">
        <v>2</v>
      </c>
      <c r="E546" s="17">
        <v>118</v>
      </c>
      <c r="F546" s="51">
        <v>45263</v>
      </c>
      <c r="G546" s="17" t="s">
        <v>27</v>
      </c>
      <c r="H546" s="19">
        <v>381</v>
      </c>
      <c r="I546" s="17" t="str">
        <f>VLOOKUP(B546,товар!$A$1:$C$433,2,FALSE)</f>
        <v>Йогурт</v>
      </c>
      <c r="J546" s="34">
        <f>AVERAGEIF($I$2:$I$999,I546,$C$2:$C$999)</f>
        <v>263.25423728813558</v>
      </c>
      <c r="K546" s="36">
        <f t="shared" si="16"/>
        <v>-0.77588204996137011</v>
      </c>
      <c r="L546" s="17" t="str">
        <f>VLOOKUP(B546,товар!$A$1:$C$433,3,FALSE)</f>
        <v>Эрманн</v>
      </c>
      <c r="M546" s="53">
        <f>AVERAGEIFS($C$2:$C$999,$I$2:$I$999,I546,$L$2:$L$999,L546)</f>
        <v>248.5</v>
      </c>
      <c r="N546" s="51"/>
      <c r="O546" s="55">
        <f t="shared" si="17"/>
        <v>45263</v>
      </c>
      <c r="P546" s="55">
        <f>SUM($E$2:$E$999,клиенты!D545:L979,10,FALSE)</f>
        <v>799900</v>
      </c>
    </row>
    <row r="547" spans="1:16" x14ac:dyDescent="0.25">
      <c r="A547" s="18">
        <v>548</v>
      </c>
      <c r="B547" s="17">
        <v>334</v>
      </c>
      <c r="C547" s="17">
        <v>459</v>
      </c>
      <c r="D547" s="17">
        <v>5</v>
      </c>
      <c r="E547" s="17">
        <v>2295</v>
      </c>
      <c r="F547" s="51">
        <v>45146</v>
      </c>
      <c r="G547" s="17" t="s">
        <v>8</v>
      </c>
      <c r="H547" s="19">
        <v>167</v>
      </c>
      <c r="I547" s="17" t="str">
        <f>VLOOKUP(B547,товар!$A$1:$C$433,2,FALSE)</f>
        <v>Молоко</v>
      </c>
      <c r="J547" s="34">
        <f>AVERAGEIF($I$2:$I$999,I547,$C$2:$C$999)</f>
        <v>294.95238095238096</v>
      </c>
      <c r="K547" s="36">
        <f t="shared" si="16"/>
        <v>0.55618340329350979</v>
      </c>
      <c r="L547" s="17" t="str">
        <f>VLOOKUP(B547,товар!$A$1:$C$433,3,FALSE)</f>
        <v>Домик в деревне</v>
      </c>
      <c r="M547" s="53">
        <f>AVERAGEIFS($C$2:$C$999,$I$2:$I$999,I547,$L$2:$L$999,L547)</f>
        <v>274.77777777777777</v>
      </c>
      <c r="N547" s="51"/>
      <c r="O547" s="55">
        <f t="shared" si="17"/>
        <v>45146</v>
      </c>
      <c r="P547" s="55">
        <f>SUM($E$2:$E$999,клиенты!D546:L980,10,FALSE)</f>
        <v>799900</v>
      </c>
    </row>
    <row r="548" spans="1:16" x14ac:dyDescent="0.25">
      <c r="A548" s="18">
        <v>549</v>
      </c>
      <c r="B548" s="17">
        <v>431</v>
      </c>
      <c r="C548" s="17">
        <v>149</v>
      </c>
      <c r="D548" s="17">
        <v>5</v>
      </c>
      <c r="E548" s="17">
        <v>745</v>
      </c>
      <c r="F548" s="51">
        <v>45271</v>
      </c>
      <c r="G548" s="17" t="s">
        <v>23</v>
      </c>
      <c r="H548" s="19">
        <v>12</v>
      </c>
      <c r="I548" s="17" t="str">
        <f>VLOOKUP(B548,товар!$A$1:$C$433,2,FALSE)</f>
        <v>Овощи</v>
      </c>
      <c r="J548" s="34">
        <f>AVERAGEIF($I$2:$I$999,I548,$C$2:$C$999)</f>
        <v>250.48780487804879</v>
      </c>
      <c r="K548" s="36">
        <f t="shared" si="16"/>
        <v>-0.40516066212268742</v>
      </c>
      <c r="L548" s="17" t="str">
        <f>VLOOKUP(B548,товар!$A$1:$C$433,3,FALSE)</f>
        <v>Гавриш</v>
      </c>
      <c r="M548" s="53">
        <f>AVERAGEIFS($C$2:$C$999,$I$2:$I$999,I548,$L$2:$L$999,L548)</f>
        <v>247.66666666666666</v>
      </c>
      <c r="N548" s="51"/>
      <c r="O548" s="55">
        <f t="shared" si="17"/>
        <v>45271</v>
      </c>
      <c r="P548" s="55">
        <f>SUM($E$2:$E$999,клиенты!D547:L981,10,FALSE)</f>
        <v>799900</v>
      </c>
    </row>
    <row r="549" spans="1:16" x14ac:dyDescent="0.25">
      <c r="A549" s="18">
        <v>550</v>
      </c>
      <c r="B549" s="17">
        <v>62</v>
      </c>
      <c r="C549" s="17">
        <v>88</v>
      </c>
      <c r="D549" s="17">
        <v>1</v>
      </c>
      <c r="E549" s="17">
        <v>88</v>
      </c>
      <c r="F549" s="51">
        <v>44950</v>
      </c>
      <c r="G549" s="17" t="s">
        <v>14</v>
      </c>
      <c r="H549" s="19">
        <v>44</v>
      </c>
      <c r="I549" s="17" t="str">
        <f>VLOOKUP(B549,товар!$A$1:$C$433,2,FALSE)</f>
        <v>Рыба</v>
      </c>
      <c r="J549" s="34">
        <f>AVERAGEIF($I$2:$I$999,I549,$C$2:$C$999)</f>
        <v>258.5128205128205</v>
      </c>
      <c r="K549" s="36">
        <f t="shared" si="16"/>
        <v>-0.65959135092243604</v>
      </c>
      <c r="L549" s="17" t="str">
        <f>VLOOKUP(B549,товар!$A$1:$C$433,3,FALSE)</f>
        <v>Балтийский берег</v>
      </c>
      <c r="M549" s="53">
        <f>AVERAGEIFS($C$2:$C$999,$I$2:$I$999,I549,$L$2:$L$999,L549)</f>
        <v>289.88888888888891</v>
      </c>
      <c r="N549" s="51"/>
      <c r="O549" s="55">
        <f t="shared" si="17"/>
        <v>44950</v>
      </c>
      <c r="P549" s="55">
        <f>SUM($E$2:$E$999,клиенты!D548:L982,10,FALSE)</f>
        <v>799900</v>
      </c>
    </row>
    <row r="550" spans="1:16" x14ac:dyDescent="0.25">
      <c r="A550" s="18">
        <v>551</v>
      </c>
      <c r="B550" s="17">
        <v>458</v>
      </c>
      <c r="C550" s="17">
        <v>79</v>
      </c>
      <c r="D550" s="17">
        <v>2</v>
      </c>
      <c r="E550" s="17">
        <v>158</v>
      </c>
      <c r="F550" s="51">
        <v>45023</v>
      </c>
      <c r="G550" s="17" t="s">
        <v>22</v>
      </c>
      <c r="H550" s="19">
        <v>133</v>
      </c>
      <c r="I550" s="17" t="str">
        <f>VLOOKUP(B550,товар!$A$1:$C$433,2,FALSE)</f>
        <v>Макароны</v>
      </c>
      <c r="J550" s="34">
        <f>AVERAGEIF($I$2:$I$999,I550,$C$2:$C$999)</f>
        <v>265.47674418604652</v>
      </c>
      <c r="K550" s="36">
        <f t="shared" si="16"/>
        <v>-0.70242214532871972</v>
      </c>
      <c r="L550" s="17" t="str">
        <f>VLOOKUP(B550,товар!$A$1:$C$433,3,FALSE)</f>
        <v>Борилла</v>
      </c>
      <c r="M550" s="53">
        <f>AVERAGEIFS($C$2:$C$999,$I$2:$I$999,I550,$L$2:$L$999,L550)</f>
        <v>236.27586206896552</v>
      </c>
      <c r="N550" s="51"/>
      <c r="O550" s="55">
        <f t="shared" si="17"/>
        <v>45023</v>
      </c>
      <c r="P550" s="55">
        <f>SUM($E$2:$E$999,клиенты!D549:L983,10,FALSE)</f>
        <v>799900</v>
      </c>
    </row>
    <row r="551" spans="1:16" x14ac:dyDescent="0.25">
      <c r="A551" s="18">
        <v>552</v>
      </c>
      <c r="B551" s="17">
        <v>119</v>
      </c>
      <c r="C551" s="17">
        <v>369</v>
      </c>
      <c r="D551" s="17">
        <v>2</v>
      </c>
      <c r="E551" s="17">
        <v>738</v>
      </c>
      <c r="F551" s="51">
        <v>45105</v>
      </c>
      <c r="G551" s="17" t="s">
        <v>20</v>
      </c>
      <c r="H551" s="19">
        <v>21</v>
      </c>
      <c r="I551" s="17" t="str">
        <f>VLOOKUP(B551,товар!$A$1:$C$433,2,FALSE)</f>
        <v>Печенье</v>
      </c>
      <c r="J551" s="34">
        <f>AVERAGEIF($I$2:$I$999,I551,$C$2:$C$999)</f>
        <v>283.468085106383</v>
      </c>
      <c r="K551" s="36">
        <f t="shared" si="16"/>
        <v>0.30173384372888989</v>
      </c>
      <c r="L551" s="17" t="str">
        <f>VLOOKUP(B551,товар!$A$1:$C$433,3,FALSE)</f>
        <v>КДВ</v>
      </c>
      <c r="M551" s="53">
        <f>AVERAGEIFS($C$2:$C$999,$I$2:$I$999,I551,$L$2:$L$999,L551)</f>
        <v>323.07692307692309</v>
      </c>
      <c r="N551" s="51"/>
      <c r="O551" s="55">
        <f t="shared" si="17"/>
        <v>45105</v>
      </c>
      <c r="P551" s="55">
        <f>SUM($E$2:$E$999,клиенты!D550:L984,10,FALSE)</f>
        <v>799900</v>
      </c>
    </row>
    <row r="552" spans="1:16" x14ac:dyDescent="0.25">
      <c r="A552" s="18">
        <v>553</v>
      </c>
      <c r="B552" s="17">
        <v>388</v>
      </c>
      <c r="C552" s="17">
        <v>107</v>
      </c>
      <c r="D552" s="17">
        <v>1</v>
      </c>
      <c r="E552" s="17">
        <v>107</v>
      </c>
      <c r="F552" s="51">
        <v>45137</v>
      </c>
      <c r="G552" s="17" t="s">
        <v>12</v>
      </c>
      <c r="H552" s="19">
        <v>179</v>
      </c>
      <c r="I552" s="17" t="str">
        <f>VLOOKUP(B552,товар!$A$1:$C$433,2,FALSE)</f>
        <v>Рыба</v>
      </c>
      <c r="J552" s="34">
        <f>AVERAGEIF($I$2:$I$999,I552,$C$2:$C$999)</f>
        <v>258.5128205128205</v>
      </c>
      <c r="K552" s="36">
        <f t="shared" si="16"/>
        <v>-0.5860940289625074</v>
      </c>
      <c r="L552" s="17" t="str">
        <f>VLOOKUP(B552,товар!$A$1:$C$433,3,FALSE)</f>
        <v>Меридиан</v>
      </c>
      <c r="M552" s="53">
        <f>AVERAGEIFS($C$2:$C$999,$I$2:$I$999,I552,$L$2:$L$999,L552)</f>
        <v>260.64705882352939</v>
      </c>
      <c r="N552" s="51"/>
      <c r="O552" s="55">
        <f t="shared" si="17"/>
        <v>45137</v>
      </c>
      <c r="P552" s="55">
        <f>SUM($E$2:$E$999,клиенты!D551:L985,10,FALSE)</f>
        <v>799900</v>
      </c>
    </row>
    <row r="553" spans="1:16" x14ac:dyDescent="0.25">
      <c r="A553" s="18">
        <v>554</v>
      </c>
      <c r="B553" s="17">
        <v>303</v>
      </c>
      <c r="C553" s="17">
        <v>258</v>
      </c>
      <c r="D553" s="17">
        <v>4</v>
      </c>
      <c r="E553" s="17">
        <v>1032</v>
      </c>
      <c r="F553" s="51">
        <v>45076</v>
      </c>
      <c r="G553" s="17" t="s">
        <v>18</v>
      </c>
      <c r="H553" s="19">
        <v>300</v>
      </c>
      <c r="I553" s="17" t="str">
        <f>VLOOKUP(B553,товар!$A$1:$C$433,2,FALSE)</f>
        <v>Фрукты</v>
      </c>
      <c r="J553" s="34">
        <f>AVERAGEIF($I$2:$I$999,I553,$C$2:$C$999)</f>
        <v>274.16279069767444</v>
      </c>
      <c r="K553" s="36">
        <f t="shared" si="16"/>
        <v>-5.89532615149716E-2</v>
      </c>
      <c r="L553" s="17" t="str">
        <f>VLOOKUP(B553,товар!$A$1:$C$433,3,FALSE)</f>
        <v>Фруктовый Рай</v>
      </c>
      <c r="M553" s="53">
        <f>AVERAGEIFS($C$2:$C$999,$I$2:$I$999,I553,$L$2:$L$999,L553)</f>
        <v>258.30769230769232</v>
      </c>
      <c r="N553" s="51"/>
      <c r="O553" s="55">
        <f t="shared" si="17"/>
        <v>45076</v>
      </c>
      <c r="P553" s="55">
        <f>SUM($E$2:$E$999,клиенты!D552:L986,10,FALSE)</f>
        <v>799900</v>
      </c>
    </row>
    <row r="554" spans="1:16" x14ac:dyDescent="0.25">
      <c r="A554" s="18">
        <v>555</v>
      </c>
      <c r="B554" s="17">
        <v>160</v>
      </c>
      <c r="C554" s="17">
        <v>400</v>
      </c>
      <c r="D554" s="17">
        <v>3</v>
      </c>
      <c r="E554" s="17">
        <v>1200</v>
      </c>
      <c r="F554" s="51">
        <v>45181</v>
      </c>
      <c r="G554" s="17" t="s">
        <v>27</v>
      </c>
      <c r="H554" s="19">
        <v>134</v>
      </c>
      <c r="I554" s="17" t="str">
        <f>VLOOKUP(B554,товар!$A$1:$C$433,2,FALSE)</f>
        <v>Крупа</v>
      </c>
      <c r="J554" s="34">
        <f>AVERAGEIF($I$2:$I$999,I554,$C$2:$C$999)</f>
        <v>255.11627906976744</v>
      </c>
      <c r="K554" s="36">
        <f t="shared" si="16"/>
        <v>0.56791248860528709</v>
      </c>
      <c r="L554" s="17" t="str">
        <f>VLOOKUP(B554,товар!$A$1:$C$433,3,FALSE)</f>
        <v>Мистраль</v>
      </c>
      <c r="M554" s="53">
        <f>AVERAGEIFS($C$2:$C$999,$I$2:$I$999,I554,$L$2:$L$999,L554)</f>
        <v>250.30769230769232</v>
      </c>
      <c r="N554" s="51"/>
      <c r="O554" s="55">
        <f t="shared" si="17"/>
        <v>45181</v>
      </c>
      <c r="P554" s="55">
        <f>SUM($E$2:$E$999,клиенты!D553:L987,10,FALSE)</f>
        <v>799900</v>
      </c>
    </row>
    <row r="555" spans="1:16" x14ac:dyDescent="0.25">
      <c r="A555" s="18">
        <v>556</v>
      </c>
      <c r="B555" s="17">
        <v>66</v>
      </c>
      <c r="C555" s="17">
        <v>230</v>
      </c>
      <c r="D555" s="17">
        <v>2</v>
      </c>
      <c r="E555" s="17">
        <v>460</v>
      </c>
      <c r="F555" s="51">
        <v>45074</v>
      </c>
      <c r="G555" s="17" t="s">
        <v>21</v>
      </c>
      <c r="H555" s="19">
        <v>391</v>
      </c>
      <c r="I555" s="17" t="str">
        <f>VLOOKUP(B555,товар!$A$1:$C$433,2,FALSE)</f>
        <v>Кофе</v>
      </c>
      <c r="J555" s="34">
        <f>AVERAGEIF($I$2:$I$999,I555,$C$2:$C$999)</f>
        <v>253.58536585365854</v>
      </c>
      <c r="K555" s="36">
        <f t="shared" si="16"/>
        <v>-9.3007598345676623E-2</v>
      </c>
      <c r="L555" s="17" t="str">
        <f>VLOOKUP(B555,товар!$A$1:$C$433,3,FALSE)</f>
        <v>Черная Карта</v>
      </c>
      <c r="M555" s="53">
        <f>AVERAGEIFS($C$2:$C$999,$I$2:$I$999,I555,$L$2:$L$999,L555)</f>
        <v>222.2</v>
      </c>
      <c r="N555" s="51"/>
      <c r="O555" s="55">
        <f t="shared" si="17"/>
        <v>45074</v>
      </c>
      <c r="P555" s="55">
        <f>SUM($E$2:$E$999,клиенты!D554:L988,10,FALSE)</f>
        <v>799900</v>
      </c>
    </row>
    <row r="556" spans="1:16" x14ac:dyDescent="0.25">
      <c r="A556" s="18">
        <v>557</v>
      </c>
      <c r="B556" s="17">
        <v>125</v>
      </c>
      <c r="C556" s="17">
        <v>187</v>
      </c>
      <c r="D556" s="17">
        <v>5</v>
      </c>
      <c r="E556" s="17">
        <v>935</v>
      </c>
      <c r="F556" s="51">
        <v>45027</v>
      </c>
      <c r="G556" s="17" t="s">
        <v>23</v>
      </c>
      <c r="H556" s="19">
        <v>54</v>
      </c>
      <c r="I556" s="17" t="str">
        <f>VLOOKUP(B556,товар!$A$1:$C$433,2,FALSE)</f>
        <v>Рис</v>
      </c>
      <c r="J556" s="34">
        <f>AVERAGEIF($I$2:$I$999,I556,$C$2:$C$999)</f>
        <v>258.375</v>
      </c>
      <c r="K556" s="36">
        <f t="shared" si="16"/>
        <v>-0.27624576681180457</v>
      </c>
      <c r="L556" s="17" t="str">
        <f>VLOOKUP(B556,товар!$A$1:$C$433,3,FALSE)</f>
        <v>Националь</v>
      </c>
      <c r="M556" s="53">
        <f>AVERAGEIFS($C$2:$C$999,$I$2:$I$999,I556,$L$2:$L$999,L556)</f>
        <v>187</v>
      </c>
      <c r="N556" s="51"/>
      <c r="O556" s="55">
        <f t="shared" si="17"/>
        <v>45027</v>
      </c>
      <c r="P556" s="55">
        <f>SUM($E$2:$E$999,клиенты!D555:L989,10,FALSE)</f>
        <v>799900</v>
      </c>
    </row>
    <row r="557" spans="1:16" x14ac:dyDescent="0.25">
      <c r="A557" s="18">
        <v>558</v>
      </c>
      <c r="B557" s="17">
        <v>280</v>
      </c>
      <c r="C557" s="17">
        <v>234</v>
      </c>
      <c r="D557" s="17">
        <v>2</v>
      </c>
      <c r="E557" s="17">
        <v>468</v>
      </c>
      <c r="F557" s="51">
        <v>45088</v>
      </c>
      <c r="G557" s="17" t="s">
        <v>12</v>
      </c>
      <c r="H557" s="19">
        <v>19</v>
      </c>
      <c r="I557" s="17" t="str">
        <f>VLOOKUP(B557,товар!$A$1:$C$433,2,FALSE)</f>
        <v>Сыр</v>
      </c>
      <c r="J557" s="34">
        <f>AVERAGEIF($I$2:$I$999,I557,$C$2:$C$999)</f>
        <v>262.63492063492066</v>
      </c>
      <c r="K557" s="36">
        <f t="shared" si="16"/>
        <v>-0.10902937265804435</v>
      </c>
      <c r="L557" s="17" t="str">
        <f>VLOOKUP(B557,товар!$A$1:$C$433,3,FALSE)</f>
        <v>President</v>
      </c>
      <c r="M557" s="53">
        <f>AVERAGEIFS($C$2:$C$999,$I$2:$I$999,I557,$L$2:$L$999,L557)</f>
        <v>238.72222222222223</v>
      </c>
      <c r="N557" s="51"/>
      <c r="O557" s="55">
        <f t="shared" si="17"/>
        <v>45088</v>
      </c>
      <c r="P557" s="55">
        <f>SUM($E$2:$E$999,клиенты!D556:L990,10,FALSE)</f>
        <v>799900</v>
      </c>
    </row>
    <row r="558" spans="1:16" x14ac:dyDescent="0.25">
      <c r="A558" s="18">
        <v>559</v>
      </c>
      <c r="B558" s="17">
        <v>309</v>
      </c>
      <c r="C558" s="17">
        <v>368</v>
      </c>
      <c r="D558" s="17">
        <v>3</v>
      </c>
      <c r="E558" s="17">
        <v>1104</v>
      </c>
      <c r="F558" s="51">
        <v>44960</v>
      </c>
      <c r="G558" s="17" t="s">
        <v>15</v>
      </c>
      <c r="H558" s="19">
        <v>340</v>
      </c>
      <c r="I558" s="17" t="str">
        <f>VLOOKUP(B558,товар!$A$1:$C$433,2,FALSE)</f>
        <v>Конфеты</v>
      </c>
      <c r="J558" s="34">
        <f>AVERAGEIF($I$2:$I$999,I558,$C$2:$C$999)</f>
        <v>267.85483870967744</v>
      </c>
      <c r="K558" s="36">
        <f t="shared" si="16"/>
        <v>0.37387848497621468</v>
      </c>
      <c r="L558" s="17" t="str">
        <f>VLOOKUP(B558,товар!$A$1:$C$433,3,FALSE)</f>
        <v>Рот Фронт</v>
      </c>
      <c r="M558" s="53">
        <f>AVERAGEIFS($C$2:$C$999,$I$2:$I$999,I558,$L$2:$L$999,L558)</f>
        <v>288.23809523809524</v>
      </c>
      <c r="N558" s="51"/>
      <c r="O558" s="55">
        <f t="shared" si="17"/>
        <v>44960</v>
      </c>
      <c r="P558" s="55">
        <f>SUM($E$2:$E$999,клиенты!D557:L991,10,FALSE)</f>
        <v>799900</v>
      </c>
    </row>
    <row r="559" spans="1:16" x14ac:dyDescent="0.25">
      <c r="A559" s="18">
        <v>560</v>
      </c>
      <c r="B559" s="17">
        <v>317</v>
      </c>
      <c r="C559" s="17">
        <v>267</v>
      </c>
      <c r="D559" s="17">
        <v>3</v>
      </c>
      <c r="E559" s="17">
        <v>801</v>
      </c>
      <c r="F559" s="51">
        <v>45396</v>
      </c>
      <c r="G559" s="17" t="s">
        <v>26</v>
      </c>
      <c r="H559" s="19">
        <v>71</v>
      </c>
      <c r="I559" s="17" t="str">
        <f>VLOOKUP(B559,товар!$A$1:$C$433,2,FALSE)</f>
        <v>Сок</v>
      </c>
      <c r="J559" s="34">
        <f>AVERAGEIF($I$2:$I$999,I559,$C$2:$C$999)</f>
        <v>268.60344827586209</v>
      </c>
      <c r="K559" s="36">
        <f t="shared" si="16"/>
        <v>-5.9695744271135442E-3</v>
      </c>
      <c r="L559" s="17" t="str">
        <f>VLOOKUP(B559,товар!$A$1:$C$433,3,FALSE)</f>
        <v>Фруктовый сад</v>
      </c>
      <c r="M559" s="53">
        <f>AVERAGEIFS($C$2:$C$999,$I$2:$I$999,I559,$L$2:$L$999,L559)</f>
        <v>281.96875</v>
      </c>
      <c r="N559" s="51"/>
      <c r="O559" s="55">
        <f t="shared" si="17"/>
        <v>45396</v>
      </c>
      <c r="P559" s="55">
        <f>SUM($E$2:$E$999,клиенты!D558:L992,10,FALSE)</f>
        <v>799900</v>
      </c>
    </row>
    <row r="560" spans="1:16" x14ac:dyDescent="0.25">
      <c r="A560" s="18">
        <v>561</v>
      </c>
      <c r="B560" s="17">
        <v>260</v>
      </c>
      <c r="C560" s="17">
        <v>370</v>
      </c>
      <c r="D560" s="17">
        <v>5</v>
      </c>
      <c r="E560" s="17">
        <v>1850</v>
      </c>
      <c r="F560" s="51">
        <v>44958</v>
      </c>
      <c r="G560" s="17" t="s">
        <v>18</v>
      </c>
      <c r="H560" s="19">
        <v>102</v>
      </c>
      <c r="I560" s="17" t="str">
        <f>VLOOKUP(B560,товар!$A$1:$C$433,2,FALSE)</f>
        <v>Соль</v>
      </c>
      <c r="J560" s="34">
        <f>AVERAGEIF($I$2:$I$999,I560,$C$2:$C$999)</f>
        <v>264.8679245283019</v>
      </c>
      <c r="K560" s="36">
        <f t="shared" si="16"/>
        <v>0.39692263855250021</v>
      </c>
      <c r="L560" s="17" t="str">
        <f>VLOOKUP(B560,товар!$A$1:$C$433,3,FALSE)</f>
        <v>Экстра</v>
      </c>
      <c r="M560" s="53">
        <f>AVERAGEIFS($C$2:$C$999,$I$2:$I$999,I560,$L$2:$L$999,L560)</f>
        <v>320.84615384615387</v>
      </c>
      <c r="N560" s="51"/>
      <c r="O560" s="55">
        <f t="shared" si="17"/>
        <v>44958</v>
      </c>
      <c r="P560" s="55">
        <f>SUM($E$2:$E$999,клиенты!D559:L993,10,FALSE)</f>
        <v>799900</v>
      </c>
    </row>
    <row r="561" spans="1:16" x14ac:dyDescent="0.25">
      <c r="A561" s="18">
        <v>562</v>
      </c>
      <c r="B561" s="17">
        <v>448</v>
      </c>
      <c r="C561" s="17">
        <v>170</v>
      </c>
      <c r="D561" s="17">
        <v>1</v>
      </c>
      <c r="E561" s="17">
        <v>170</v>
      </c>
      <c r="F561" s="51">
        <v>45075</v>
      </c>
      <c r="G561" s="17" t="s">
        <v>26</v>
      </c>
      <c r="H561" s="19">
        <v>43</v>
      </c>
      <c r="I561" s="17" t="str">
        <f>VLOOKUP(B561,товар!$A$1:$C$433,2,FALSE)</f>
        <v>Йогурт</v>
      </c>
      <c r="J561" s="34">
        <f>AVERAGEIF($I$2:$I$999,I561,$C$2:$C$999)</f>
        <v>263.25423728813558</v>
      </c>
      <c r="K561" s="36">
        <f t="shared" si="16"/>
        <v>-0.35423641514293069</v>
      </c>
      <c r="L561" s="17" t="str">
        <f>VLOOKUP(B561,товар!$A$1:$C$433,3,FALSE)</f>
        <v>Ростагроэкспорт</v>
      </c>
      <c r="M561" s="53">
        <f>AVERAGEIFS($C$2:$C$999,$I$2:$I$999,I561,$L$2:$L$999,L561)</f>
        <v>257.78260869565219</v>
      </c>
      <c r="N561" s="51"/>
      <c r="O561" s="55">
        <f t="shared" si="17"/>
        <v>45075</v>
      </c>
      <c r="P561" s="55">
        <f>SUM($E$2:$E$999,клиенты!D560:L994,10,FALSE)</f>
        <v>799900</v>
      </c>
    </row>
    <row r="562" spans="1:16" x14ac:dyDescent="0.25">
      <c r="A562" s="18">
        <v>563</v>
      </c>
      <c r="B562" s="17">
        <v>158</v>
      </c>
      <c r="C562" s="17">
        <v>71</v>
      </c>
      <c r="D562" s="17">
        <v>2</v>
      </c>
      <c r="E562" s="17">
        <v>142</v>
      </c>
      <c r="F562" s="51">
        <v>45051</v>
      </c>
      <c r="G562" s="17" t="s">
        <v>13</v>
      </c>
      <c r="H562" s="19">
        <v>29</v>
      </c>
      <c r="I562" s="17" t="str">
        <f>VLOOKUP(B562,товар!$A$1:$C$433,2,FALSE)</f>
        <v>Сахар</v>
      </c>
      <c r="J562" s="34">
        <f>AVERAGEIF($I$2:$I$999,I562,$C$2:$C$999)</f>
        <v>250.9655172413793</v>
      </c>
      <c r="K562" s="36">
        <f t="shared" si="16"/>
        <v>-0.71709260785930207</v>
      </c>
      <c r="L562" s="17" t="str">
        <f>VLOOKUP(B562,товар!$A$1:$C$433,3,FALSE)</f>
        <v>Сладов</v>
      </c>
      <c r="M562" s="53">
        <f>AVERAGEIFS($C$2:$C$999,$I$2:$I$999,I562,$L$2:$L$999,L562)</f>
        <v>231.92857142857142</v>
      </c>
      <c r="N562" s="51"/>
      <c r="O562" s="55">
        <f t="shared" si="17"/>
        <v>45051</v>
      </c>
      <c r="P562" s="55">
        <f>SUM($E$2:$E$999,клиенты!D561:L995,10,FALSE)</f>
        <v>799900</v>
      </c>
    </row>
    <row r="563" spans="1:16" x14ac:dyDescent="0.25">
      <c r="A563" s="18">
        <v>564</v>
      </c>
      <c r="B563" s="17">
        <v>274</v>
      </c>
      <c r="C563" s="17">
        <v>472</v>
      </c>
      <c r="D563" s="17">
        <v>3</v>
      </c>
      <c r="E563" s="17">
        <v>1416</v>
      </c>
      <c r="F563" s="51">
        <v>45408</v>
      </c>
      <c r="G563" s="17" t="s">
        <v>9</v>
      </c>
      <c r="H563" s="19">
        <v>272</v>
      </c>
      <c r="I563" s="17" t="str">
        <f>VLOOKUP(B563,товар!$A$1:$C$433,2,FALSE)</f>
        <v>Молоко</v>
      </c>
      <c r="J563" s="34">
        <f>AVERAGEIF($I$2:$I$999,I563,$C$2:$C$999)</f>
        <v>294.95238095238096</v>
      </c>
      <c r="K563" s="36">
        <f t="shared" si="16"/>
        <v>0.60025831449790124</v>
      </c>
      <c r="L563" s="17" t="str">
        <f>VLOOKUP(B563,товар!$A$1:$C$433,3,FALSE)</f>
        <v>Простоквашино</v>
      </c>
      <c r="M563" s="53">
        <f>AVERAGEIFS($C$2:$C$999,$I$2:$I$999,I563,$L$2:$L$999,L563)</f>
        <v>318.81818181818181</v>
      </c>
      <c r="N563" s="51"/>
      <c r="O563" s="55">
        <f t="shared" si="17"/>
        <v>45408</v>
      </c>
      <c r="P563" s="55">
        <f>SUM($E$2:$E$999,клиенты!D562:L996,10,FALSE)</f>
        <v>799900</v>
      </c>
    </row>
    <row r="564" spans="1:16" x14ac:dyDescent="0.25">
      <c r="A564" s="18">
        <v>565</v>
      </c>
      <c r="B564" s="17">
        <v>471</v>
      </c>
      <c r="C564" s="17">
        <v>294</v>
      </c>
      <c r="D564" s="17">
        <v>2</v>
      </c>
      <c r="E564" s="17">
        <v>588</v>
      </c>
      <c r="F564" s="51">
        <v>45112</v>
      </c>
      <c r="G564" s="17" t="s">
        <v>11</v>
      </c>
      <c r="H564" s="19">
        <v>370</v>
      </c>
      <c r="I564" s="17" t="str">
        <f>VLOOKUP(B564,товар!$A$1:$C$433,2,FALSE)</f>
        <v>Овощи</v>
      </c>
      <c r="J564" s="34">
        <f>AVERAGEIF($I$2:$I$999,I564,$C$2:$C$999)</f>
        <v>250.48780487804879</v>
      </c>
      <c r="K564" s="36">
        <f t="shared" si="16"/>
        <v>0.17370983446932819</v>
      </c>
      <c r="L564" s="17" t="str">
        <f>VLOOKUP(B564,товар!$A$1:$C$433,3,FALSE)</f>
        <v>Зеленая грядка</v>
      </c>
      <c r="M564" s="53">
        <f>AVERAGEIFS($C$2:$C$999,$I$2:$I$999,I564,$L$2:$L$999,L564)</f>
        <v>159.19999999999999</v>
      </c>
      <c r="N564" s="51"/>
      <c r="O564" s="55">
        <f t="shared" si="17"/>
        <v>45112</v>
      </c>
      <c r="P564" s="55">
        <f>SUM($E$2:$E$999,клиенты!D563:L997,10,FALSE)</f>
        <v>799900</v>
      </c>
    </row>
    <row r="565" spans="1:16" x14ac:dyDescent="0.25">
      <c r="A565" s="18">
        <v>566</v>
      </c>
      <c r="B565" s="17">
        <v>398</v>
      </c>
      <c r="C565" s="17">
        <v>65</v>
      </c>
      <c r="D565" s="17">
        <v>4</v>
      </c>
      <c r="E565" s="17">
        <v>260</v>
      </c>
      <c r="F565" s="51">
        <v>45055</v>
      </c>
      <c r="G565" s="17" t="s">
        <v>15</v>
      </c>
      <c r="H565" s="19">
        <v>165</v>
      </c>
      <c r="I565" s="17" t="str">
        <f>VLOOKUP(B565,товар!$A$1:$C$433,2,FALSE)</f>
        <v>Сок</v>
      </c>
      <c r="J565" s="34">
        <f>AVERAGEIF($I$2:$I$999,I565,$C$2:$C$999)</f>
        <v>268.60344827586209</v>
      </c>
      <c r="K565" s="36">
        <f t="shared" si="16"/>
        <v>-0.75800757429873555</v>
      </c>
      <c r="L565" s="17" t="str">
        <f>VLOOKUP(B565,товар!$A$1:$C$433,3,FALSE)</f>
        <v>Фруктовый сад</v>
      </c>
      <c r="M565" s="53">
        <f>AVERAGEIFS($C$2:$C$999,$I$2:$I$999,I565,$L$2:$L$999,L565)</f>
        <v>281.96875</v>
      </c>
      <c r="N565" s="51"/>
      <c r="O565" s="55">
        <f t="shared" si="17"/>
        <v>45055</v>
      </c>
      <c r="P565" s="55">
        <f>SUM($E$2:$E$999,клиенты!D564:L998,10,FALSE)</f>
        <v>799900</v>
      </c>
    </row>
    <row r="566" spans="1:16" x14ac:dyDescent="0.25">
      <c r="A566" s="18">
        <v>567</v>
      </c>
      <c r="B566" s="17">
        <v>395</v>
      </c>
      <c r="C566" s="17">
        <v>454</v>
      </c>
      <c r="D566" s="17">
        <v>5</v>
      </c>
      <c r="E566" s="17">
        <v>2270</v>
      </c>
      <c r="F566" s="51">
        <v>45278</v>
      </c>
      <c r="G566" s="17" t="s">
        <v>12</v>
      </c>
      <c r="H566" s="19">
        <v>147</v>
      </c>
      <c r="I566" s="17" t="str">
        <f>VLOOKUP(B566,товар!$A$1:$C$433,2,FALSE)</f>
        <v>Соль</v>
      </c>
      <c r="J566" s="34">
        <f>AVERAGEIF($I$2:$I$999,I566,$C$2:$C$999)</f>
        <v>264.8679245283019</v>
      </c>
      <c r="K566" s="36">
        <f t="shared" si="16"/>
        <v>0.71406183216982466</v>
      </c>
      <c r="L566" s="17" t="str">
        <f>VLOOKUP(B566,товар!$A$1:$C$433,3,FALSE)</f>
        <v>Славянская</v>
      </c>
      <c r="M566" s="53">
        <f>AVERAGEIFS($C$2:$C$999,$I$2:$I$999,I566,$L$2:$L$999,L566)</f>
        <v>236.91666666666666</v>
      </c>
      <c r="N566" s="51"/>
      <c r="O566" s="55">
        <f t="shared" si="17"/>
        <v>45278</v>
      </c>
      <c r="P566" s="55">
        <f>SUM($E$2:$E$999,клиенты!D565:L999,10,FALSE)</f>
        <v>799900</v>
      </c>
    </row>
    <row r="567" spans="1:16" x14ac:dyDescent="0.25">
      <c r="A567" s="18">
        <v>568</v>
      </c>
      <c r="B567" s="17">
        <v>424</v>
      </c>
      <c r="C567" s="17">
        <v>472</v>
      </c>
      <c r="D567" s="17">
        <v>3</v>
      </c>
      <c r="E567" s="17">
        <v>1416</v>
      </c>
      <c r="F567" s="51">
        <v>45423</v>
      </c>
      <c r="G567" s="17" t="s">
        <v>22</v>
      </c>
      <c r="H567" s="19">
        <v>181</v>
      </c>
      <c r="I567" s="17" t="str">
        <f>VLOOKUP(B567,товар!$A$1:$C$433,2,FALSE)</f>
        <v>Печенье</v>
      </c>
      <c r="J567" s="34">
        <f>AVERAGEIF($I$2:$I$999,I567,$C$2:$C$999)</f>
        <v>283.468085106383</v>
      </c>
      <c r="K567" s="36">
        <f t="shared" si="16"/>
        <v>0.66509044509494841</v>
      </c>
      <c r="L567" s="17" t="str">
        <f>VLOOKUP(B567,товар!$A$1:$C$433,3,FALSE)</f>
        <v>КДВ</v>
      </c>
      <c r="M567" s="53">
        <f>AVERAGEIFS($C$2:$C$999,$I$2:$I$999,I567,$L$2:$L$999,L567)</f>
        <v>323.07692307692309</v>
      </c>
      <c r="N567" s="51"/>
      <c r="O567" s="55">
        <f t="shared" si="17"/>
        <v>45423</v>
      </c>
      <c r="P567" s="55">
        <f>SUM($E$2:$E$999,клиенты!D566:L1000,10,FALSE)</f>
        <v>799900</v>
      </c>
    </row>
    <row r="568" spans="1:16" x14ac:dyDescent="0.25">
      <c r="A568" s="18">
        <v>569</v>
      </c>
      <c r="B568" s="17">
        <v>474</v>
      </c>
      <c r="C568" s="17">
        <v>261</v>
      </c>
      <c r="D568" s="17">
        <v>2</v>
      </c>
      <c r="E568" s="17">
        <v>522</v>
      </c>
      <c r="F568" s="51">
        <v>45382</v>
      </c>
      <c r="G568" s="17" t="s">
        <v>27</v>
      </c>
      <c r="H568" s="19">
        <v>88</v>
      </c>
      <c r="I568" s="17" t="str">
        <f>VLOOKUP(B568,товар!$A$1:$C$433,2,FALSE)</f>
        <v>Молоко</v>
      </c>
      <c r="J568" s="34">
        <f>AVERAGEIF($I$2:$I$999,I568,$C$2:$C$999)</f>
        <v>294.95238095238096</v>
      </c>
      <c r="K568" s="36">
        <f t="shared" si="16"/>
        <v>-0.11511139812721993</v>
      </c>
      <c r="L568" s="17" t="str">
        <f>VLOOKUP(B568,товар!$A$1:$C$433,3,FALSE)</f>
        <v>Простоквашино</v>
      </c>
      <c r="M568" s="53">
        <f>AVERAGEIFS($C$2:$C$999,$I$2:$I$999,I568,$L$2:$L$999,L568)</f>
        <v>318.81818181818181</v>
      </c>
      <c r="N568" s="51"/>
      <c r="O568" s="55">
        <f t="shared" si="17"/>
        <v>45382</v>
      </c>
      <c r="P568" s="55">
        <f>SUM($E$2:$E$999,клиенты!D567:L1001,10,FALSE)</f>
        <v>799900</v>
      </c>
    </row>
    <row r="569" spans="1:16" x14ac:dyDescent="0.25">
      <c r="A569" s="18">
        <v>570</v>
      </c>
      <c r="B569" s="17">
        <v>346</v>
      </c>
      <c r="C569" s="17">
        <v>390</v>
      </c>
      <c r="D569" s="17">
        <v>5</v>
      </c>
      <c r="E569" s="17">
        <v>1950</v>
      </c>
      <c r="F569" s="51">
        <v>45402</v>
      </c>
      <c r="G569" s="17" t="s">
        <v>20</v>
      </c>
      <c r="H569" s="19">
        <v>10</v>
      </c>
      <c r="I569" s="17" t="str">
        <f>VLOOKUP(B569,товар!$A$1:$C$433,2,FALSE)</f>
        <v>Чай</v>
      </c>
      <c r="J569" s="34">
        <f>AVERAGEIF($I$2:$I$999,I569,$C$2:$C$999)</f>
        <v>271.18181818181819</v>
      </c>
      <c r="K569" s="36">
        <f t="shared" si="16"/>
        <v>0.43814951391216894</v>
      </c>
      <c r="L569" s="17" t="str">
        <f>VLOOKUP(B569,товар!$A$1:$C$433,3,FALSE)</f>
        <v>Greenfield</v>
      </c>
      <c r="M569" s="53">
        <f>AVERAGEIFS($C$2:$C$999,$I$2:$I$999,I569,$L$2:$L$999,L569)</f>
        <v>291.45454545454544</v>
      </c>
      <c r="N569" s="51"/>
      <c r="O569" s="55">
        <f t="shared" si="17"/>
        <v>45402</v>
      </c>
      <c r="P569" s="55">
        <f>SUM($E$2:$E$999,клиенты!D568:L1002,10,FALSE)</f>
        <v>799900</v>
      </c>
    </row>
    <row r="570" spans="1:16" x14ac:dyDescent="0.25">
      <c r="A570" s="18">
        <v>571</v>
      </c>
      <c r="B570" s="17">
        <v>132</v>
      </c>
      <c r="C570" s="17">
        <v>497</v>
      </c>
      <c r="D570" s="17">
        <v>4</v>
      </c>
      <c r="E570" s="17">
        <v>1988</v>
      </c>
      <c r="F570" s="51">
        <v>44987</v>
      </c>
      <c r="G570" s="17" t="s">
        <v>27</v>
      </c>
      <c r="H570" s="19">
        <v>364</v>
      </c>
      <c r="I570" s="17" t="str">
        <f>VLOOKUP(B570,товар!$A$1:$C$433,2,FALSE)</f>
        <v>Рыба</v>
      </c>
      <c r="J570" s="34">
        <f>AVERAGEIF($I$2:$I$999,I570,$C$2:$C$999)</f>
        <v>258.5128205128205</v>
      </c>
      <c r="K570" s="36">
        <f t="shared" si="16"/>
        <v>0.92253521126760574</v>
      </c>
      <c r="L570" s="17" t="str">
        <f>VLOOKUP(B570,товар!$A$1:$C$433,3,FALSE)</f>
        <v>Меридиан</v>
      </c>
      <c r="M570" s="53">
        <f>AVERAGEIFS($C$2:$C$999,$I$2:$I$999,I570,$L$2:$L$999,L570)</f>
        <v>260.64705882352939</v>
      </c>
      <c r="N570" s="51"/>
      <c r="O570" s="55">
        <f t="shared" si="17"/>
        <v>44987</v>
      </c>
      <c r="P570" s="55">
        <f>SUM($E$2:$E$999,клиенты!D569:L1003,10,FALSE)</f>
        <v>799900</v>
      </c>
    </row>
    <row r="571" spans="1:16" x14ac:dyDescent="0.25">
      <c r="A571" s="18">
        <v>572</v>
      </c>
      <c r="B571" s="17">
        <v>17</v>
      </c>
      <c r="C571" s="17">
        <v>363</v>
      </c>
      <c r="D571" s="17">
        <v>4</v>
      </c>
      <c r="E571" s="17">
        <v>1452</v>
      </c>
      <c r="F571" s="51">
        <v>45191</v>
      </c>
      <c r="G571" s="17" t="s">
        <v>20</v>
      </c>
      <c r="H571" s="19">
        <v>277</v>
      </c>
      <c r="I571" s="17" t="str">
        <f>VLOOKUP(B571,товар!$A$1:$C$433,2,FALSE)</f>
        <v>Кофе</v>
      </c>
      <c r="J571" s="34">
        <f>AVERAGEIF($I$2:$I$999,I571,$C$2:$C$999)</f>
        <v>253.58536585365854</v>
      </c>
      <c r="K571" s="36">
        <f t="shared" si="16"/>
        <v>0.43147061652399721</v>
      </c>
      <c r="L571" s="17" t="str">
        <f>VLOOKUP(B571,товар!$A$1:$C$433,3,FALSE)</f>
        <v>Jacobs</v>
      </c>
      <c r="M571" s="53">
        <f>AVERAGEIFS($C$2:$C$999,$I$2:$I$999,I571,$L$2:$L$999,L571)</f>
        <v>288.11111111111109</v>
      </c>
      <c r="N571" s="51"/>
      <c r="O571" s="55">
        <f t="shared" si="17"/>
        <v>45191</v>
      </c>
      <c r="P571" s="55">
        <f>SUM($E$2:$E$999,клиенты!D570:L1004,10,FALSE)</f>
        <v>799900</v>
      </c>
    </row>
    <row r="572" spans="1:16" x14ac:dyDescent="0.25">
      <c r="A572" s="18">
        <v>573</v>
      </c>
      <c r="B572" s="17">
        <v>63</v>
      </c>
      <c r="C572" s="17">
        <v>251</v>
      </c>
      <c r="D572" s="17">
        <v>1</v>
      </c>
      <c r="E572" s="17">
        <v>251</v>
      </c>
      <c r="F572" s="51">
        <v>45087</v>
      </c>
      <c r="G572" s="17" t="s">
        <v>19</v>
      </c>
      <c r="H572" s="19">
        <v>214</v>
      </c>
      <c r="I572" s="17" t="str">
        <f>VLOOKUP(B572,товар!$A$1:$C$433,2,FALSE)</f>
        <v>Рыба</v>
      </c>
      <c r="J572" s="34">
        <f>AVERAGEIF($I$2:$I$999,I572,$C$2:$C$999)</f>
        <v>258.5128205128205</v>
      </c>
      <c r="K572" s="36">
        <f t="shared" si="16"/>
        <v>-2.9061694108311831E-2</v>
      </c>
      <c r="L572" s="17" t="str">
        <f>VLOOKUP(B572,товар!$A$1:$C$433,3,FALSE)</f>
        <v>Балтийский берег</v>
      </c>
      <c r="M572" s="53">
        <f>AVERAGEIFS($C$2:$C$999,$I$2:$I$999,I572,$L$2:$L$999,L572)</f>
        <v>289.88888888888891</v>
      </c>
      <c r="N572" s="51"/>
      <c r="O572" s="55">
        <f t="shared" si="17"/>
        <v>45087</v>
      </c>
      <c r="P572" s="55">
        <f>SUM($E$2:$E$999,клиенты!D571:L1005,10,FALSE)</f>
        <v>799900</v>
      </c>
    </row>
    <row r="573" spans="1:16" x14ac:dyDescent="0.25">
      <c r="A573" s="18">
        <v>574</v>
      </c>
      <c r="B573" s="17">
        <v>89</v>
      </c>
      <c r="C573" s="17">
        <v>492</v>
      </c>
      <c r="D573" s="17">
        <v>2</v>
      </c>
      <c r="E573" s="17">
        <v>984</v>
      </c>
      <c r="F573" s="51">
        <v>44935</v>
      </c>
      <c r="G573" s="17" t="s">
        <v>17</v>
      </c>
      <c r="H573" s="19">
        <v>402</v>
      </c>
      <c r="I573" s="17" t="str">
        <f>VLOOKUP(B573,товар!$A$1:$C$433,2,FALSE)</f>
        <v>Конфеты</v>
      </c>
      <c r="J573" s="34">
        <f>AVERAGEIF($I$2:$I$999,I573,$C$2:$C$999)</f>
        <v>267.85483870967744</v>
      </c>
      <c r="K573" s="36">
        <f t="shared" si="16"/>
        <v>0.83681580056602622</v>
      </c>
      <c r="L573" s="17" t="str">
        <f>VLOOKUP(B573,товар!$A$1:$C$433,3,FALSE)</f>
        <v>Рот Фронт</v>
      </c>
      <c r="M573" s="53">
        <f>AVERAGEIFS($C$2:$C$999,$I$2:$I$999,I573,$L$2:$L$999,L573)</f>
        <v>288.23809523809524</v>
      </c>
      <c r="N573" s="51"/>
      <c r="O573" s="55">
        <f t="shared" si="17"/>
        <v>44935</v>
      </c>
      <c r="P573" s="55">
        <f>SUM($E$2:$E$999,клиенты!D572:L1006,10,FALSE)</f>
        <v>799900</v>
      </c>
    </row>
    <row r="574" spans="1:16" x14ac:dyDescent="0.25">
      <c r="A574" s="18">
        <v>575</v>
      </c>
      <c r="B574" s="17">
        <v>260</v>
      </c>
      <c r="C574" s="17">
        <v>449</v>
      </c>
      <c r="D574" s="17">
        <v>1</v>
      </c>
      <c r="E574" s="17">
        <v>449</v>
      </c>
      <c r="F574" s="51">
        <v>45025</v>
      </c>
      <c r="G574" s="17" t="s">
        <v>24</v>
      </c>
      <c r="H574" s="19">
        <v>490</v>
      </c>
      <c r="I574" s="17" t="str">
        <f>VLOOKUP(B574,товар!$A$1:$C$433,2,FALSE)</f>
        <v>Соль</v>
      </c>
      <c r="J574" s="34">
        <f>AVERAGEIF($I$2:$I$999,I574,$C$2:$C$999)</f>
        <v>264.8679245283019</v>
      </c>
      <c r="K574" s="36">
        <f t="shared" si="16"/>
        <v>0.69518449921641245</v>
      </c>
      <c r="L574" s="17" t="str">
        <f>VLOOKUP(B574,товар!$A$1:$C$433,3,FALSE)</f>
        <v>Экстра</v>
      </c>
      <c r="M574" s="53">
        <f>AVERAGEIFS($C$2:$C$999,$I$2:$I$999,I574,$L$2:$L$999,L574)</f>
        <v>320.84615384615387</v>
      </c>
      <c r="N574" s="51"/>
      <c r="O574" s="55">
        <f t="shared" si="17"/>
        <v>45025</v>
      </c>
      <c r="P574" s="55">
        <f>SUM($E$2:$E$999,клиенты!D573:L1007,10,FALSE)</f>
        <v>799900</v>
      </c>
    </row>
    <row r="575" spans="1:16" x14ac:dyDescent="0.25">
      <c r="A575" s="18">
        <v>576</v>
      </c>
      <c r="B575" s="17">
        <v>27</v>
      </c>
      <c r="C575" s="17">
        <v>193</v>
      </c>
      <c r="D575" s="17">
        <v>1</v>
      </c>
      <c r="E575" s="17">
        <v>193</v>
      </c>
      <c r="F575" s="51">
        <v>45061</v>
      </c>
      <c r="G575" s="17" t="s">
        <v>15</v>
      </c>
      <c r="H575" s="19">
        <v>151</v>
      </c>
      <c r="I575" s="17" t="str">
        <f>VLOOKUP(B575,товар!$A$1:$C$433,2,FALSE)</f>
        <v>Макароны</v>
      </c>
      <c r="J575" s="34">
        <f>AVERAGEIF($I$2:$I$999,I575,$C$2:$C$999)</f>
        <v>265.47674418604652</v>
      </c>
      <c r="K575" s="36">
        <f t="shared" si="16"/>
        <v>-0.27300600061320135</v>
      </c>
      <c r="L575" s="17" t="str">
        <f>VLOOKUP(B575,товар!$A$1:$C$433,3,FALSE)</f>
        <v>Паста Зара</v>
      </c>
      <c r="M575" s="53">
        <f>AVERAGEIFS($C$2:$C$999,$I$2:$I$999,I575,$L$2:$L$999,L575)</f>
        <v>276.67567567567568</v>
      </c>
      <c r="N575" s="51"/>
      <c r="O575" s="55">
        <f t="shared" si="17"/>
        <v>45061</v>
      </c>
      <c r="P575" s="55">
        <f>SUM($E$2:$E$999,клиенты!D574:L1008,10,FALSE)</f>
        <v>799900</v>
      </c>
    </row>
    <row r="576" spans="1:16" x14ac:dyDescent="0.25">
      <c r="A576" s="18">
        <v>577</v>
      </c>
      <c r="B576" s="17">
        <v>221</v>
      </c>
      <c r="C576" s="17">
        <v>406</v>
      </c>
      <c r="D576" s="17">
        <v>3</v>
      </c>
      <c r="E576" s="17">
        <v>1218</v>
      </c>
      <c r="F576" s="51">
        <v>44999</v>
      </c>
      <c r="G576" s="17" t="s">
        <v>27</v>
      </c>
      <c r="H576" s="19">
        <v>409</v>
      </c>
      <c r="I576" s="17" t="str">
        <f>VLOOKUP(B576,товар!$A$1:$C$433,2,FALSE)</f>
        <v>Чипсы</v>
      </c>
      <c r="J576" s="34">
        <f>AVERAGEIF($I$2:$I$999,I576,$C$2:$C$999)</f>
        <v>273.72549019607845</v>
      </c>
      <c r="K576" s="36">
        <f t="shared" ref="K576:K639" si="18">C576/J576-1</f>
        <v>0.48323782234957013</v>
      </c>
      <c r="L576" s="17" t="str">
        <f>VLOOKUP(B576,товар!$A$1:$C$433,3,FALSE)</f>
        <v>Pringles</v>
      </c>
      <c r="M576" s="53">
        <f>AVERAGEIFS($C$2:$C$999,$I$2:$I$999,I576,$L$2:$L$999,L576)</f>
        <v>280.23809523809524</v>
      </c>
      <c r="N576" s="51"/>
      <c r="O576" s="55">
        <f t="shared" ref="O576:O639" si="19">F576-N576</f>
        <v>44999</v>
      </c>
      <c r="P576" s="55">
        <f>SUM($E$2:$E$999,клиенты!D575:L1009,10,FALSE)</f>
        <v>799900</v>
      </c>
    </row>
    <row r="577" spans="1:16" x14ac:dyDescent="0.25">
      <c r="A577" s="18">
        <v>578</v>
      </c>
      <c r="B577" s="17">
        <v>127</v>
      </c>
      <c r="C577" s="17">
        <v>384</v>
      </c>
      <c r="D577" s="17">
        <v>2</v>
      </c>
      <c r="E577" s="17">
        <v>768</v>
      </c>
      <c r="F577" s="51">
        <v>45010</v>
      </c>
      <c r="G577" s="17" t="s">
        <v>19</v>
      </c>
      <c r="H577" s="19">
        <v>348</v>
      </c>
      <c r="I577" s="17" t="str">
        <f>VLOOKUP(B577,товар!$A$1:$C$433,2,FALSE)</f>
        <v>Овощи</v>
      </c>
      <c r="J577" s="34">
        <f>AVERAGEIF($I$2:$I$999,I577,$C$2:$C$999)</f>
        <v>250.48780487804879</v>
      </c>
      <c r="K577" s="36">
        <f t="shared" si="18"/>
        <v>0.53300876338851011</v>
      </c>
      <c r="L577" s="17" t="str">
        <f>VLOOKUP(B577,товар!$A$1:$C$433,3,FALSE)</f>
        <v>Семко</v>
      </c>
      <c r="M577" s="53">
        <f>AVERAGEIFS($C$2:$C$999,$I$2:$I$999,I577,$L$2:$L$999,L577)</f>
        <v>208</v>
      </c>
      <c r="N577" s="51"/>
      <c r="O577" s="55">
        <f t="shared" si="19"/>
        <v>45010</v>
      </c>
      <c r="P577" s="55">
        <f>SUM($E$2:$E$999,клиенты!D576:L1010,10,FALSE)</f>
        <v>799900</v>
      </c>
    </row>
    <row r="578" spans="1:16" x14ac:dyDescent="0.25">
      <c r="A578" s="18">
        <v>579</v>
      </c>
      <c r="B578" s="17">
        <v>464</v>
      </c>
      <c r="C578" s="17">
        <v>356</v>
      </c>
      <c r="D578" s="17">
        <v>4</v>
      </c>
      <c r="E578" s="17">
        <v>1424</v>
      </c>
      <c r="F578" s="51">
        <v>45031</v>
      </c>
      <c r="G578" s="17" t="s">
        <v>19</v>
      </c>
      <c r="H578" s="19">
        <v>255</v>
      </c>
      <c r="I578" s="17" t="str">
        <f>VLOOKUP(B578,товар!$A$1:$C$433,2,FALSE)</f>
        <v>Сыр</v>
      </c>
      <c r="J578" s="34">
        <f>AVERAGEIF($I$2:$I$999,I578,$C$2:$C$999)</f>
        <v>262.63492063492066</v>
      </c>
      <c r="K578" s="36">
        <f t="shared" si="18"/>
        <v>0.35549377493049672</v>
      </c>
      <c r="L578" s="17" t="str">
        <f>VLOOKUP(B578,товар!$A$1:$C$433,3,FALSE)</f>
        <v>Сырная долина</v>
      </c>
      <c r="M578" s="53">
        <f>AVERAGEIFS($C$2:$C$999,$I$2:$I$999,I578,$L$2:$L$999,L578)</f>
        <v>271</v>
      </c>
      <c r="N578" s="51"/>
      <c r="O578" s="55">
        <f t="shared" si="19"/>
        <v>45031</v>
      </c>
      <c r="P578" s="55">
        <f>SUM($E$2:$E$999,клиенты!D577:L1011,10,FALSE)</f>
        <v>799900</v>
      </c>
    </row>
    <row r="579" spans="1:16" x14ac:dyDescent="0.25">
      <c r="A579" s="18">
        <v>580</v>
      </c>
      <c r="B579" s="17">
        <v>426</v>
      </c>
      <c r="C579" s="17">
        <v>438</v>
      </c>
      <c r="D579" s="17">
        <v>1</v>
      </c>
      <c r="E579" s="17">
        <v>438</v>
      </c>
      <c r="F579" s="51">
        <v>44932</v>
      </c>
      <c r="G579" s="17" t="s">
        <v>10</v>
      </c>
      <c r="H579" s="19">
        <v>27</v>
      </c>
      <c r="I579" s="17" t="str">
        <f>VLOOKUP(B579,товар!$A$1:$C$433,2,FALSE)</f>
        <v>Печенье</v>
      </c>
      <c r="J579" s="34">
        <f>AVERAGEIF($I$2:$I$999,I579,$C$2:$C$999)</f>
        <v>283.468085106383</v>
      </c>
      <c r="K579" s="36">
        <f t="shared" si="18"/>
        <v>0.54514748930421075</v>
      </c>
      <c r="L579" s="17" t="str">
        <f>VLOOKUP(B579,товар!$A$1:$C$433,3,FALSE)</f>
        <v>Посиделкино</v>
      </c>
      <c r="M579" s="53">
        <f>AVERAGEIFS($C$2:$C$999,$I$2:$I$999,I579,$L$2:$L$999,L579)</f>
        <v>321.63636363636363</v>
      </c>
      <c r="N579" s="51"/>
      <c r="O579" s="55">
        <f t="shared" si="19"/>
        <v>44932</v>
      </c>
      <c r="P579" s="55">
        <f>SUM($E$2:$E$999,клиенты!D578:L1012,10,FALSE)</f>
        <v>799900</v>
      </c>
    </row>
    <row r="580" spans="1:16" x14ac:dyDescent="0.25">
      <c r="A580" s="18">
        <v>581</v>
      </c>
      <c r="B580" s="17">
        <v>224</v>
      </c>
      <c r="C580" s="17">
        <v>232</v>
      </c>
      <c r="D580" s="17">
        <v>5</v>
      </c>
      <c r="E580" s="17">
        <v>1160</v>
      </c>
      <c r="F580" s="51">
        <v>45332</v>
      </c>
      <c r="G580" s="17" t="s">
        <v>27</v>
      </c>
      <c r="H580" s="19">
        <v>219</v>
      </c>
      <c r="I580" s="17" t="str">
        <f>VLOOKUP(B580,товар!$A$1:$C$433,2,FALSE)</f>
        <v>Чипсы</v>
      </c>
      <c r="J580" s="34">
        <f>AVERAGEIF($I$2:$I$999,I580,$C$2:$C$999)</f>
        <v>273.72549019607845</v>
      </c>
      <c r="K580" s="36">
        <f t="shared" si="18"/>
        <v>-0.15243553008596</v>
      </c>
      <c r="L580" s="17" t="str">
        <f>VLOOKUP(B580,товар!$A$1:$C$433,3,FALSE)</f>
        <v>Pringles</v>
      </c>
      <c r="M580" s="53">
        <f>AVERAGEIFS($C$2:$C$999,$I$2:$I$999,I580,$L$2:$L$999,L580)</f>
        <v>280.23809523809524</v>
      </c>
      <c r="N580" s="51"/>
      <c r="O580" s="55">
        <f t="shared" si="19"/>
        <v>45332</v>
      </c>
      <c r="P580" s="55">
        <f>SUM($E$2:$E$999,клиенты!D579:L1013,10,FALSE)</f>
        <v>799900</v>
      </c>
    </row>
    <row r="581" spans="1:16" x14ac:dyDescent="0.25">
      <c r="A581" s="18">
        <v>582</v>
      </c>
      <c r="B581" s="17">
        <v>198</v>
      </c>
      <c r="C581" s="17">
        <v>383</v>
      </c>
      <c r="D581" s="17">
        <v>2</v>
      </c>
      <c r="E581" s="17">
        <v>766</v>
      </c>
      <c r="F581" s="51">
        <v>45393</v>
      </c>
      <c r="G581" s="17" t="s">
        <v>13</v>
      </c>
      <c r="H581" s="19">
        <v>272</v>
      </c>
      <c r="I581" s="17" t="str">
        <f>VLOOKUP(B581,товар!$A$1:$C$433,2,FALSE)</f>
        <v>Мясо</v>
      </c>
      <c r="J581" s="34">
        <f>AVERAGEIF($I$2:$I$999,I581,$C$2:$C$999)</f>
        <v>271.74545454545455</v>
      </c>
      <c r="K581" s="36">
        <f t="shared" si="18"/>
        <v>0.40940719925063562</v>
      </c>
      <c r="L581" s="17" t="str">
        <f>VLOOKUP(B581,товар!$A$1:$C$433,3,FALSE)</f>
        <v>Мираторг</v>
      </c>
      <c r="M581" s="53">
        <f>AVERAGEIFS($C$2:$C$999,$I$2:$I$999,I581,$L$2:$L$999,L581)</f>
        <v>316.58333333333331</v>
      </c>
      <c r="N581" s="51"/>
      <c r="O581" s="55">
        <f t="shared" si="19"/>
        <v>45393</v>
      </c>
      <c r="P581" s="55">
        <f>SUM($E$2:$E$999,клиенты!D580:L1014,10,FALSE)</f>
        <v>799900</v>
      </c>
    </row>
    <row r="582" spans="1:16" x14ac:dyDescent="0.25">
      <c r="A582" s="18">
        <v>583</v>
      </c>
      <c r="B582" s="17">
        <v>233</v>
      </c>
      <c r="C582" s="17">
        <v>419</v>
      </c>
      <c r="D582" s="17">
        <v>5</v>
      </c>
      <c r="E582" s="17">
        <v>2095</v>
      </c>
      <c r="F582" s="51">
        <v>45304</v>
      </c>
      <c r="G582" s="17" t="s">
        <v>25</v>
      </c>
      <c r="H582" s="19">
        <v>388</v>
      </c>
      <c r="I582" s="17" t="str">
        <f>VLOOKUP(B582,товар!$A$1:$C$433,2,FALSE)</f>
        <v>Йогурт</v>
      </c>
      <c r="J582" s="34">
        <f>AVERAGEIF($I$2:$I$999,I582,$C$2:$C$999)</f>
        <v>263.25423728813558</v>
      </c>
      <c r="K582" s="36">
        <f t="shared" si="18"/>
        <v>0.59161730620654129</v>
      </c>
      <c r="L582" s="17" t="str">
        <f>VLOOKUP(B582,товар!$A$1:$C$433,3,FALSE)</f>
        <v>Ростагроэкспорт</v>
      </c>
      <c r="M582" s="53">
        <f>AVERAGEIFS($C$2:$C$999,$I$2:$I$999,I582,$L$2:$L$999,L582)</f>
        <v>257.78260869565219</v>
      </c>
      <c r="N582" s="51"/>
      <c r="O582" s="55">
        <f t="shared" si="19"/>
        <v>45304</v>
      </c>
      <c r="P582" s="55">
        <f>SUM($E$2:$E$999,клиенты!D581:L1015,10,FALSE)</f>
        <v>799900</v>
      </c>
    </row>
    <row r="583" spans="1:16" x14ac:dyDescent="0.25">
      <c r="A583" s="18">
        <v>584</v>
      </c>
      <c r="B583" s="17">
        <v>355</v>
      </c>
      <c r="C583" s="17">
        <v>210</v>
      </c>
      <c r="D583" s="17">
        <v>1</v>
      </c>
      <c r="E583" s="17">
        <v>210</v>
      </c>
      <c r="F583" s="51">
        <v>45213</v>
      </c>
      <c r="G583" s="17" t="s">
        <v>14</v>
      </c>
      <c r="H583" s="19">
        <v>446</v>
      </c>
      <c r="I583" s="17" t="str">
        <f>VLOOKUP(B583,товар!$A$1:$C$433,2,FALSE)</f>
        <v>Кофе</v>
      </c>
      <c r="J583" s="34">
        <f>AVERAGEIF($I$2:$I$999,I583,$C$2:$C$999)</f>
        <v>253.58536585365854</v>
      </c>
      <c r="K583" s="36">
        <f t="shared" si="18"/>
        <v>-0.171876502837357</v>
      </c>
      <c r="L583" s="17" t="str">
        <f>VLOOKUP(B583,товар!$A$1:$C$433,3,FALSE)</f>
        <v>Jacobs</v>
      </c>
      <c r="M583" s="53">
        <f>AVERAGEIFS($C$2:$C$999,$I$2:$I$999,I583,$L$2:$L$999,L583)</f>
        <v>288.11111111111109</v>
      </c>
      <c r="N583" s="51"/>
      <c r="O583" s="55">
        <f t="shared" si="19"/>
        <v>45213</v>
      </c>
      <c r="P583" s="55">
        <f>SUM($E$2:$E$999,клиенты!D582:L1016,10,FALSE)</f>
        <v>799900</v>
      </c>
    </row>
    <row r="584" spans="1:16" x14ac:dyDescent="0.25">
      <c r="A584" s="18">
        <v>585</v>
      </c>
      <c r="B584" s="17">
        <v>118</v>
      </c>
      <c r="C584" s="17">
        <v>214</v>
      </c>
      <c r="D584" s="17">
        <v>2</v>
      </c>
      <c r="E584" s="17">
        <v>428</v>
      </c>
      <c r="F584" s="51">
        <v>45058</v>
      </c>
      <c r="G584" s="17" t="s">
        <v>14</v>
      </c>
      <c r="H584" s="19">
        <v>138</v>
      </c>
      <c r="I584" s="17" t="str">
        <f>VLOOKUP(B584,товар!$A$1:$C$433,2,FALSE)</f>
        <v>Сахар</v>
      </c>
      <c r="J584" s="34">
        <f>AVERAGEIF($I$2:$I$999,I584,$C$2:$C$999)</f>
        <v>250.9655172413793</v>
      </c>
      <c r="K584" s="36">
        <f t="shared" si="18"/>
        <v>-0.1472932124209948</v>
      </c>
      <c r="L584" s="17" t="str">
        <f>VLOOKUP(B584,товар!$A$1:$C$433,3,FALSE)</f>
        <v>Продимекс</v>
      </c>
      <c r="M584" s="53">
        <f>AVERAGEIFS($C$2:$C$999,$I$2:$I$999,I584,$L$2:$L$999,L584)</f>
        <v>240.5</v>
      </c>
      <c r="N584" s="51"/>
      <c r="O584" s="55">
        <f t="shared" si="19"/>
        <v>45058</v>
      </c>
      <c r="P584" s="55">
        <f>SUM($E$2:$E$999,клиенты!D583:L1017,10,FALSE)</f>
        <v>799900</v>
      </c>
    </row>
    <row r="585" spans="1:16" x14ac:dyDescent="0.25">
      <c r="A585" s="18">
        <v>586</v>
      </c>
      <c r="B585" s="17">
        <v>414</v>
      </c>
      <c r="C585" s="17">
        <v>115</v>
      </c>
      <c r="D585" s="17">
        <v>2</v>
      </c>
      <c r="E585" s="17">
        <v>230</v>
      </c>
      <c r="F585" s="51">
        <v>45094</v>
      </c>
      <c r="G585" s="17" t="s">
        <v>12</v>
      </c>
      <c r="H585" s="19">
        <v>402</v>
      </c>
      <c r="I585" s="17" t="str">
        <f>VLOOKUP(B585,товар!$A$1:$C$433,2,FALSE)</f>
        <v>Фрукты</v>
      </c>
      <c r="J585" s="34">
        <f>AVERAGEIF($I$2:$I$999,I585,$C$2:$C$999)</f>
        <v>274.16279069767444</v>
      </c>
      <c r="K585" s="36">
        <f t="shared" si="18"/>
        <v>-0.58054118245822384</v>
      </c>
      <c r="L585" s="17" t="str">
        <f>VLOOKUP(B585,товар!$A$1:$C$433,3,FALSE)</f>
        <v>Экзотик</v>
      </c>
      <c r="M585" s="53">
        <f>AVERAGEIFS($C$2:$C$999,$I$2:$I$999,I585,$L$2:$L$999,L585)</f>
        <v>253.6875</v>
      </c>
      <c r="N585" s="51"/>
      <c r="O585" s="55">
        <f t="shared" si="19"/>
        <v>45094</v>
      </c>
      <c r="P585" s="55">
        <f>SUM($E$2:$E$999,клиенты!D584:L1018,10,FALSE)</f>
        <v>799900</v>
      </c>
    </row>
    <row r="586" spans="1:16" x14ac:dyDescent="0.25">
      <c r="A586" s="18">
        <v>587</v>
      </c>
      <c r="B586" s="17">
        <v>405</v>
      </c>
      <c r="C586" s="17">
        <v>340</v>
      </c>
      <c r="D586" s="17">
        <v>1</v>
      </c>
      <c r="E586" s="17">
        <v>340</v>
      </c>
      <c r="F586" s="51">
        <v>45213</v>
      </c>
      <c r="G586" s="17" t="s">
        <v>11</v>
      </c>
      <c r="H586" s="19">
        <v>351</v>
      </c>
      <c r="I586" s="17" t="str">
        <f>VLOOKUP(B586,товар!$A$1:$C$433,2,FALSE)</f>
        <v>Хлеб</v>
      </c>
      <c r="J586" s="34">
        <f>AVERAGEIF($I$2:$I$999,I586,$C$2:$C$999)</f>
        <v>300.31818181818181</v>
      </c>
      <c r="K586" s="36">
        <f t="shared" si="18"/>
        <v>0.1321325866505223</v>
      </c>
      <c r="L586" s="17" t="str">
        <f>VLOOKUP(B586,товар!$A$1:$C$433,3,FALSE)</f>
        <v>Каравай</v>
      </c>
      <c r="M586" s="53">
        <f>AVERAGEIFS($C$2:$C$999,$I$2:$I$999,I586,$L$2:$L$999,L586)</f>
        <v>331.16666666666669</v>
      </c>
      <c r="N586" s="51"/>
      <c r="O586" s="55">
        <f t="shared" si="19"/>
        <v>45213</v>
      </c>
      <c r="P586" s="55">
        <f>SUM($E$2:$E$999,клиенты!D585:L1019,10,FALSE)</f>
        <v>799900</v>
      </c>
    </row>
    <row r="587" spans="1:16" x14ac:dyDescent="0.25">
      <c r="A587" s="18">
        <v>588</v>
      </c>
      <c r="B587" s="17">
        <v>313</v>
      </c>
      <c r="C587" s="17">
        <v>392</v>
      </c>
      <c r="D587" s="17">
        <v>5</v>
      </c>
      <c r="E587" s="17">
        <v>1960</v>
      </c>
      <c r="F587" s="51">
        <v>45109</v>
      </c>
      <c r="G587" s="17" t="s">
        <v>8</v>
      </c>
      <c r="H587" s="19">
        <v>40</v>
      </c>
      <c r="I587" s="17" t="str">
        <f>VLOOKUP(B587,товар!$A$1:$C$433,2,FALSE)</f>
        <v>Конфеты</v>
      </c>
      <c r="J587" s="34">
        <f>AVERAGEIF($I$2:$I$999,I587,$C$2:$C$999)</f>
        <v>267.85483870967744</v>
      </c>
      <c r="K587" s="36">
        <f t="shared" si="18"/>
        <v>0.46347925573553317</v>
      </c>
      <c r="L587" s="17" t="str">
        <f>VLOOKUP(B587,товар!$A$1:$C$433,3,FALSE)</f>
        <v>Бабаевский</v>
      </c>
      <c r="M587" s="53">
        <f>AVERAGEIFS($C$2:$C$999,$I$2:$I$999,I587,$L$2:$L$999,L587)</f>
        <v>250.25925925925927</v>
      </c>
      <c r="N587" s="51"/>
      <c r="O587" s="55">
        <f t="shared" si="19"/>
        <v>45109</v>
      </c>
      <c r="P587" s="55">
        <f>SUM($E$2:$E$999,клиенты!D586:L1020,10,FALSE)</f>
        <v>799900</v>
      </c>
    </row>
    <row r="588" spans="1:16" x14ac:dyDescent="0.25">
      <c r="A588" s="18">
        <v>589</v>
      </c>
      <c r="B588" s="17">
        <v>113</v>
      </c>
      <c r="C588" s="17">
        <v>378</v>
      </c>
      <c r="D588" s="17">
        <v>1</v>
      </c>
      <c r="E588" s="17">
        <v>378</v>
      </c>
      <c r="F588" s="51">
        <v>45277</v>
      </c>
      <c r="G588" s="17" t="s">
        <v>10</v>
      </c>
      <c r="H588" s="19">
        <v>19</v>
      </c>
      <c r="I588" s="17" t="str">
        <f>VLOOKUP(B588,товар!$A$1:$C$433,2,FALSE)</f>
        <v>Сок</v>
      </c>
      <c r="J588" s="34">
        <f>AVERAGEIF($I$2:$I$999,I588,$C$2:$C$999)</f>
        <v>268.60344827586209</v>
      </c>
      <c r="K588" s="36">
        <f t="shared" si="18"/>
        <v>0.4072790294627382</v>
      </c>
      <c r="L588" s="17" t="str">
        <f>VLOOKUP(B588,товар!$A$1:$C$433,3,FALSE)</f>
        <v>Добрый</v>
      </c>
      <c r="M588" s="53">
        <f>AVERAGEIFS($C$2:$C$999,$I$2:$I$999,I588,$L$2:$L$999,L588)</f>
        <v>242.81818181818181</v>
      </c>
      <c r="N588" s="51"/>
      <c r="O588" s="55">
        <f t="shared" si="19"/>
        <v>45277</v>
      </c>
      <c r="P588" s="55">
        <f>SUM($E$2:$E$999,клиенты!D587:L1021,10,FALSE)</f>
        <v>799900</v>
      </c>
    </row>
    <row r="589" spans="1:16" x14ac:dyDescent="0.25">
      <c r="A589" s="18">
        <v>590</v>
      </c>
      <c r="B589" s="17">
        <v>474</v>
      </c>
      <c r="C589" s="17">
        <v>204</v>
      </c>
      <c r="D589" s="17">
        <v>2</v>
      </c>
      <c r="E589" s="17">
        <v>408</v>
      </c>
      <c r="F589" s="51">
        <v>45349</v>
      </c>
      <c r="G589" s="17" t="s">
        <v>23</v>
      </c>
      <c r="H589" s="19">
        <v>153</v>
      </c>
      <c r="I589" s="17" t="str">
        <f>VLOOKUP(B589,товар!$A$1:$C$433,2,FALSE)</f>
        <v>Молоко</v>
      </c>
      <c r="J589" s="34">
        <f>AVERAGEIF($I$2:$I$999,I589,$C$2:$C$999)</f>
        <v>294.95238095238096</v>
      </c>
      <c r="K589" s="36">
        <f t="shared" si="18"/>
        <v>-0.30836293186955122</v>
      </c>
      <c r="L589" s="17" t="str">
        <f>VLOOKUP(B589,товар!$A$1:$C$433,3,FALSE)</f>
        <v>Простоквашино</v>
      </c>
      <c r="M589" s="53">
        <f>AVERAGEIFS($C$2:$C$999,$I$2:$I$999,I589,$L$2:$L$999,L589)</f>
        <v>318.81818181818181</v>
      </c>
      <c r="N589" s="51"/>
      <c r="O589" s="55">
        <f t="shared" si="19"/>
        <v>45349</v>
      </c>
      <c r="P589" s="55">
        <f>SUM($E$2:$E$999,клиенты!D588:L1022,10,FALSE)</f>
        <v>799900</v>
      </c>
    </row>
    <row r="590" spans="1:16" x14ac:dyDescent="0.25">
      <c r="A590" s="18">
        <v>591</v>
      </c>
      <c r="B590" s="17">
        <v>361</v>
      </c>
      <c r="C590" s="17">
        <v>69</v>
      </c>
      <c r="D590" s="17">
        <v>1</v>
      </c>
      <c r="E590" s="17">
        <v>69</v>
      </c>
      <c r="F590" s="51">
        <v>45021</v>
      </c>
      <c r="G590" s="17" t="s">
        <v>27</v>
      </c>
      <c r="H590" s="19">
        <v>355</v>
      </c>
      <c r="I590" s="17" t="str">
        <f>VLOOKUP(B590,товар!$A$1:$C$433,2,FALSE)</f>
        <v>Мясо</v>
      </c>
      <c r="J590" s="34">
        <f>AVERAGEIF($I$2:$I$999,I590,$C$2:$C$999)</f>
        <v>271.74545454545455</v>
      </c>
      <c r="K590" s="36">
        <f t="shared" si="18"/>
        <v>-0.74608590927338425</v>
      </c>
      <c r="L590" s="17" t="str">
        <f>VLOOKUP(B590,товар!$A$1:$C$433,3,FALSE)</f>
        <v>Сава</v>
      </c>
      <c r="M590" s="53">
        <f>AVERAGEIFS($C$2:$C$999,$I$2:$I$999,I590,$L$2:$L$999,L590)</f>
        <v>212.8125</v>
      </c>
      <c r="N590" s="51"/>
      <c r="O590" s="55">
        <f t="shared" si="19"/>
        <v>45021</v>
      </c>
      <c r="P590" s="55">
        <f>SUM($E$2:$E$999,клиенты!D589:L1023,10,FALSE)</f>
        <v>799900</v>
      </c>
    </row>
    <row r="591" spans="1:16" x14ac:dyDescent="0.25">
      <c r="A591" s="18">
        <v>592</v>
      </c>
      <c r="B591" s="17">
        <v>291</v>
      </c>
      <c r="C591" s="17">
        <v>455</v>
      </c>
      <c r="D591" s="17">
        <v>5</v>
      </c>
      <c r="E591" s="17">
        <v>2275</v>
      </c>
      <c r="F591" s="51">
        <v>45142</v>
      </c>
      <c r="G591" s="17" t="s">
        <v>18</v>
      </c>
      <c r="H591" s="19">
        <v>245</v>
      </c>
      <c r="I591" s="17" t="str">
        <f>VLOOKUP(B591,товар!$A$1:$C$433,2,FALSE)</f>
        <v>Рыба</v>
      </c>
      <c r="J591" s="34">
        <f>AVERAGEIF($I$2:$I$999,I591,$C$2:$C$999)</f>
        <v>258.5128205128205</v>
      </c>
      <c r="K591" s="36">
        <f t="shared" si="18"/>
        <v>0.76006744693513206</v>
      </c>
      <c r="L591" s="17" t="str">
        <f>VLOOKUP(B591,товар!$A$1:$C$433,3,FALSE)</f>
        <v>Балтийский берег</v>
      </c>
      <c r="M591" s="53">
        <f>AVERAGEIFS($C$2:$C$999,$I$2:$I$999,I591,$L$2:$L$999,L591)</f>
        <v>289.88888888888891</v>
      </c>
      <c r="N591" s="51"/>
      <c r="O591" s="55">
        <f t="shared" si="19"/>
        <v>45142</v>
      </c>
      <c r="P591" s="55">
        <f>SUM($E$2:$E$999,клиенты!D590:L1024,10,FALSE)</f>
        <v>799900</v>
      </c>
    </row>
    <row r="592" spans="1:16" x14ac:dyDescent="0.25">
      <c r="A592" s="18">
        <v>593</v>
      </c>
      <c r="B592" s="17">
        <v>360</v>
      </c>
      <c r="C592" s="17">
        <v>137</v>
      </c>
      <c r="D592" s="17">
        <v>2</v>
      </c>
      <c r="E592" s="17">
        <v>274</v>
      </c>
      <c r="F592" s="51">
        <v>45318</v>
      </c>
      <c r="G592" s="17" t="s">
        <v>22</v>
      </c>
      <c r="H592" s="19">
        <v>80</v>
      </c>
      <c r="I592" s="17" t="str">
        <f>VLOOKUP(B592,товар!$A$1:$C$433,2,FALSE)</f>
        <v>Соль</v>
      </c>
      <c r="J592" s="34">
        <f>AVERAGEIF($I$2:$I$999,I592,$C$2:$C$999)</f>
        <v>264.8679245283019</v>
      </c>
      <c r="K592" s="36">
        <f t="shared" si="18"/>
        <v>-0.48276107707650662</v>
      </c>
      <c r="L592" s="17" t="str">
        <f>VLOOKUP(B592,товар!$A$1:$C$433,3,FALSE)</f>
        <v>Славянская</v>
      </c>
      <c r="M592" s="53">
        <f>AVERAGEIFS($C$2:$C$999,$I$2:$I$999,I592,$L$2:$L$999,L592)</f>
        <v>236.91666666666666</v>
      </c>
      <c r="N592" s="51"/>
      <c r="O592" s="55">
        <f t="shared" si="19"/>
        <v>45318</v>
      </c>
      <c r="P592" s="55">
        <f>SUM($E$2:$E$999,клиенты!D591:L1025,10,FALSE)</f>
        <v>799900</v>
      </c>
    </row>
    <row r="593" spans="1:16" x14ac:dyDescent="0.25">
      <c r="A593" s="18">
        <v>594</v>
      </c>
      <c r="B593" s="17">
        <v>182</v>
      </c>
      <c r="C593" s="17">
        <v>152</v>
      </c>
      <c r="D593" s="17">
        <v>3</v>
      </c>
      <c r="E593" s="17">
        <v>456</v>
      </c>
      <c r="F593" s="51">
        <v>45053</v>
      </c>
      <c r="G593" s="17" t="s">
        <v>22</v>
      </c>
      <c r="H593" s="19">
        <v>466</v>
      </c>
      <c r="I593" s="17" t="str">
        <f>VLOOKUP(B593,товар!$A$1:$C$433,2,FALSE)</f>
        <v>Соль</v>
      </c>
      <c r="J593" s="34">
        <f>AVERAGEIF($I$2:$I$999,I593,$C$2:$C$999)</f>
        <v>264.8679245283019</v>
      </c>
      <c r="K593" s="36">
        <f t="shared" si="18"/>
        <v>-0.42612907821627011</v>
      </c>
      <c r="L593" s="17" t="str">
        <f>VLOOKUP(B593,товар!$A$1:$C$433,3,FALSE)</f>
        <v>Экстра</v>
      </c>
      <c r="M593" s="53">
        <f>AVERAGEIFS($C$2:$C$999,$I$2:$I$999,I593,$L$2:$L$999,L593)</f>
        <v>320.84615384615387</v>
      </c>
      <c r="N593" s="51"/>
      <c r="O593" s="55">
        <f t="shared" si="19"/>
        <v>45053</v>
      </c>
      <c r="P593" s="55">
        <f>SUM($E$2:$E$999,клиенты!D592:L1026,10,FALSE)</f>
        <v>799900</v>
      </c>
    </row>
    <row r="594" spans="1:16" x14ac:dyDescent="0.25">
      <c r="A594" s="18">
        <v>595</v>
      </c>
      <c r="B594" s="17">
        <v>490</v>
      </c>
      <c r="C594" s="17">
        <v>170</v>
      </c>
      <c r="D594" s="17">
        <v>5</v>
      </c>
      <c r="E594" s="17">
        <v>850</v>
      </c>
      <c r="F594" s="51">
        <v>45058</v>
      </c>
      <c r="G594" s="17" t="s">
        <v>17</v>
      </c>
      <c r="H594" s="19">
        <v>317</v>
      </c>
      <c r="I594" s="17" t="str">
        <f>VLOOKUP(B594,товар!$A$1:$C$433,2,FALSE)</f>
        <v>Сыр</v>
      </c>
      <c r="J594" s="34">
        <f>AVERAGEIF($I$2:$I$999,I594,$C$2:$C$999)</f>
        <v>262.63492063492066</v>
      </c>
      <c r="K594" s="36">
        <f t="shared" si="18"/>
        <v>-0.35271364680285267</v>
      </c>
      <c r="L594" s="17" t="str">
        <f>VLOOKUP(B594,товар!$A$1:$C$433,3,FALSE)</f>
        <v>Сырная долина</v>
      </c>
      <c r="M594" s="53">
        <f>AVERAGEIFS($C$2:$C$999,$I$2:$I$999,I594,$L$2:$L$999,L594)</f>
        <v>271</v>
      </c>
      <c r="N594" s="51"/>
      <c r="O594" s="55">
        <f t="shared" si="19"/>
        <v>45058</v>
      </c>
      <c r="P594" s="55">
        <f>SUM($E$2:$E$999,клиенты!D593:L1027,10,FALSE)</f>
        <v>799900</v>
      </c>
    </row>
    <row r="595" spans="1:16" x14ac:dyDescent="0.25">
      <c r="A595" s="18">
        <v>596</v>
      </c>
      <c r="B595" s="17">
        <v>215</v>
      </c>
      <c r="C595" s="17">
        <v>496</v>
      </c>
      <c r="D595" s="17">
        <v>2</v>
      </c>
      <c r="E595" s="17">
        <v>992</v>
      </c>
      <c r="F595" s="51">
        <v>45404</v>
      </c>
      <c r="G595" s="17" t="s">
        <v>12</v>
      </c>
      <c r="H595" s="19">
        <v>342</v>
      </c>
      <c r="I595" s="17" t="str">
        <f>VLOOKUP(B595,товар!$A$1:$C$433,2,FALSE)</f>
        <v>Сок</v>
      </c>
      <c r="J595" s="34">
        <f>AVERAGEIF($I$2:$I$999,I595,$C$2:$C$999)</f>
        <v>268.60344827586209</v>
      </c>
      <c r="K595" s="36">
        <f t="shared" si="18"/>
        <v>0.84658835612041838</v>
      </c>
      <c r="L595" s="17" t="str">
        <f>VLOOKUP(B595,товар!$A$1:$C$433,3,FALSE)</f>
        <v>Фруктовый сад</v>
      </c>
      <c r="M595" s="53">
        <f>AVERAGEIFS($C$2:$C$999,$I$2:$I$999,I595,$L$2:$L$999,L595)</f>
        <v>281.96875</v>
      </c>
      <c r="N595" s="51"/>
      <c r="O595" s="55">
        <f t="shared" si="19"/>
        <v>45404</v>
      </c>
      <c r="P595" s="55">
        <f>SUM($E$2:$E$999,клиенты!D594:L1028,10,FALSE)</f>
        <v>799900</v>
      </c>
    </row>
    <row r="596" spans="1:16" x14ac:dyDescent="0.25">
      <c r="A596" s="18">
        <v>597</v>
      </c>
      <c r="B596" s="17">
        <v>137</v>
      </c>
      <c r="C596" s="17">
        <v>411</v>
      </c>
      <c r="D596" s="17">
        <v>1</v>
      </c>
      <c r="E596" s="17">
        <v>411</v>
      </c>
      <c r="F596" s="51">
        <v>45192</v>
      </c>
      <c r="G596" s="17" t="s">
        <v>27</v>
      </c>
      <c r="H596" s="19">
        <v>130</v>
      </c>
      <c r="I596" s="17" t="str">
        <f>VLOOKUP(B596,товар!$A$1:$C$433,2,FALSE)</f>
        <v>Фрукты</v>
      </c>
      <c r="J596" s="34">
        <f>AVERAGEIF($I$2:$I$999,I596,$C$2:$C$999)</f>
        <v>274.16279069767444</v>
      </c>
      <c r="K596" s="36">
        <f t="shared" si="18"/>
        <v>0.49910933921452183</v>
      </c>
      <c r="L596" s="17" t="str">
        <f>VLOOKUP(B596,товар!$A$1:$C$433,3,FALSE)</f>
        <v>Экзотик</v>
      </c>
      <c r="M596" s="53">
        <f>AVERAGEIFS($C$2:$C$999,$I$2:$I$999,I596,$L$2:$L$999,L596)</f>
        <v>253.6875</v>
      </c>
      <c r="N596" s="51"/>
      <c r="O596" s="55">
        <f t="shared" si="19"/>
        <v>45192</v>
      </c>
      <c r="P596" s="55">
        <f>SUM($E$2:$E$999,клиенты!D595:L1029,10,FALSE)</f>
        <v>799900</v>
      </c>
    </row>
    <row r="597" spans="1:16" x14ac:dyDescent="0.25">
      <c r="A597" s="18">
        <v>598</v>
      </c>
      <c r="B597" s="17">
        <v>75</v>
      </c>
      <c r="C597" s="17">
        <v>240</v>
      </c>
      <c r="D597" s="17">
        <v>4</v>
      </c>
      <c r="E597" s="17">
        <v>960</v>
      </c>
      <c r="F597" s="51">
        <v>45148</v>
      </c>
      <c r="G597" s="17" t="s">
        <v>22</v>
      </c>
      <c r="H597" s="19">
        <v>53</v>
      </c>
      <c r="I597" s="17" t="str">
        <f>VLOOKUP(B597,товар!$A$1:$C$433,2,FALSE)</f>
        <v>Печенье</v>
      </c>
      <c r="J597" s="34">
        <f>AVERAGEIF($I$2:$I$999,I597,$C$2:$C$999)</f>
        <v>283.468085106383</v>
      </c>
      <c r="K597" s="36">
        <f t="shared" si="18"/>
        <v>-0.15334384147714486</v>
      </c>
      <c r="L597" s="17" t="str">
        <f>VLOOKUP(B597,товар!$A$1:$C$433,3,FALSE)</f>
        <v>Белогорье</v>
      </c>
      <c r="M597" s="53">
        <f>AVERAGEIFS($C$2:$C$999,$I$2:$I$999,I597,$L$2:$L$999,L597)</f>
        <v>249.5</v>
      </c>
      <c r="N597" s="51"/>
      <c r="O597" s="55">
        <f t="shared" si="19"/>
        <v>45148</v>
      </c>
      <c r="P597" s="55">
        <f>SUM($E$2:$E$999,клиенты!D596:L1030,10,FALSE)</f>
        <v>799900</v>
      </c>
    </row>
    <row r="598" spans="1:16" x14ac:dyDescent="0.25">
      <c r="A598" s="18">
        <v>599</v>
      </c>
      <c r="B598" s="17">
        <v>359</v>
      </c>
      <c r="C598" s="17">
        <v>302</v>
      </c>
      <c r="D598" s="17">
        <v>4</v>
      </c>
      <c r="E598" s="17">
        <v>1208</v>
      </c>
      <c r="F598" s="51">
        <v>45195</v>
      </c>
      <c r="G598" s="17" t="s">
        <v>22</v>
      </c>
      <c r="H598" s="19">
        <v>122</v>
      </c>
      <c r="I598" s="17" t="str">
        <f>VLOOKUP(B598,товар!$A$1:$C$433,2,FALSE)</f>
        <v>Мясо</v>
      </c>
      <c r="J598" s="34">
        <f>AVERAGEIF($I$2:$I$999,I598,$C$2:$C$999)</f>
        <v>271.74545454545455</v>
      </c>
      <c r="K598" s="36">
        <f t="shared" si="18"/>
        <v>0.11133413622373878</v>
      </c>
      <c r="L598" s="17" t="str">
        <f>VLOOKUP(B598,товар!$A$1:$C$433,3,FALSE)</f>
        <v>Мираторг</v>
      </c>
      <c r="M598" s="53">
        <f>AVERAGEIFS($C$2:$C$999,$I$2:$I$999,I598,$L$2:$L$999,L598)</f>
        <v>316.58333333333331</v>
      </c>
      <c r="N598" s="51"/>
      <c r="O598" s="55">
        <f t="shared" si="19"/>
        <v>45195</v>
      </c>
      <c r="P598" s="55">
        <f>SUM($E$2:$E$999,клиенты!D597:L1031,10,FALSE)</f>
        <v>799900</v>
      </c>
    </row>
    <row r="599" spans="1:16" x14ac:dyDescent="0.25">
      <c r="A599" s="18">
        <v>600</v>
      </c>
      <c r="B599" s="17">
        <v>364</v>
      </c>
      <c r="C599" s="17">
        <v>138</v>
      </c>
      <c r="D599" s="17">
        <v>4</v>
      </c>
      <c r="E599" s="17">
        <v>552</v>
      </c>
      <c r="F599" s="51">
        <v>45256</v>
      </c>
      <c r="G599" s="17" t="s">
        <v>22</v>
      </c>
      <c r="H599" s="19">
        <v>199</v>
      </c>
      <c r="I599" s="17" t="str">
        <f>VLOOKUP(B599,товар!$A$1:$C$433,2,FALSE)</f>
        <v>Сахар</v>
      </c>
      <c r="J599" s="34">
        <f>AVERAGEIF($I$2:$I$999,I599,$C$2:$C$999)</f>
        <v>250.9655172413793</v>
      </c>
      <c r="K599" s="36">
        <f t="shared" si="18"/>
        <v>-0.45012366034624895</v>
      </c>
      <c r="L599" s="17" t="str">
        <f>VLOOKUP(B599,товар!$A$1:$C$433,3,FALSE)</f>
        <v>Русский сахар</v>
      </c>
      <c r="M599" s="53">
        <f>AVERAGEIFS($C$2:$C$999,$I$2:$I$999,I599,$L$2:$L$999,L599)</f>
        <v>293.41176470588238</v>
      </c>
      <c r="N599" s="51"/>
      <c r="O599" s="55">
        <f t="shared" si="19"/>
        <v>45256</v>
      </c>
      <c r="P599" s="55">
        <f>SUM($E$2:$E$999,клиенты!D598:L1032,10,FALSE)</f>
        <v>799900</v>
      </c>
    </row>
    <row r="600" spans="1:16" x14ac:dyDescent="0.25">
      <c r="A600" s="18">
        <v>601</v>
      </c>
      <c r="B600" s="17">
        <v>197</v>
      </c>
      <c r="C600" s="17">
        <v>309</v>
      </c>
      <c r="D600" s="17">
        <v>4</v>
      </c>
      <c r="E600" s="17">
        <v>1236</v>
      </c>
      <c r="F600" s="51">
        <v>45212</v>
      </c>
      <c r="G600" s="17" t="s">
        <v>15</v>
      </c>
      <c r="H600" s="19">
        <v>52</v>
      </c>
      <c r="I600" s="17" t="str">
        <f>VLOOKUP(B600,товар!$A$1:$C$433,2,FALSE)</f>
        <v>Печенье</v>
      </c>
      <c r="J600" s="34">
        <f>AVERAGEIF($I$2:$I$999,I600,$C$2:$C$999)</f>
        <v>283.468085106383</v>
      </c>
      <c r="K600" s="36">
        <f t="shared" si="18"/>
        <v>9.0069804098175998E-2</v>
      </c>
      <c r="L600" s="17" t="str">
        <f>VLOOKUP(B600,товар!$A$1:$C$433,3,FALSE)</f>
        <v>Юбилейное</v>
      </c>
      <c r="M600" s="53">
        <f>AVERAGEIFS($C$2:$C$999,$I$2:$I$999,I600,$L$2:$L$999,L600)</f>
        <v>232.44444444444446</v>
      </c>
      <c r="N600" s="51"/>
      <c r="O600" s="55">
        <f t="shared" si="19"/>
        <v>45212</v>
      </c>
      <c r="P600" s="55">
        <f>SUM($E$2:$E$999,клиенты!D599:L1033,10,FALSE)</f>
        <v>799900</v>
      </c>
    </row>
    <row r="601" spans="1:16" x14ac:dyDescent="0.25">
      <c r="A601" s="18">
        <v>602</v>
      </c>
      <c r="B601" s="17">
        <v>157</v>
      </c>
      <c r="C601" s="17">
        <v>473</v>
      </c>
      <c r="D601" s="17">
        <v>5</v>
      </c>
      <c r="E601" s="17">
        <v>2365</v>
      </c>
      <c r="F601" s="51">
        <v>45012</v>
      </c>
      <c r="G601" s="17" t="s">
        <v>22</v>
      </c>
      <c r="H601" s="19">
        <v>477</v>
      </c>
      <c r="I601" s="17" t="str">
        <f>VLOOKUP(B601,товар!$A$1:$C$433,2,FALSE)</f>
        <v>Сыр</v>
      </c>
      <c r="J601" s="34">
        <f>AVERAGEIF($I$2:$I$999,I601,$C$2:$C$999)</f>
        <v>262.63492063492066</v>
      </c>
      <c r="K601" s="36">
        <f t="shared" si="18"/>
        <v>0.80097908860147449</v>
      </c>
      <c r="L601" s="17" t="str">
        <f>VLOOKUP(B601,товар!$A$1:$C$433,3,FALSE)</f>
        <v>President</v>
      </c>
      <c r="M601" s="53">
        <f>AVERAGEIFS($C$2:$C$999,$I$2:$I$999,I601,$L$2:$L$999,L601)</f>
        <v>238.72222222222223</v>
      </c>
      <c r="N601" s="51"/>
      <c r="O601" s="55">
        <f t="shared" si="19"/>
        <v>45012</v>
      </c>
      <c r="P601" s="55">
        <f>SUM($E$2:$E$999,клиенты!D600:L1034,10,FALSE)</f>
        <v>799900</v>
      </c>
    </row>
    <row r="602" spans="1:16" x14ac:dyDescent="0.25">
      <c r="A602" s="18">
        <v>603</v>
      </c>
      <c r="B602" s="17">
        <v>105</v>
      </c>
      <c r="C602" s="17">
        <v>187</v>
      </c>
      <c r="D602" s="17">
        <v>1</v>
      </c>
      <c r="E602" s="17">
        <v>187</v>
      </c>
      <c r="F602" s="51">
        <v>45038</v>
      </c>
      <c r="G602" s="17" t="s">
        <v>19</v>
      </c>
      <c r="H602" s="19">
        <v>24</v>
      </c>
      <c r="I602" s="17" t="str">
        <f>VLOOKUP(B602,товар!$A$1:$C$433,2,FALSE)</f>
        <v>Фрукты</v>
      </c>
      <c r="J602" s="34">
        <f>AVERAGEIF($I$2:$I$999,I602,$C$2:$C$999)</f>
        <v>274.16279069767444</v>
      </c>
      <c r="K602" s="36">
        <f t="shared" si="18"/>
        <v>-0.31792348799728565</v>
      </c>
      <c r="L602" s="17" t="str">
        <f>VLOOKUP(B602,товар!$A$1:$C$433,3,FALSE)</f>
        <v>Фрукты-Ягоды</v>
      </c>
      <c r="M602" s="53">
        <f>AVERAGEIFS($C$2:$C$999,$I$2:$I$999,I602,$L$2:$L$999,L602)</f>
        <v>280.66666666666669</v>
      </c>
      <c r="N602" s="51"/>
      <c r="O602" s="55">
        <f t="shared" si="19"/>
        <v>45038</v>
      </c>
      <c r="P602" s="55">
        <f>SUM($E$2:$E$999,клиенты!D601:L1035,10,FALSE)</f>
        <v>799900</v>
      </c>
    </row>
    <row r="603" spans="1:16" x14ac:dyDescent="0.25">
      <c r="A603" s="18">
        <v>604</v>
      </c>
      <c r="B603" s="17">
        <v>479</v>
      </c>
      <c r="C603" s="17">
        <v>314</v>
      </c>
      <c r="D603" s="17">
        <v>3</v>
      </c>
      <c r="E603" s="17">
        <v>942</v>
      </c>
      <c r="F603" s="51">
        <v>45429</v>
      </c>
      <c r="G603" s="17" t="s">
        <v>16</v>
      </c>
      <c r="H603" s="19">
        <v>293</v>
      </c>
      <c r="I603" s="17" t="str">
        <f>VLOOKUP(B603,товар!$A$1:$C$433,2,FALSE)</f>
        <v>Овощи</v>
      </c>
      <c r="J603" s="34">
        <f>AVERAGEIF($I$2:$I$999,I603,$C$2:$C$999)</f>
        <v>250.48780487804879</v>
      </c>
      <c r="K603" s="36">
        <f t="shared" si="18"/>
        <v>0.25355404089581302</v>
      </c>
      <c r="L603" s="17" t="str">
        <f>VLOOKUP(B603,товар!$A$1:$C$433,3,FALSE)</f>
        <v>Гавриш</v>
      </c>
      <c r="M603" s="53">
        <f>AVERAGEIFS($C$2:$C$999,$I$2:$I$999,I603,$L$2:$L$999,L603)</f>
        <v>247.66666666666666</v>
      </c>
      <c r="N603" s="51"/>
      <c r="O603" s="55">
        <f t="shared" si="19"/>
        <v>45429</v>
      </c>
      <c r="P603" s="55">
        <f>SUM($E$2:$E$999,клиенты!D602:L1036,10,FALSE)</f>
        <v>799900</v>
      </c>
    </row>
    <row r="604" spans="1:16" x14ac:dyDescent="0.25">
      <c r="A604" s="18">
        <v>605</v>
      </c>
      <c r="B604" s="17">
        <v>285</v>
      </c>
      <c r="C604" s="17">
        <v>122</v>
      </c>
      <c r="D604" s="17">
        <v>5</v>
      </c>
      <c r="E604" s="17">
        <v>610</v>
      </c>
      <c r="F604" s="51">
        <v>44959</v>
      </c>
      <c r="G604" s="17" t="s">
        <v>17</v>
      </c>
      <c r="H604" s="19">
        <v>447</v>
      </c>
      <c r="I604" s="17" t="str">
        <f>VLOOKUP(B604,товар!$A$1:$C$433,2,FALSE)</f>
        <v>Макароны</v>
      </c>
      <c r="J604" s="34">
        <f>AVERAGEIF($I$2:$I$999,I604,$C$2:$C$999)</f>
        <v>265.47674418604652</v>
      </c>
      <c r="K604" s="36">
        <f t="shared" si="18"/>
        <v>-0.5404493889886558</v>
      </c>
      <c r="L604" s="17" t="str">
        <f>VLOOKUP(B604,товар!$A$1:$C$433,3,FALSE)</f>
        <v>Паста Зара</v>
      </c>
      <c r="M604" s="53">
        <f>AVERAGEIFS($C$2:$C$999,$I$2:$I$999,I604,$L$2:$L$999,L604)</f>
        <v>276.67567567567568</v>
      </c>
      <c r="N604" s="51"/>
      <c r="O604" s="55">
        <f t="shared" si="19"/>
        <v>44959</v>
      </c>
      <c r="P604" s="55">
        <f>SUM($E$2:$E$999,клиенты!D603:L1037,10,FALSE)</f>
        <v>799900</v>
      </c>
    </row>
    <row r="605" spans="1:16" x14ac:dyDescent="0.25">
      <c r="A605" s="18">
        <v>606</v>
      </c>
      <c r="B605" s="17">
        <v>93</v>
      </c>
      <c r="C605" s="17">
        <v>184</v>
      </c>
      <c r="D605" s="17">
        <v>2</v>
      </c>
      <c r="E605" s="17">
        <v>368</v>
      </c>
      <c r="F605" s="51">
        <v>45187</v>
      </c>
      <c r="G605" s="17" t="s">
        <v>19</v>
      </c>
      <c r="H605" s="19">
        <v>163</v>
      </c>
      <c r="I605" s="17" t="str">
        <f>VLOOKUP(B605,товар!$A$1:$C$433,2,FALSE)</f>
        <v>Чай</v>
      </c>
      <c r="J605" s="34">
        <f>AVERAGEIF($I$2:$I$999,I605,$C$2:$C$999)</f>
        <v>271.18181818181819</v>
      </c>
      <c r="K605" s="36">
        <f t="shared" si="18"/>
        <v>-0.32148843446195108</v>
      </c>
      <c r="L605" s="17" t="str">
        <f>VLOOKUP(B605,товар!$A$1:$C$433,3,FALSE)</f>
        <v>Greenfield</v>
      </c>
      <c r="M605" s="53">
        <f>AVERAGEIFS($C$2:$C$999,$I$2:$I$999,I605,$L$2:$L$999,L605)</f>
        <v>291.45454545454544</v>
      </c>
      <c r="N605" s="51"/>
      <c r="O605" s="55">
        <f t="shared" si="19"/>
        <v>45187</v>
      </c>
      <c r="P605" s="55">
        <f>SUM($E$2:$E$999,клиенты!D604:L1038,10,FALSE)</f>
        <v>799900</v>
      </c>
    </row>
    <row r="606" spans="1:16" x14ac:dyDescent="0.25">
      <c r="A606" s="18">
        <v>607</v>
      </c>
      <c r="B606" s="17">
        <v>199</v>
      </c>
      <c r="C606" s="17">
        <v>172</v>
      </c>
      <c r="D606" s="17">
        <v>3</v>
      </c>
      <c r="E606" s="17">
        <v>516</v>
      </c>
      <c r="F606" s="51">
        <v>45223</v>
      </c>
      <c r="G606" s="17" t="s">
        <v>22</v>
      </c>
      <c r="H606" s="19">
        <v>421</v>
      </c>
      <c r="I606" s="17" t="str">
        <f>VLOOKUP(B606,товар!$A$1:$C$433,2,FALSE)</f>
        <v>Макароны</v>
      </c>
      <c r="J606" s="34">
        <f>AVERAGEIF($I$2:$I$999,I606,$C$2:$C$999)</f>
        <v>265.47674418604652</v>
      </c>
      <c r="K606" s="36">
        <f t="shared" si="18"/>
        <v>-0.35210897463974422</v>
      </c>
      <c r="L606" s="17" t="str">
        <f>VLOOKUP(B606,товар!$A$1:$C$433,3,FALSE)</f>
        <v>Борилла</v>
      </c>
      <c r="M606" s="53">
        <f>AVERAGEIFS($C$2:$C$999,$I$2:$I$999,I606,$L$2:$L$999,L606)</f>
        <v>236.27586206896552</v>
      </c>
      <c r="N606" s="51"/>
      <c r="O606" s="55">
        <f t="shared" si="19"/>
        <v>45223</v>
      </c>
      <c r="P606" s="55">
        <f>SUM($E$2:$E$999,клиенты!D605:L1039,10,FALSE)</f>
        <v>799900</v>
      </c>
    </row>
    <row r="607" spans="1:16" x14ac:dyDescent="0.25">
      <c r="A607" s="18">
        <v>608</v>
      </c>
      <c r="B607" s="17">
        <v>122</v>
      </c>
      <c r="C607" s="17">
        <v>482</v>
      </c>
      <c r="D607" s="17">
        <v>4</v>
      </c>
      <c r="E607" s="17">
        <v>1928</v>
      </c>
      <c r="F607" s="51">
        <v>45038</v>
      </c>
      <c r="G607" s="17" t="s">
        <v>23</v>
      </c>
      <c r="H607" s="19">
        <v>320</v>
      </c>
      <c r="I607" s="17" t="str">
        <f>VLOOKUP(B607,товар!$A$1:$C$433,2,FALSE)</f>
        <v>Фрукты</v>
      </c>
      <c r="J607" s="34">
        <f>AVERAGEIF($I$2:$I$999,I607,$C$2:$C$999)</f>
        <v>274.16279069767444</v>
      </c>
      <c r="K607" s="36">
        <f t="shared" si="18"/>
        <v>0.75807956569683599</v>
      </c>
      <c r="L607" s="17" t="str">
        <f>VLOOKUP(B607,товар!$A$1:$C$433,3,FALSE)</f>
        <v>Фрукты-Ягоды</v>
      </c>
      <c r="M607" s="53">
        <f>AVERAGEIFS($C$2:$C$999,$I$2:$I$999,I607,$L$2:$L$999,L607)</f>
        <v>280.66666666666669</v>
      </c>
      <c r="N607" s="51"/>
      <c r="O607" s="55">
        <f t="shared" si="19"/>
        <v>45038</v>
      </c>
      <c r="P607" s="55">
        <f>SUM($E$2:$E$999,клиенты!D606:L1040,10,FALSE)</f>
        <v>799900</v>
      </c>
    </row>
    <row r="608" spans="1:16" x14ac:dyDescent="0.25">
      <c r="A608" s="18">
        <v>609</v>
      </c>
      <c r="B608" s="17">
        <v>415</v>
      </c>
      <c r="C608" s="17">
        <v>350</v>
      </c>
      <c r="D608" s="17">
        <v>1</v>
      </c>
      <c r="E608" s="17">
        <v>350</v>
      </c>
      <c r="F608" s="51">
        <v>45358</v>
      </c>
      <c r="G608" s="17" t="s">
        <v>8</v>
      </c>
      <c r="H608" s="19">
        <v>199</v>
      </c>
      <c r="I608" s="17" t="str">
        <f>VLOOKUP(B608,товар!$A$1:$C$433,2,FALSE)</f>
        <v>Чипсы</v>
      </c>
      <c r="J608" s="34">
        <f>AVERAGEIF($I$2:$I$999,I608,$C$2:$C$999)</f>
        <v>273.72549019607845</v>
      </c>
      <c r="K608" s="36">
        <f t="shared" si="18"/>
        <v>0.27865329512893977</v>
      </c>
      <c r="L608" s="17" t="str">
        <f>VLOOKUP(B608,товар!$A$1:$C$433,3,FALSE)</f>
        <v>Pringles</v>
      </c>
      <c r="M608" s="53">
        <f>AVERAGEIFS($C$2:$C$999,$I$2:$I$999,I608,$L$2:$L$999,L608)</f>
        <v>280.23809523809524</v>
      </c>
      <c r="N608" s="51"/>
      <c r="O608" s="55">
        <f t="shared" si="19"/>
        <v>45358</v>
      </c>
      <c r="P608" s="55">
        <f>SUM($E$2:$E$999,клиенты!D607:L1041,10,FALSE)</f>
        <v>799900</v>
      </c>
    </row>
    <row r="609" spans="1:16" x14ac:dyDescent="0.25">
      <c r="A609" s="18">
        <v>610</v>
      </c>
      <c r="B609" s="17">
        <v>315</v>
      </c>
      <c r="C609" s="17">
        <v>232</v>
      </c>
      <c r="D609" s="17">
        <v>1</v>
      </c>
      <c r="E609" s="17">
        <v>232</v>
      </c>
      <c r="F609" s="51">
        <v>44929</v>
      </c>
      <c r="G609" s="17" t="s">
        <v>13</v>
      </c>
      <c r="H609" s="19">
        <v>247</v>
      </c>
      <c r="I609" s="17" t="str">
        <f>VLOOKUP(B609,товар!$A$1:$C$433,2,FALSE)</f>
        <v>Йогурт</v>
      </c>
      <c r="J609" s="34">
        <f>AVERAGEIF($I$2:$I$999,I609,$C$2:$C$999)</f>
        <v>263.25423728813558</v>
      </c>
      <c r="K609" s="36">
        <f t="shared" si="18"/>
        <v>-0.11872263713623488</v>
      </c>
      <c r="L609" s="17" t="str">
        <f>VLOOKUP(B609,товар!$A$1:$C$433,3,FALSE)</f>
        <v>Чудо</v>
      </c>
      <c r="M609" s="53">
        <f>AVERAGEIFS($C$2:$C$999,$I$2:$I$999,I609,$L$2:$L$999,L609)</f>
        <v>287.10000000000002</v>
      </c>
      <c r="N609" s="51"/>
      <c r="O609" s="55">
        <f t="shared" si="19"/>
        <v>44929</v>
      </c>
      <c r="P609" s="55">
        <f>SUM($E$2:$E$999,клиенты!D608:L1042,10,FALSE)</f>
        <v>799900</v>
      </c>
    </row>
    <row r="610" spans="1:16" x14ac:dyDescent="0.25">
      <c r="A610" s="18">
        <v>611</v>
      </c>
      <c r="B610" s="17">
        <v>25</v>
      </c>
      <c r="C610" s="17">
        <v>222</v>
      </c>
      <c r="D610" s="17">
        <v>1</v>
      </c>
      <c r="E610" s="17">
        <v>222</v>
      </c>
      <c r="F610" s="51">
        <v>45245</v>
      </c>
      <c r="G610" s="17" t="s">
        <v>11</v>
      </c>
      <c r="H610" s="19">
        <v>364</v>
      </c>
      <c r="I610" s="17" t="str">
        <f>VLOOKUP(B610,товар!$A$1:$C$433,2,FALSE)</f>
        <v>Чипсы</v>
      </c>
      <c r="J610" s="34">
        <f>AVERAGEIF($I$2:$I$999,I610,$C$2:$C$999)</f>
        <v>273.72549019607845</v>
      </c>
      <c r="K610" s="36">
        <f t="shared" si="18"/>
        <v>-0.18896848137535827</v>
      </c>
      <c r="L610" s="17" t="str">
        <f>VLOOKUP(B610,товар!$A$1:$C$433,3,FALSE)</f>
        <v>Русская картошка</v>
      </c>
      <c r="M610" s="53">
        <f>AVERAGEIFS($C$2:$C$999,$I$2:$I$999,I610,$L$2:$L$999,L610)</f>
        <v>241.83333333333334</v>
      </c>
      <c r="N610" s="51"/>
      <c r="O610" s="55">
        <f t="shared" si="19"/>
        <v>45245</v>
      </c>
      <c r="P610" s="55">
        <f>SUM($E$2:$E$999,клиенты!D609:L1043,10,FALSE)</f>
        <v>799900</v>
      </c>
    </row>
    <row r="611" spans="1:16" x14ac:dyDescent="0.25">
      <c r="A611" s="18">
        <v>612</v>
      </c>
      <c r="B611" s="17">
        <v>207</v>
      </c>
      <c r="C611" s="17">
        <v>152</v>
      </c>
      <c r="D611" s="17">
        <v>3</v>
      </c>
      <c r="E611" s="17">
        <v>456</v>
      </c>
      <c r="F611" s="51">
        <v>45222</v>
      </c>
      <c r="G611" s="17" t="s">
        <v>11</v>
      </c>
      <c r="H611" s="19">
        <v>173</v>
      </c>
      <c r="I611" s="17" t="str">
        <f>VLOOKUP(B611,товар!$A$1:$C$433,2,FALSE)</f>
        <v>Сахар</v>
      </c>
      <c r="J611" s="34">
        <f>AVERAGEIF($I$2:$I$999,I611,$C$2:$C$999)</f>
        <v>250.9655172413793</v>
      </c>
      <c r="K611" s="36">
        <f t="shared" si="18"/>
        <v>-0.39433910414949158</v>
      </c>
      <c r="L611" s="17" t="str">
        <f>VLOOKUP(B611,товар!$A$1:$C$433,3,FALSE)</f>
        <v>Агросахар</v>
      </c>
      <c r="M611" s="53">
        <f>AVERAGEIFS($C$2:$C$999,$I$2:$I$999,I611,$L$2:$L$999,L611)</f>
        <v>215.85714285714286</v>
      </c>
      <c r="N611" s="51"/>
      <c r="O611" s="55">
        <f t="shared" si="19"/>
        <v>45222</v>
      </c>
      <c r="P611" s="55">
        <f>SUM($E$2:$E$999,клиенты!D610:L1044,10,FALSE)</f>
        <v>799900</v>
      </c>
    </row>
    <row r="612" spans="1:16" x14ac:dyDescent="0.25">
      <c r="A612" s="18">
        <v>613</v>
      </c>
      <c r="B612" s="17">
        <v>180</v>
      </c>
      <c r="C612" s="17">
        <v>284</v>
      </c>
      <c r="D612" s="17">
        <v>1</v>
      </c>
      <c r="E612" s="17">
        <v>284</v>
      </c>
      <c r="F612" s="51">
        <v>45267</v>
      </c>
      <c r="G612" s="17" t="s">
        <v>9</v>
      </c>
      <c r="H612" s="19">
        <v>485</v>
      </c>
      <c r="I612" s="17" t="str">
        <f>VLOOKUP(B612,товар!$A$1:$C$433,2,FALSE)</f>
        <v>Чипсы</v>
      </c>
      <c r="J612" s="34">
        <f>AVERAGEIF($I$2:$I$999,I612,$C$2:$C$999)</f>
        <v>273.72549019607845</v>
      </c>
      <c r="K612" s="36">
        <f t="shared" si="18"/>
        <v>3.7535816618911033E-2</v>
      </c>
      <c r="L612" s="17" t="str">
        <f>VLOOKUP(B612,товар!$A$1:$C$433,3,FALSE)</f>
        <v>Русская картошка</v>
      </c>
      <c r="M612" s="53">
        <f>AVERAGEIFS($C$2:$C$999,$I$2:$I$999,I612,$L$2:$L$999,L612)</f>
        <v>241.83333333333334</v>
      </c>
      <c r="N612" s="51"/>
      <c r="O612" s="55">
        <f t="shared" si="19"/>
        <v>45267</v>
      </c>
      <c r="P612" s="55">
        <f>SUM($E$2:$E$999,клиенты!D611:L1045,10,FALSE)</f>
        <v>799900</v>
      </c>
    </row>
    <row r="613" spans="1:16" x14ac:dyDescent="0.25">
      <c r="A613" s="18">
        <v>614</v>
      </c>
      <c r="B613" s="17">
        <v>117</v>
      </c>
      <c r="C613" s="17">
        <v>208</v>
      </c>
      <c r="D613" s="17">
        <v>3</v>
      </c>
      <c r="E613" s="17">
        <v>624</v>
      </c>
      <c r="F613" s="51">
        <v>45397</v>
      </c>
      <c r="G613" s="17" t="s">
        <v>8</v>
      </c>
      <c r="H613" s="19">
        <v>401</v>
      </c>
      <c r="I613" s="17" t="str">
        <f>VLOOKUP(B613,товар!$A$1:$C$433,2,FALSE)</f>
        <v>Макароны</v>
      </c>
      <c r="J613" s="34">
        <f>AVERAGEIF($I$2:$I$999,I613,$C$2:$C$999)</f>
        <v>265.47674418604652</v>
      </c>
      <c r="K613" s="36">
        <f t="shared" si="18"/>
        <v>-0.21650387630852785</v>
      </c>
      <c r="L613" s="17" t="str">
        <f>VLOOKUP(B613,товар!$A$1:$C$433,3,FALSE)</f>
        <v>Роллтон</v>
      </c>
      <c r="M613" s="53">
        <f>AVERAGEIFS($C$2:$C$999,$I$2:$I$999,I613,$L$2:$L$999,L613)</f>
        <v>235.55555555555554</v>
      </c>
      <c r="N613" s="51"/>
      <c r="O613" s="55">
        <f t="shared" si="19"/>
        <v>45397</v>
      </c>
      <c r="P613" s="55">
        <f>SUM($E$2:$E$999,клиенты!D612:L1046,10,FALSE)</f>
        <v>799900</v>
      </c>
    </row>
    <row r="614" spans="1:16" x14ac:dyDescent="0.25">
      <c r="A614" s="18">
        <v>615</v>
      </c>
      <c r="B614" s="17">
        <v>211</v>
      </c>
      <c r="C614" s="17">
        <v>338</v>
      </c>
      <c r="D614" s="17">
        <v>4</v>
      </c>
      <c r="E614" s="17">
        <v>1352</v>
      </c>
      <c r="F614" s="51">
        <v>45227</v>
      </c>
      <c r="G614" s="17" t="s">
        <v>11</v>
      </c>
      <c r="H614" s="19">
        <v>379</v>
      </c>
      <c r="I614" s="17" t="str">
        <f>VLOOKUP(B614,товар!$A$1:$C$433,2,FALSE)</f>
        <v>Овощи</v>
      </c>
      <c r="J614" s="34">
        <f>AVERAGEIF($I$2:$I$999,I614,$C$2:$C$999)</f>
        <v>250.48780487804879</v>
      </c>
      <c r="K614" s="36">
        <f t="shared" si="18"/>
        <v>0.3493670886075948</v>
      </c>
      <c r="L614" s="17" t="str">
        <f>VLOOKUP(B614,товар!$A$1:$C$433,3,FALSE)</f>
        <v>Овощной ряд</v>
      </c>
      <c r="M614" s="53">
        <f>AVERAGEIFS($C$2:$C$999,$I$2:$I$999,I614,$L$2:$L$999,L614)</f>
        <v>303.8235294117647</v>
      </c>
      <c r="N614" s="51"/>
      <c r="O614" s="55">
        <f t="shared" si="19"/>
        <v>45227</v>
      </c>
      <c r="P614" s="55">
        <f>SUM($E$2:$E$999,клиенты!D613:L1047,10,FALSE)</f>
        <v>799900</v>
      </c>
    </row>
    <row r="615" spans="1:16" x14ac:dyDescent="0.25">
      <c r="A615" s="18">
        <v>616</v>
      </c>
      <c r="B615" s="17">
        <v>26</v>
      </c>
      <c r="C615" s="17">
        <v>143</v>
      </c>
      <c r="D615" s="17">
        <v>2</v>
      </c>
      <c r="E615" s="17">
        <v>286</v>
      </c>
      <c r="F615" s="51">
        <v>45397</v>
      </c>
      <c r="G615" s="17" t="s">
        <v>22</v>
      </c>
      <c r="H615" s="19">
        <v>183</v>
      </c>
      <c r="I615" s="17" t="str">
        <f>VLOOKUP(B615,товар!$A$1:$C$433,2,FALSE)</f>
        <v>Мясо</v>
      </c>
      <c r="J615" s="34">
        <f>AVERAGEIF($I$2:$I$999,I615,$C$2:$C$999)</f>
        <v>271.74545454545455</v>
      </c>
      <c r="K615" s="36">
        <f t="shared" si="18"/>
        <v>-0.47377224675498464</v>
      </c>
      <c r="L615" s="17" t="str">
        <f>VLOOKUP(B615,товар!$A$1:$C$433,3,FALSE)</f>
        <v>Сава</v>
      </c>
      <c r="M615" s="53">
        <f>AVERAGEIFS($C$2:$C$999,$I$2:$I$999,I615,$L$2:$L$999,L615)</f>
        <v>212.8125</v>
      </c>
      <c r="N615" s="51"/>
      <c r="O615" s="55">
        <f t="shared" si="19"/>
        <v>45397</v>
      </c>
      <c r="P615" s="55">
        <f>SUM($E$2:$E$999,клиенты!D614:L1048,10,FALSE)</f>
        <v>799900</v>
      </c>
    </row>
    <row r="616" spans="1:16" x14ac:dyDescent="0.25">
      <c r="A616" s="18">
        <v>617</v>
      </c>
      <c r="B616" s="17">
        <v>22</v>
      </c>
      <c r="C616" s="17">
        <v>217</v>
      </c>
      <c r="D616" s="17">
        <v>3</v>
      </c>
      <c r="E616" s="17">
        <v>651</v>
      </c>
      <c r="F616" s="51">
        <v>45094</v>
      </c>
      <c r="G616" s="17" t="s">
        <v>20</v>
      </c>
      <c r="H616" s="19">
        <v>37</v>
      </c>
      <c r="I616" s="17" t="str">
        <f>VLOOKUP(B616,товар!$A$1:$C$433,2,FALSE)</f>
        <v>Конфеты</v>
      </c>
      <c r="J616" s="34">
        <f>AVERAGEIF($I$2:$I$999,I616,$C$2:$C$999)</f>
        <v>267.85483870967744</v>
      </c>
      <c r="K616" s="36">
        <f t="shared" si="18"/>
        <v>-0.18985969771782985</v>
      </c>
      <c r="L616" s="17" t="str">
        <f>VLOOKUP(B616,товар!$A$1:$C$433,3,FALSE)</f>
        <v>Бабаевский</v>
      </c>
      <c r="M616" s="53">
        <f>AVERAGEIFS($C$2:$C$999,$I$2:$I$999,I616,$L$2:$L$999,L616)</f>
        <v>250.25925925925927</v>
      </c>
      <c r="N616" s="51"/>
      <c r="O616" s="55">
        <f t="shared" si="19"/>
        <v>45094</v>
      </c>
      <c r="P616" s="55">
        <f>SUM($E$2:$E$999,клиенты!D615:L1049,10,FALSE)</f>
        <v>799900</v>
      </c>
    </row>
    <row r="617" spans="1:16" x14ac:dyDescent="0.25">
      <c r="A617" s="18">
        <v>618</v>
      </c>
      <c r="B617" s="17">
        <v>150</v>
      </c>
      <c r="C617" s="17">
        <v>347</v>
      </c>
      <c r="D617" s="17">
        <v>3</v>
      </c>
      <c r="E617" s="17">
        <v>1041</v>
      </c>
      <c r="F617" s="51">
        <v>44979</v>
      </c>
      <c r="G617" s="17" t="s">
        <v>10</v>
      </c>
      <c r="H617" s="19">
        <v>201</v>
      </c>
      <c r="I617" s="17" t="str">
        <f>VLOOKUP(B617,товар!$A$1:$C$433,2,FALSE)</f>
        <v>Рыба</v>
      </c>
      <c r="J617" s="34">
        <f>AVERAGEIF($I$2:$I$999,I617,$C$2:$C$999)</f>
        <v>258.5128205128205</v>
      </c>
      <c r="K617" s="36">
        <f t="shared" si="18"/>
        <v>0.34229319579448525</v>
      </c>
      <c r="L617" s="17" t="str">
        <f>VLOOKUP(B617,товар!$A$1:$C$433,3,FALSE)</f>
        <v>Меридиан</v>
      </c>
      <c r="M617" s="53">
        <f>AVERAGEIFS($C$2:$C$999,$I$2:$I$999,I617,$L$2:$L$999,L617)</f>
        <v>260.64705882352939</v>
      </c>
      <c r="N617" s="51"/>
      <c r="O617" s="55">
        <f t="shared" si="19"/>
        <v>44979</v>
      </c>
      <c r="P617" s="55">
        <f>SUM($E$2:$E$999,клиенты!D616:L1050,10,FALSE)</f>
        <v>799900</v>
      </c>
    </row>
    <row r="618" spans="1:16" x14ac:dyDescent="0.25">
      <c r="A618" s="18">
        <v>619</v>
      </c>
      <c r="B618" s="17">
        <v>268</v>
      </c>
      <c r="C618" s="17">
        <v>55</v>
      </c>
      <c r="D618" s="17">
        <v>2</v>
      </c>
      <c r="E618" s="17">
        <v>110</v>
      </c>
      <c r="F618" s="51">
        <v>45213</v>
      </c>
      <c r="G618" s="17" t="s">
        <v>19</v>
      </c>
      <c r="H618" s="19">
        <v>424</v>
      </c>
      <c r="I618" s="17" t="str">
        <f>VLOOKUP(B618,товар!$A$1:$C$433,2,FALSE)</f>
        <v>Рис</v>
      </c>
      <c r="J618" s="34">
        <f>AVERAGEIF($I$2:$I$999,I618,$C$2:$C$999)</f>
        <v>258.375</v>
      </c>
      <c r="K618" s="36">
        <f t="shared" si="18"/>
        <v>-0.78713110788582485</v>
      </c>
      <c r="L618" s="17" t="str">
        <f>VLOOKUP(B618,товар!$A$1:$C$433,3,FALSE)</f>
        <v>Мистраль</v>
      </c>
      <c r="M618" s="53">
        <f>AVERAGEIFS($C$2:$C$999,$I$2:$I$999,I618,$L$2:$L$999,L618)</f>
        <v>181.57142857142858</v>
      </c>
      <c r="N618" s="51"/>
      <c r="O618" s="55">
        <f t="shared" si="19"/>
        <v>45213</v>
      </c>
      <c r="P618" s="55">
        <f>SUM($E$2:$E$999,клиенты!D617:L1051,10,FALSE)</f>
        <v>799900</v>
      </c>
    </row>
    <row r="619" spans="1:16" x14ac:dyDescent="0.25">
      <c r="A619" s="18">
        <v>620</v>
      </c>
      <c r="B619" s="17">
        <v>67</v>
      </c>
      <c r="C619" s="17">
        <v>142</v>
      </c>
      <c r="D619" s="17">
        <v>4</v>
      </c>
      <c r="E619" s="17">
        <v>568</v>
      </c>
      <c r="F619" s="51">
        <v>45256</v>
      </c>
      <c r="G619" s="17" t="s">
        <v>8</v>
      </c>
      <c r="H619" s="19">
        <v>69</v>
      </c>
      <c r="I619" s="17" t="str">
        <f>VLOOKUP(B619,товар!$A$1:$C$433,2,FALSE)</f>
        <v>Йогурт</v>
      </c>
      <c r="J619" s="34">
        <f>AVERAGEIF($I$2:$I$999,I619,$C$2:$C$999)</f>
        <v>263.25423728813558</v>
      </c>
      <c r="K619" s="36">
        <f t="shared" si="18"/>
        <v>-0.46059747617821267</v>
      </c>
      <c r="L619" s="17" t="str">
        <f>VLOOKUP(B619,товар!$A$1:$C$433,3,FALSE)</f>
        <v>Чудо</v>
      </c>
      <c r="M619" s="53">
        <f>AVERAGEIFS($C$2:$C$999,$I$2:$I$999,I619,$L$2:$L$999,L619)</f>
        <v>287.10000000000002</v>
      </c>
      <c r="N619" s="51"/>
      <c r="O619" s="55">
        <f t="shared" si="19"/>
        <v>45256</v>
      </c>
      <c r="P619" s="55">
        <f>SUM($E$2:$E$999,клиенты!D618:L1052,10,FALSE)</f>
        <v>799900</v>
      </c>
    </row>
    <row r="620" spans="1:16" x14ac:dyDescent="0.25">
      <c r="A620" s="18">
        <v>621</v>
      </c>
      <c r="B620" s="17">
        <v>453</v>
      </c>
      <c r="C620" s="17">
        <v>459</v>
      </c>
      <c r="D620" s="17">
        <v>1</v>
      </c>
      <c r="E620" s="17">
        <v>459</v>
      </c>
      <c r="F620" s="51">
        <v>45136</v>
      </c>
      <c r="G620" s="17" t="s">
        <v>15</v>
      </c>
      <c r="H620" s="19">
        <v>498</v>
      </c>
      <c r="I620" s="17" t="str">
        <f>VLOOKUP(B620,товар!$A$1:$C$433,2,FALSE)</f>
        <v>Макароны</v>
      </c>
      <c r="J620" s="34">
        <f>AVERAGEIF($I$2:$I$999,I620,$C$2:$C$999)</f>
        <v>265.47674418604652</v>
      </c>
      <c r="K620" s="36">
        <f t="shared" si="18"/>
        <v>0.72896500372300821</v>
      </c>
      <c r="L620" s="17" t="str">
        <f>VLOOKUP(B620,товар!$A$1:$C$433,3,FALSE)</f>
        <v>Макфа</v>
      </c>
      <c r="M620" s="53">
        <f>AVERAGEIFS($C$2:$C$999,$I$2:$I$999,I620,$L$2:$L$999,L620)</f>
        <v>329.27272727272725</v>
      </c>
      <c r="N620" s="51"/>
      <c r="O620" s="55">
        <f t="shared" si="19"/>
        <v>45136</v>
      </c>
      <c r="P620" s="55">
        <f>SUM($E$2:$E$999,клиенты!D619:L1053,10,FALSE)</f>
        <v>799900</v>
      </c>
    </row>
    <row r="621" spans="1:16" x14ac:dyDescent="0.25">
      <c r="A621" s="18">
        <v>622</v>
      </c>
      <c r="B621" s="17">
        <v>191</v>
      </c>
      <c r="C621" s="17">
        <v>58</v>
      </c>
      <c r="D621" s="17">
        <v>1</v>
      </c>
      <c r="E621" s="17">
        <v>58</v>
      </c>
      <c r="F621" s="51">
        <v>44981</v>
      </c>
      <c r="G621" s="17" t="s">
        <v>19</v>
      </c>
      <c r="H621" s="19">
        <v>237</v>
      </c>
      <c r="I621" s="17" t="str">
        <f>VLOOKUP(B621,товар!$A$1:$C$433,2,FALSE)</f>
        <v>Колбаса</v>
      </c>
      <c r="J621" s="34">
        <f>AVERAGEIF($I$2:$I$999,I621,$C$2:$C$999)</f>
        <v>286.92307692307691</v>
      </c>
      <c r="K621" s="36">
        <f t="shared" si="18"/>
        <v>-0.79785522788203755</v>
      </c>
      <c r="L621" s="17" t="str">
        <f>VLOOKUP(B621,товар!$A$1:$C$433,3,FALSE)</f>
        <v>Окраина</v>
      </c>
      <c r="M621" s="53">
        <f>AVERAGEIFS($C$2:$C$999,$I$2:$I$999,I621,$L$2:$L$999,L621)</f>
        <v>273.58333333333331</v>
      </c>
      <c r="N621" s="51"/>
      <c r="O621" s="55">
        <f t="shared" si="19"/>
        <v>44981</v>
      </c>
      <c r="P621" s="55">
        <f>SUM($E$2:$E$999,клиенты!D620:L1054,10,FALSE)</f>
        <v>799900</v>
      </c>
    </row>
    <row r="622" spans="1:16" x14ac:dyDescent="0.25">
      <c r="A622" s="18">
        <v>623</v>
      </c>
      <c r="B622" s="17">
        <v>49</v>
      </c>
      <c r="C622" s="17">
        <v>465</v>
      </c>
      <c r="D622" s="17">
        <v>2</v>
      </c>
      <c r="E622" s="17">
        <v>930</v>
      </c>
      <c r="F622" s="51">
        <v>45150</v>
      </c>
      <c r="G622" s="17" t="s">
        <v>10</v>
      </c>
      <c r="H622" s="19">
        <v>365</v>
      </c>
      <c r="I622" s="17" t="str">
        <f>VLOOKUP(B622,товар!$A$1:$C$433,2,FALSE)</f>
        <v>Рис</v>
      </c>
      <c r="J622" s="34">
        <f>AVERAGEIF($I$2:$I$999,I622,$C$2:$C$999)</f>
        <v>258.375</v>
      </c>
      <c r="K622" s="36">
        <f t="shared" si="18"/>
        <v>0.79970972423802622</v>
      </c>
      <c r="L622" s="17" t="str">
        <f>VLOOKUP(B622,товар!$A$1:$C$433,3,FALSE)</f>
        <v>Агро-Альянс</v>
      </c>
      <c r="M622" s="53">
        <f>AVERAGEIFS($C$2:$C$999,$I$2:$I$999,I622,$L$2:$L$999,L622)</f>
        <v>317.85714285714283</v>
      </c>
      <c r="N622" s="51"/>
      <c r="O622" s="55">
        <f t="shared" si="19"/>
        <v>45150</v>
      </c>
      <c r="P622" s="55">
        <f>SUM($E$2:$E$999,клиенты!D621:L1055,10,FALSE)</f>
        <v>799900</v>
      </c>
    </row>
    <row r="623" spans="1:16" x14ac:dyDescent="0.25">
      <c r="A623" s="18">
        <v>624</v>
      </c>
      <c r="B623" s="17">
        <v>313</v>
      </c>
      <c r="C623" s="17">
        <v>152</v>
      </c>
      <c r="D623" s="17">
        <v>1</v>
      </c>
      <c r="E623" s="17">
        <v>152</v>
      </c>
      <c r="F623" s="51">
        <v>45014</v>
      </c>
      <c r="G623" s="17" t="s">
        <v>16</v>
      </c>
      <c r="H623" s="19">
        <v>127</v>
      </c>
      <c r="I623" s="17" t="str">
        <f>VLOOKUP(B623,товар!$A$1:$C$433,2,FALSE)</f>
        <v>Конфеты</v>
      </c>
      <c r="J623" s="34">
        <f>AVERAGEIF($I$2:$I$999,I623,$C$2:$C$999)</f>
        <v>267.85483870967744</v>
      </c>
      <c r="K623" s="36">
        <f t="shared" si="18"/>
        <v>-0.43252845185765043</v>
      </c>
      <c r="L623" s="17" t="str">
        <f>VLOOKUP(B623,товар!$A$1:$C$433,3,FALSE)</f>
        <v>Бабаевский</v>
      </c>
      <c r="M623" s="53">
        <f>AVERAGEIFS($C$2:$C$999,$I$2:$I$999,I623,$L$2:$L$999,L623)</f>
        <v>250.25925925925927</v>
      </c>
      <c r="N623" s="51"/>
      <c r="O623" s="55">
        <f t="shared" si="19"/>
        <v>45014</v>
      </c>
      <c r="P623" s="55">
        <f>SUM($E$2:$E$999,клиенты!D622:L1056,10,FALSE)</f>
        <v>799900</v>
      </c>
    </row>
    <row r="624" spans="1:16" x14ac:dyDescent="0.25">
      <c r="A624" s="18">
        <v>625</v>
      </c>
      <c r="B624" s="17">
        <v>245</v>
      </c>
      <c r="C624" s="17">
        <v>144</v>
      </c>
      <c r="D624" s="17">
        <v>4</v>
      </c>
      <c r="E624" s="17">
        <v>576</v>
      </c>
      <c r="F624" s="51">
        <v>45206</v>
      </c>
      <c r="G624" s="17" t="s">
        <v>23</v>
      </c>
      <c r="H624" s="19">
        <v>314</v>
      </c>
      <c r="I624" s="17" t="str">
        <f>VLOOKUP(B624,товар!$A$1:$C$433,2,FALSE)</f>
        <v>Сахар</v>
      </c>
      <c r="J624" s="34">
        <f>AVERAGEIF($I$2:$I$999,I624,$C$2:$C$999)</f>
        <v>250.9655172413793</v>
      </c>
      <c r="K624" s="36">
        <f t="shared" si="18"/>
        <v>-0.42621599340478156</v>
      </c>
      <c r="L624" s="17" t="str">
        <f>VLOOKUP(B624,товар!$A$1:$C$433,3,FALSE)</f>
        <v>Продимекс</v>
      </c>
      <c r="M624" s="53">
        <f>AVERAGEIFS($C$2:$C$999,$I$2:$I$999,I624,$L$2:$L$999,L624)</f>
        <v>240.5</v>
      </c>
      <c r="N624" s="51"/>
      <c r="O624" s="55">
        <f t="shared" si="19"/>
        <v>45206</v>
      </c>
      <c r="P624" s="55">
        <f>SUM($E$2:$E$999,клиенты!D623:L1057,10,FALSE)</f>
        <v>799900</v>
      </c>
    </row>
    <row r="625" spans="1:16" x14ac:dyDescent="0.25">
      <c r="A625" s="18">
        <v>626</v>
      </c>
      <c r="B625" s="17">
        <v>194</v>
      </c>
      <c r="C625" s="17">
        <v>478</v>
      </c>
      <c r="D625" s="17">
        <v>3</v>
      </c>
      <c r="E625" s="17">
        <v>1434</v>
      </c>
      <c r="F625" s="51">
        <v>44960</v>
      </c>
      <c r="G625" s="17" t="s">
        <v>16</v>
      </c>
      <c r="H625" s="19">
        <v>403</v>
      </c>
      <c r="I625" s="17" t="str">
        <f>VLOOKUP(B625,товар!$A$1:$C$433,2,FALSE)</f>
        <v>Соль</v>
      </c>
      <c r="J625" s="34">
        <f>AVERAGEIF($I$2:$I$999,I625,$C$2:$C$999)</f>
        <v>264.8679245283019</v>
      </c>
      <c r="K625" s="36">
        <f t="shared" si="18"/>
        <v>0.80467303034620308</v>
      </c>
      <c r="L625" s="17" t="str">
        <f>VLOOKUP(B625,товар!$A$1:$C$433,3,FALSE)</f>
        <v>Салта</v>
      </c>
      <c r="M625" s="53">
        <f>AVERAGEIFS($C$2:$C$999,$I$2:$I$999,I625,$L$2:$L$999,L625)</f>
        <v>273.7</v>
      </c>
      <c r="N625" s="51"/>
      <c r="O625" s="55">
        <f t="shared" si="19"/>
        <v>44960</v>
      </c>
      <c r="P625" s="55">
        <f>SUM($E$2:$E$999,клиенты!D624:L1058,10,FALSE)</f>
        <v>799900</v>
      </c>
    </row>
    <row r="626" spans="1:16" x14ac:dyDescent="0.25">
      <c r="A626" s="18">
        <v>627</v>
      </c>
      <c r="B626" s="17">
        <v>154</v>
      </c>
      <c r="C626" s="17">
        <v>75</v>
      </c>
      <c r="D626" s="17">
        <v>1</v>
      </c>
      <c r="E626" s="17">
        <v>75</v>
      </c>
      <c r="F626" s="51">
        <v>45378</v>
      </c>
      <c r="G626" s="17" t="s">
        <v>14</v>
      </c>
      <c r="H626" s="19">
        <v>255</v>
      </c>
      <c r="I626" s="17" t="str">
        <f>VLOOKUP(B626,товар!$A$1:$C$433,2,FALSE)</f>
        <v>Овощи</v>
      </c>
      <c r="J626" s="34">
        <f>AVERAGEIF($I$2:$I$999,I626,$C$2:$C$999)</f>
        <v>250.48780487804879</v>
      </c>
      <c r="K626" s="36">
        <f t="shared" si="18"/>
        <v>-0.70058422590068159</v>
      </c>
      <c r="L626" s="17" t="str">
        <f>VLOOKUP(B626,товар!$A$1:$C$433,3,FALSE)</f>
        <v>Зеленая грядка</v>
      </c>
      <c r="M626" s="53">
        <f>AVERAGEIFS($C$2:$C$999,$I$2:$I$999,I626,$L$2:$L$999,L626)</f>
        <v>159.19999999999999</v>
      </c>
      <c r="N626" s="51"/>
      <c r="O626" s="55">
        <f t="shared" si="19"/>
        <v>45378</v>
      </c>
      <c r="P626" s="55">
        <f>SUM($E$2:$E$999,клиенты!D625:L1059,10,FALSE)</f>
        <v>799900</v>
      </c>
    </row>
    <row r="627" spans="1:16" x14ac:dyDescent="0.25">
      <c r="A627" s="18">
        <v>628</v>
      </c>
      <c r="B627" s="17">
        <v>462</v>
      </c>
      <c r="C627" s="17">
        <v>147</v>
      </c>
      <c r="D627" s="17">
        <v>5</v>
      </c>
      <c r="E627" s="17">
        <v>735</v>
      </c>
      <c r="F627" s="51">
        <v>45113</v>
      </c>
      <c r="G627" s="17" t="s">
        <v>23</v>
      </c>
      <c r="H627" s="19">
        <v>229</v>
      </c>
      <c r="I627" s="17" t="str">
        <f>VLOOKUP(B627,товар!$A$1:$C$433,2,FALSE)</f>
        <v>Рис</v>
      </c>
      <c r="J627" s="34">
        <f>AVERAGEIF($I$2:$I$999,I627,$C$2:$C$999)</f>
        <v>258.375</v>
      </c>
      <c r="K627" s="36">
        <f t="shared" si="18"/>
        <v>-0.43105950653120462</v>
      </c>
      <c r="L627" s="17" t="str">
        <f>VLOOKUP(B627,товар!$A$1:$C$433,3,FALSE)</f>
        <v>Белый Злат</v>
      </c>
      <c r="M627" s="53">
        <f>AVERAGEIFS($C$2:$C$999,$I$2:$I$999,I627,$L$2:$L$999,L627)</f>
        <v>269.70588235294116</v>
      </c>
      <c r="N627" s="51"/>
      <c r="O627" s="55">
        <f t="shared" si="19"/>
        <v>45113</v>
      </c>
      <c r="P627" s="55">
        <f>SUM($E$2:$E$999,клиенты!D626:L1060,10,FALSE)</f>
        <v>799900</v>
      </c>
    </row>
    <row r="628" spans="1:16" x14ac:dyDescent="0.25">
      <c r="A628" s="18">
        <v>629</v>
      </c>
      <c r="B628" s="17">
        <v>310</v>
      </c>
      <c r="C628" s="17">
        <v>404</v>
      </c>
      <c r="D628" s="17">
        <v>4</v>
      </c>
      <c r="E628" s="17">
        <v>1616</v>
      </c>
      <c r="F628" s="51">
        <v>45031</v>
      </c>
      <c r="G628" s="17" t="s">
        <v>11</v>
      </c>
      <c r="H628" s="19">
        <v>179</v>
      </c>
      <c r="I628" s="17" t="str">
        <f>VLOOKUP(B628,товар!$A$1:$C$433,2,FALSE)</f>
        <v>Макароны</v>
      </c>
      <c r="J628" s="34">
        <f>AVERAGEIF($I$2:$I$999,I628,$C$2:$C$999)</f>
        <v>265.47674418604652</v>
      </c>
      <c r="K628" s="36">
        <f t="shared" si="18"/>
        <v>0.52179054793920554</v>
      </c>
      <c r="L628" s="17" t="str">
        <f>VLOOKUP(B628,товар!$A$1:$C$433,3,FALSE)</f>
        <v>Паста Зара</v>
      </c>
      <c r="M628" s="53">
        <f>AVERAGEIFS($C$2:$C$999,$I$2:$I$999,I628,$L$2:$L$999,L628)</f>
        <v>276.67567567567568</v>
      </c>
      <c r="N628" s="51"/>
      <c r="O628" s="55">
        <f t="shared" si="19"/>
        <v>45031</v>
      </c>
      <c r="P628" s="55">
        <f>SUM($E$2:$E$999,клиенты!D627:L1061,10,FALSE)</f>
        <v>799900</v>
      </c>
    </row>
    <row r="629" spans="1:16" x14ac:dyDescent="0.25">
      <c r="A629" s="18">
        <v>630</v>
      </c>
      <c r="B629" s="17">
        <v>422</v>
      </c>
      <c r="C629" s="17">
        <v>361</v>
      </c>
      <c r="D629" s="17">
        <v>1</v>
      </c>
      <c r="E629" s="17">
        <v>361</v>
      </c>
      <c r="F629" s="51">
        <v>45361</v>
      </c>
      <c r="G629" s="17" t="s">
        <v>15</v>
      </c>
      <c r="H629" s="19">
        <v>277</v>
      </c>
      <c r="I629" s="17" t="str">
        <f>VLOOKUP(B629,товар!$A$1:$C$433,2,FALSE)</f>
        <v>Кофе</v>
      </c>
      <c r="J629" s="34">
        <f>AVERAGEIF($I$2:$I$999,I629,$C$2:$C$999)</f>
        <v>253.58536585365854</v>
      </c>
      <c r="K629" s="36">
        <f t="shared" si="18"/>
        <v>0.42358372607482919</v>
      </c>
      <c r="L629" s="17" t="str">
        <f>VLOOKUP(B629,товар!$A$1:$C$433,3,FALSE)</f>
        <v>Nescafe</v>
      </c>
      <c r="M629" s="53">
        <f>AVERAGEIFS($C$2:$C$999,$I$2:$I$999,I629,$L$2:$L$999,L629)</f>
        <v>256.89999999999998</v>
      </c>
      <c r="N629" s="51"/>
      <c r="O629" s="55">
        <f t="shared" si="19"/>
        <v>45361</v>
      </c>
      <c r="P629" s="55">
        <f>SUM($E$2:$E$999,клиенты!D628:L1062,10,FALSE)</f>
        <v>799900</v>
      </c>
    </row>
    <row r="630" spans="1:16" x14ac:dyDescent="0.25">
      <c r="A630" s="18">
        <v>631</v>
      </c>
      <c r="B630" s="17">
        <v>453</v>
      </c>
      <c r="C630" s="17">
        <v>404</v>
      </c>
      <c r="D630" s="17">
        <v>5</v>
      </c>
      <c r="E630" s="17">
        <v>2020</v>
      </c>
      <c r="F630" s="51">
        <v>45108</v>
      </c>
      <c r="G630" s="17" t="s">
        <v>8</v>
      </c>
      <c r="H630" s="19">
        <v>460</v>
      </c>
      <c r="I630" s="17" t="str">
        <f>VLOOKUP(B630,товар!$A$1:$C$433,2,FALSE)</f>
        <v>Макароны</v>
      </c>
      <c r="J630" s="34">
        <f>AVERAGEIF($I$2:$I$999,I630,$C$2:$C$999)</f>
        <v>265.47674418604652</v>
      </c>
      <c r="K630" s="36">
        <f t="shared" si="18"/>
        <v>0.52179054793920554</v>
      </c>
      <c r="L630" s="17" t="str">
        <f>VLOOKUP(B630,товар!$A$1:$C$433,3,FALSE)</f>
        <v>Макфа</v>
      </c>
      <c r="M630" s="53">
        <f>AVERAGEIFS($C$2:$C$999,$I$2:$I$999,I630,$L$2:$L$999,L630)</f>
        <v>329.27272727272725</v>
      </c>
      <c r="N630" s="51"/>
      <c r="O630" s="55">
        <f t="shared" si="19"/>
        <v>45108</v>
      </c>
      <c r="P630" s="55">
        <f>SUM($E$2:$E$999,клиенты!D629:L1063,10,FALSE)</f>
        <v>799900</v>
      </c>
    </row>
    <row r="631" spans="1:16" x14ac:dyDescent="0.25">
      <c r="A631" s="18">
        <v>632</v>
      </c>
      <c r="B631" s="17">
        <v>337</v>
      </c>
      <c r="C631" s="17">
        <v>132</v>
      </c>
      <c r="D631" s="17">
        <v>3</v>
      </c>
      <c r="E631" s="17">
        <v>396</v>
      </c>
      <c r="F631" s="51">
        <v>45003</v>
      </c>
      <c r="G631" s="17" t="s">
        <v>26</v>
      </c>
      <c r="H631" s="19">
        <v>434</v>
      </c>
      <c r="I631" s="17" t="str">
        <f>VLOOKUP(B631,товар!$A$1:$C$433,2,FALSE)</f>
        <v>Макароны</v>
      </c>
      <c r="J631" s="34">
        <f>AVERAGEIF($I$2:$I$999,I631,$C$2:$C$999)</f>
        <v>265.47674418604652</v>
      </c>
      <c r="K631" s="36">
        <f t="shared" si="18"/>
        <v>-0.50278130611887351</v>
      </c>
      <c r="L631" s="17" t="str">
        <f>VLOOKUP(B631,товар!$A$1:$C$433,3,FALSE)</f>
        <v>Паста Зара</v>
      </c>
      <c r="M631" s="53">
        <f>AVERAGEIFS($C$2:$C$999,$I$2:$I$999,I631,$L$2:$L$999,L631)</f>
        <v>276.67567567567568</v>
      </c>
      <c r="N631" s="51"/>
      <c r="O631" s="55">
        <f t="shared" si="19"/>
        <v>45003</v>
      </c>
      <c r="P631" s="55">
        <f>SUM($E$2:$E$999,клиенты!D630:L1064,10,FALSE)</f>
        <v>799900</v>
      </c>
    </row>
    <row r="632" spans="1:16" x14ac:dyDescent="0.25">
      <c r="A632" s="18">
        <v>633</v>
      </c>
      <c r="B632" s="17">
        <v>258</v>
      </c>
      <c r="C632" s="17">
        <v>333</v>
      </c>
      <c r="D632" s="17">
        <v>4</v>
      </c>
      <c r="E632" s="17">
        <v>1332</v>
      </c>
      <c r="F632" s="51">
        <v>45018</v>
      </c>
      <c r="G632" s="17" t="s">
        <v>11</v>
      </c>
      <c r="H632" s="19">
        <v>62</v>
      </c>
      <c r="I632" s="17" t="str">
        <f>VLOOKUP(B632,товар!$A$1:$C$433,2,FALSE)</f>
        <v>Рыба</v>
      </c>
      <c r="J632" s="34">
        <f>AVERAGEIF($I$2:$I$999,I632,$C$2:$C$999)</f>
        <v>258.5128205128205</v>
      </c>
      <c r="K632" s="36">
        <f t="shared" si="18"/>
        <v>0.28813727435032743</v>
      </c>
      <c r="L632" s="17" t="str">
        <f>VLOOKUP(B632,товар!$A$1:$C$433,3,FALSE)</f>
        <v>Санта Бремор</v>
      </c>
      <c r="M632" s="53">
        <f>AVERAGEIFS($C$2:$C$999,$I$2:$I$999,I632,$L$2:$L$999,L632)</f>
        <v>216.4</v>
      </c>
      <c r="N632" s="51"/>
      <c r="O632" s="55">
        <f t="shared" si="19"/>
        <v>45018</v>
      </c>
      <c r="P632" s="55">
        <f>SUM($E$2:$E$999,клиенты!D631:L1065,10,FALSE)</f>
        <v>799900</v>
      </c>
    </row>
    <row r="633" spans="1:16" x14ac:dyDescent="0.25">
      <c r="A633" s="18">
        <v>634</v>
      </c>
      <c r="B633" s="17">
        <v>111</v>
      </c>
      <c r="C633" s="17">
        <v>420</v>
      </c>
      <c r="D633" s="17">
        <v>1</v>
      </c>
      <c r="E633" s="17">
        <v>420</v>
      </c>
      <c r="F633" s="51">
        <v>45295</v>
      </c>
      <c r="G633" s="17" t="s">
        <v>9</v>
      </c>
      <c r="H633" s="19">
        <v>13</v>
      </c>
      <c r="I633" s="17" t="str">
        <f>VLOOKUP(B633,товар!$A$1:$C$433,2,FALSE)</f>
        <v>Сахар</v>
      </c>
      <c r="J633" s="34">
        <f>AVERAGEIF($I$2:$I$999,I633,$C$2:$C$999)</f>
        <v>250.9655172413793</v>
      </c>
      <c r="K633" s="36">
        <f t="shared" si="18"/>
        <v>0.67353668590272053</v>
      </c>
      <c r="L633" s="17" t="str">
        <f>VLOOKUP(B633,товар!$A$1:$C$433,3,FALSE)</f>
        <v>Сладов</v>
      </c>
      <c r="M633" s="53">
        <f>AVERAGEIFS($C$2:$C$999,$I$2:$I$999,I633,$L$2:$L$999,L633)</f>
        <v>231.92857142857142</v>
      </c>
      <c r="N633" s="51"/>
      <c r="O633" s="55">
        <f t="shared" si="19"/>
        <v>45295</v>
      </c>
      <c r="P633" s="55">
        <f>SUM($E$2:$E$999,клиенты!D632:L1066,10,FALSE)</f>
        <v>799900</v>
      </c>
    </row>
    <row r="634" spans="1:16" x14ac:dyDescent="0.25">
      <c r="A634" s="18">
        <v>635</v>
      </c>
      <c r="B634" s="17">
        <v>4</v>
      </c>
      <c r="C634" s="17">
        <v>151</v>
      </c>
      <c r="D634" s="17">
        <v>4</v>
      </c>
      <c r="E634" s="17">
        <v>604</v>
      </c>
      <c r="F634" s="51">
        <v>45286</v>
      </c>
      <c r="G634" s="17" t="s">
        <v>18</v>
      </c>
      <c r="H634" s="19">
        <v>116</v>
      </c>
      <c r="I634" s="17" t="str">
        <f>VLOOKUP(B634,товар!$A$1:$C$433,2,FALSE)</f>
        <v>Рис</v>
      </c>
      <c r="J634" s="34">
        <f>AVERAGEIF($I$2:$I$999,I634,$C$2:$C$999)</f>
        <v>258.375</v>
      </c>
      <c r="K634" s="36">
        <f t="shared" si="18"/>
        <v>-0.41557813255926468</v>
      </c>
      <c r="L634" s="17" t="str">
        <f>VLOOKUP(B634,товар!$A$1:$C$433,3,FALSE)</f>
        <v>Белый Злат</v>
      </c>
      <c r="M634" s="53">
        <f>AVERAGEIFS($C$2:$C$999,$I$2:$I$999,I634,$L$2:$L$999,L634)</f>
        <v>269.70588235294116</v>
      </c>
      <c r="N634" s="51"/>
      <c r="O634" s="55">
        <f t="shared" si="19"/>
        <v>45286</v>
      </c>
      <c r="P634" s="55">
        <f>SUM($E$2:$E$999,клиенты!D633:L1067,10,FALSE)</f>
        <v>799900</v>
      </c>
    </row>
    <row r="635" spans="1:16" x14ac:dyDescent="0.25">
      <c r="A635" s="18">
        <v>636</v>
      </c>
      <c r="B635" s="17">
        <v>266</v>
      </c>
      <c r="C635" s="17">
        <v>141</v>
      </c>
      <c r="D635" s="17">
        <v>5</v>
      </c>
      <c r="E635" s="17">
        <v>705</v>
      </c>
      <c r="F635" s="51">
        <v>45174</v>
      </c>
      <c r="G635" s="17" t="s">
        <v>11</v>
      </c>
      <c r="H635" s="19">
        <v>50</v>
      </c>
      <c r="I635" s="17" t="str">
        <f>VLOOKUP(B635,товар!$A$1:$C$433,2,FALSE)</f>
        <v>Рыба</v>
      </c>
      <c r="J635" s="34">
        <f>AVERAGEIF($I$2:$I$999,I635,$C$2:$C$999)</f>
        <v>258.5128205128205</v>
      </c>
      <c r="K635" s="36">
        <f t="shared" si="18"/>
        <v>-0.45457250545526673</v>
      </c>
      <c r="L635" s="17" t="str">
        <f>VLOOKUP(B635,товар!$A$1:$C$433,3,FALSE)</f>
        <v>Меридиан</v>
      </c>
      <c r="M635" s="53">
        <f>AVERAGEIFS($C$2:$C$999,$I$2:$I$999,I635,$L$2:$L$999,L635)</f>
        <v>260.64705882352939</v>
      </c>
      <c r="N635" s="51"/>
      <c r="O635" s="55">
        <f t="shared" si="19"/>
        <v>45174</v>
      </c>
      <c r="P635" s="55">
        <f>SUM($E$2:$E$999,клиенты!D634:L1068,10,FALSE)</f>
        <v>799900</v>
      </c>
    </row>
    <row r="636" spans="1:16" x14ac:dyDescent="0.25">
      <c r="A636" s="18">
        <v>637</v>
      </c>
      <c r="B636" s="17">
        <v>143</v>
      </c>
      <c r="C636" s="17">
        <v>339</v>
      </c>
      <c r="D636" s="17">
        <v>1</v>
      </c>
      <c r="E636" s="17">
        <v>339</v>
      </c>
      <c r="F636" s="51">
        <v>45013</v>
      </c>
      <c r="G636" s="17" t="s">
        <v>11</v>
      </c>
      <c r="H636" s="19">
        <v>197</v>
      </c>
      <c r="I636" s="17" t="str">
        <f>VLOOKUP(B636,товар!$A$1:$C$433,2,FALSE)</f>
        <v>Сахар</v>
      </c>
      <c r="J636" s="34">
        <f>AVERAGEIF($I$2:$I$999,I636,$C$2:$C$999)</f>
        <v>250.9655172413793</v>
      </c>
      <c r="K636" s="36">
        <f t="shared" si="18"/>
        <v>0.35078318219291016</v>
      </c>
      <c r="L636" s="17" t="str">
        <f>VLOOKUP(B636,товар!$A$1:$C$433,3,FALSE)</f>
        <v>Агросахар</v>
      </c>
      <c r="M636" s="53">
        <f>AVERAGEIFS($C$2:$C$999,$I$2:$I$999,I636,$L$2:$L$999,L636)</f>
        <v>215.85714285714286</v>
      </c>
      <c r="N636" s="51"/>
      <c r="O636" s="55">
        <f t="shared" si="19"/>
        <v>45013</v>
      </c>
      <c r="P636" s="55">
        <f>SUM($E$2:$E$999,клиенты!D635:L1069,10,FALSE)</f>
        <v>799900</v>
      </c>
    </row>
    <row r="637" spans="1:16" x14ac:dyDescent="0.25">
      <c r="A637" s="18">
        <v>638</v>
      </c>
      <c r="B637" s="17">
        <v>475</v>
      </c>
      <c r="C637" s="17">
        <v>206</v>
      </c>
      <c r="D637" s="17">
        <v>3</v>
      </c>
      <c r="E637" s="17">
        <v>618</v>
      </c>
      <c r="F637" s="51">
        <v>45424</v>
      </c>
      <c r="G637" s="17" t="s">
        <v>19</v>
      </c>
      <c r="H637" s="19">
        <v>243</v>
      </c>
      <c r="I637" s="17" t="str">
        <f>VLOOKUP(B637,товар!$A$1:$C$433,2,FALSE)</f>
        <v>Хлеб</v>
      </c>
      <c r="J637" s="34">
        <f>AVERAGEIF($I$2:$I$999,I637,$C$2:$C$999)</f>
        <v>300.31818181818181</v>
      </c>
      <c r="K637" s="36">
        <f t="shared" si="18"/>
        <v>-0.31406084455880123</v>
      </c>
      <c r="L637" s="17" t="str">
        <f>VLOOKUP(B637,товар!$A$1:$C$433,3,FALSE)</f>
        <v>Русский Хлеб</v>
      </c>
      <c r="M637" s="53">
        <f>AVERAGEIFS($C$2:$C$999,$I$2:$I$999,I637,$L$2:$L$999,L637)</f>
        <v>316.60000000000002</v>
      </c>
      <c r="N637" s="51"/>
      <c r="O637" s="55">
        <f t="shared" si="19"/>
        <v>45424</v>
      </c>
      <c r="P637" s="55">
        <f>SUM($E$2:$E$999,клиенты!D636:L1070,10,FALSE)</f>
        <v>799900</v>
      </c>
    </row>
    <row r="638" spans="1:16" x14ac:dyDescent="0.25">
      <c r="A638" s="18">
        <v>639</v>
      </c>
      <c r="B638" s="17">
        <v>52</v>
      </c>
      <c r="C638" s="17">
        <v>105</v>
      </c>
      <c r="D638" s="17">
        <v>2</v>
      </c>
      <c r="E638" s="17">
        <v>210</v>
      </c>
      <c r="F638" s="51">
        <v>45232</v>
      </c>
      <c r="G638" s="17" t="s">
        <v>8</v>
      </c>
      <c r="H638" s="19">
        <v>275</v>
      </c>
      <c r="I638" s="17" t="str">
        <f>VLOOKUP(B638,товар!$A$1:$C$433,2,FALSE)</f>
        <v>Соль</v>
      </c>
      <c r="J638" s="34">
        <f>AVERAGEIF($I$2:$I$999,I638,$C$2:$C$999)</f>
        <v>264.8679245283019</v>
      </c>
      <c r="K638" s="36">
        <f t="shared" si="18"/>
        <v>-0.60357600797834454</v>
      </c>
      <c r="L638" s="17" t="str">
        <f>VLOOKUP(B638,товар!$A$1:$C$433,3,FALSE)</f>
        <v>Илецкая</v>
      </c>
      <c r="M638" s="53">
        <f>AVERAGEIFS($C$2:$C$999,$I$2:$I$999,I638,$L$2:$L$999,L638)</f>
        <v>238.16666666666666</v>
      </c>
      <c r="N638" s="51"/>
      <c r="O638" s="55">
        <f t="shared" si="19"/>
        <v>45232</v>
      </c>
      <c r="P638" s="55">
        <f>SUM($E$2:$E$999,клиенты!D637:L1071,10,FALSE)</f>
        <v>799900</v>
      </c>
    </row>
    <row r="639" spans="1:16" x14ac:dyDescent="0.25">
      <c r="A639" s="18">
        <v>640</v>
      </c>
      <c r="B639" s="17">
        <v>47</v>
      </c>
      <c r="C639" s="17">
        <v>356</v>
      </c>
      <c r="D639" s="17">
        <v>3</v>
      </c>
      <c r="E639" s="17">
        <v>1068</v>
      </c>
      <c r="F639" s="51">
        <v>45288</v>
      </c>
      <c r="G639" s="17" t="s">
        <v>15</v>
      </c>
      <c r="H639" s="19">
        <v>45</v>
      </c>
      <c r="I639" s="17" t="str">
        <f>VLOOKUP(B639,товар!$A$1:$C$433,2,FALSE)</f>
        <v>Мясо</v>
      </c>
      <c r="J639" s="34">
        <f>AVERAGEIF($I$2:$I$999,I639,$C$2:$C$999)</f>
        <v>271.74545454545455</v>
      </c>
      <c r="K639" s="36">
        <f t="shared" si="18"/>
        <v>0.31004951157500327</v>
      </c>
      <c r="L639" s="17" t="str">
        <f>VLOOKUP(B639,товар!$A$1:$C$433,3,FALSE)</f>
        <v>Снежана</v>
      </c>
      <c r="M639" s="53">
        <f>AVERAGEIFS($C$2:$C$999,$I$2:$I$999,I639,$L$2:$L$999,L639)</f>
        <v>272.35294117647061</v>
      </c>
      <c r="N639" s="51"/>
      <c r="O639" s="55">
        <f t="shared" si="19"/>
        <v>45288</v>
      </c>
      <c r="P639" s="55">
        <f>SUM($E$2:$E$999,клиенты!D638:L1072,10,FALSE)</f>
        <v>799900</v>
      </c>
    </row>
    <row r="640" spans="1:16" x14ac:dyDescent="0.25">
      <c r="A640" s="18">
        <v>641</v>
      </c>
      <c r="B640" s="17">
        <v>122</v>
      </c>
      <c r="C640" s="17">
        <v>240</v>
      </c>
      <c r="D640" s="17">
        <v>1</v>
      </c>
      <c r="E640" s="17">
        <v>240</v>
      </c>
      <c r="F640" s="51">
        <v>44961</v>
      </c>
      <c r="G640" s="17" t="s">
        <v>9</v>
      </c>
      <c r="H640" s="19">
        <v>419</v>
      </c>
      <c r="I640" s="17" t="str">
        <f>VLOOKUP(B640,товар!$A$1:$C$433,2,FALSE)</f>
        <v>Фрукты</v>
      </c>
      <c r="J640" s="34">
        <f>AVERAGEIF($I$2:$I$999,I640,$C$2:$C$999)</f>
        <v>274.16279069767444</v>
      </c>
      <c r="K640" s="36">
        <f t="shared" ref="K640:K703" si="20">C640/J640-1</f>
        <v>-0.12460768513020615</v>
      </c>
      <c r="L640" s="17" t="str">
        <f>VLOOKUP(B640,товар!$A$1:$C$433,3,FALSE)</f>
        <v>Фрукты-Ягоды</v>
      </c>
      <c r="M640" s="53">
        <f>AVERAGEIFS($C$2:$C$999,$I$2:$I$999,I640,$L$2:$L$999,L640)</f>
        <v>280.66666666666669</v>
      </c>
      <c r="N640" s="51"/>
      <c r="O640" s="55">
        <f t="shared" ref="O640:O703" si="21">F640-N640</f>
        <v>44961</v>
      </c>
      <c r="P640" s="55">
        <f>SUM($E$2:$E$999,клиенты!D639:L1073,10,FALSE)</f>
        <v>799900</v>
      </c>
    </row>
    <row r="641" spans="1:16" x14ac:dyDescent="0.25">
      <c r="A641" s="18">
        <v>642</v>
      </c>
      <c r="B641" s="17">
        <v>422</v>
      </c>
      <c r="C641" s="17">
        <v>290</v>
      </c>
      <c r="D641" s="17">
        <v>5</v>
      </c>
      <c r="E641" s="17">
        <v>1450</v>
      </c>
      <c r="F641" s="51">
        <v>45292</v>
      </c>
      <c r="G641" s="17" t="s">
        <v>12</v>
      </c>
      <c r="H641" s="19">
        <v>125</v>
      </c>
      <c r="I641" s="17" t="str">
        <f>VLOOKUP(B641,товар!$A$1:$C$433,2,FALSE)</f>
        <v>Кофе</v>
      </c>
      <c r="J641" s="34">
        <f>AVERAGEIF($I$2:$I$999,I641,$C$2:$C$999)</f>
        <v>253.58536585365854</v>
      </c>
      <c r="K641" s="36">
        <f t="shared" si="20"/>
        <v>0.1435991151293643</v>
      </c>
      <c r="L641" s="17" t="str">
        <f>VLOOKUP(B641,товар!$A$1:$C$433,3,FALSE)</f>
        <v>Nescafe</v>
      </c>
      <c r="M641" s="53">
        <f>AVERAGEIFS($C$2:$C$999,$I$2:$I$999,I641,$L$2:$L$999,L641)</f>
        <v>256.89999999999998</v>
      </c>
      <c r="N641" s="51"/>
      <c r="O641" s="55">
        <f t="shared" si="21"/>
        <v>45292</v>
      </c>
      <c r="P641" s="55">
        <f>SUM($E$2:$E$999,клиенты!D640:L1074,10,FALSE)</f>
        <v>799900</v>
      </c>
    </row>
    <row r="642" spans="1:16" x14ac:dyDescent="0.25">
      <c r="A642" s="18">
        <v>643</v>
      </c>
      <c r="B642" s="17">
        <v>479</v>
      </c>
      <c r="C642" s="17">
        <v>405</v>
      </c>
      <c r="D642" s="17">
        <v>4</v>
      </c>
      <c r="E642" s="17">
        <v>1620</v>
      </c>
      <c r="F642" s="51">
        <v>45302</v>
      </c>
      <c r="G642" s="17" t="s">
        <v>19</v>
      </c>
      <c r="H642" s="19">
        <v>242</v>
      </c>
      <c r="I642" s="17" t="str">
        <f>VLOOKUP(B642,товар!$A$1:$C$433,2,FALSE)</f>
        <v>Овощи</v>
      </c>
      <c r="J642" s="34">
        <f>AVERAGEIF($I$2:$I$999,I642,$C$2:$C$999)</f>
        <v>250.48780487804879</v>
      </c>
      <c r="K642" s="36">
        <f t="shared" si="20"/>
        <v>0.61684518013631928</v>
      </c>
      <c r="L642" s="17" t="str">
        <f>VLOOKUP(B642,товар!$A$1:$C$433,3,FALSE)</f>
        <v>Гавриш</v>
      </c>
      <c r="M642" s="53">
        <f>AVERAGEIFS($C$2:$C$999,$I$2:$I$999,I642,$L$2:$L$999,L642)</f>
        <v>247.66666666666666</v>
      </c>
      <c r="N642" s="51"/>
      <c r="O642" s="55">
        <f t="shared" si="21"/>
        <v>45302</v>
      </c>
      <c r="P642" s="55">
        <f>SUM($E$2:$E$999,клиенты!D641:L1075,10,FALSE)</f>
        <v>799900</v>
      </c>
    </row>
    <row r="643" spans="1:16" x14ac:dyDescent="0.25">
      <c r="A643" s="18">
        <v>644</v>
      </c>
      <c r="B643" s="17">
        <v>99</v>
      </c>
      <c r="C643" s="17">
        <v>281</v>
      </c>
      <c r="D643" s="17">
        <v>5</v>
      </c>
      <c r="E643" s="17">
        <v>1405</v>
      </c>
      <c r="F643" s="51">
        <v>45139</v>
      </c>
      <c r="G643" s="17" t="s">
        <v>15</v>
      </c>
      <c r="H643" s="19">
        <v>329</v>
      </c>
      <c r="I643" s="17" t="str">
        <f>VLOOKUP(B643,товар!$A$1:$C$433,2,FALSE)</f>
        <v>Овощи</v>
      </c>
      <c r="J643" s="34">
        <f>AVERAGEIF($I$2:$I$999,I643,$C$2:$C$999)</f>
        <v>250.48780487804879</v>
      </c>
      <c r="K643" s="36">
        <f t="shared" si="20"/>
        <v>0.12181110029211295</v>
      </c>
      <c r="L643" s="17" t="str">
        <f>VLOOKUP(B643,товар!$A$1:$C$433,3,FALSE)</f>
        <v>Семко</v>
      </c>
      <c r="M643" s="53">
        <f>AVERAGEIFS($C$2:$C$999,$I$2:$I$999,I643,$L$2:$L$999,L643)</f>
        <v>208</v>
      </c>
      <c r="N643" s="51"/>
      <c r="O643" s="55">
        <f t="shared" si="21"/>
        <v>45139</v>
      </c>
      <c r="P643" s="55">
        <f>SUM($E$2:$E$999,клиенты!D642:L1076,10,FALSE)</f>
        <v>799900</v>
      </c>
    </row>
    <row r="644" spans="1:16" x14ac:dyDescent="0.25">
      <c r="A644" s="18">
        <v>645</v>
      </c>
      <c r="B644" s="17">
        <v>272</v>
      </c>
      <c r="C644" s="17">
        <v>207</v>
      </c>
      <c r="D644" s="17">
        <v>5</v>
      </c>
      <c r="E644" s="17">
        <v>1035</v>
      </c>
      <c r="F644" s="51">
        <v>45074</v>
      </c>
      <c r="G644" s="17" t="s">
        <v>27</v>
      </c>
      <c r="H644" s="19">
        <v>42</v>
      </c>
      <c r="I644" s="17" t="str">
        <f>VLOOKUP(B644,товар!$A$1:$C$433,2,FALSE)</f>
        <v>Крупа</v>
      </c>
      <c r="J644" s="34">
        <f>AVERAGEIF($I$2:$I$999,I644,$C$2:$C$999)</f>
        <v>255.11627906976744</v>
      </c>
      <c r="K644" s="36">
        <f t="shared" si="20"/>
        <v>-0.18860528714676394</v>
      </c>
      <c r="L644" s="17" t="str">
        <f>VLOOKUP(B644,товар!$A$1:$C$433,3,FALSE)</f>
        <v>Ярмарка</v>
      </c>
      <c r="M644" s="53">
        <f>AVERAGEIFS($C$2:$C$999,$I$2:$I$999,I644,$L$2:$L$999,L644)</f>
        <v>252.09090909090909</v>
      </c>
      <c r="N644" s="51"/>
      <c r="O644" s="55">
        <f t="shared" si="21"/>
        <v>45074</v>
      </c>
      <c r="P644" s="55">
        <f>SUM($E$2:$E$999,клиенты!D643:L1077,10,FALSE)</f>
        <v>799900</v>
      </c>
    </row>
    <row r="645" spans="1:16" x14ac:dyDescent="0.25">
      <c r="A645" s="18">
        <v>646</v>
      </c>
      <c r="B645" s="17">
        <v>493</v>
      </c>
      <c r="C645" s="17">
        <v>378</v>
      </c>
      <c r="D645" s="17">
        <v>2</v>
      </c>
      <c r="E645" s="17">
        <v>756</v>
      </c>
      <c r="F645" s="51">
        <v>45324</v>
      </c>
      <c r="G645" s="17" t="s">
        <v>22</v>
      </c>
      <c r="H645" s="19">
        <v>229</v>
      </c>
      <c r="I645" s="17" t="str">
        <f>VLOOKUP(B645,товар!$A$1:$C$433,2,FALSE)</f>
        <v>Овощи</v>
      </c>
      <c r="J645" s="34">
        <f>AVERAGEIF($I$2:$I$999,I645,$C$2:$C$999)</f>
        <v>250.48780487804879</v>
      </c>
      <c r="K645" s="36">
        <f t="shared" si="20"/>
        <v>0.50905550146056466</v>
      </c>
      <c r="L645" s="17" t="str">
        <f>VLOOKUP(B645,товар!$A$1:$C$433,3,FALSE)</f>
        <v>Овощной ряд</v>
      </c>
      <c r="M645" s="53">
        <f>AVERAGEIFS($C$2:$C$999,$I$2:$I$999,I645,$L$2:$L$999,L645)</f>
        <v>303.8235294117647</v>
      </c>
      <c r="N645" s="51"/>
      <c r="O645" s="55">
        <f t="shared" si="21"/>
        <v>45324</v>
      </c>
      <c r="P645" s="55">
        <f>SUM($E$2:$E$999,клиенты!D644:L1078,10,FALSE)</f>
        <v>799900</v>
      </c>
    </row>
    <row r="646" spans="1:16" x14ac:dyDescent="0.25">
      <c r="A646" s="18">
        <v>647</v>
      </c>
      <c r="B646" s="17">
        <v>360</v>
      </c>
      <c r="C646" s="17">
        <v>120</v>
      </c>
      <c r="D646" s="17">
        <v>2</v>
      </c>
      <c r="E646" s="17">
        <v>240</v>
      </c>
      <c r="F646" s="51">
        <v>44960</v>
      </c>
      <c r="G646" s="17" t="s">
        <v>27</v>
      </c>
      <c r="H646" s="19">
        <v>306</v>
      </c>
      <c r="I646" s="17" t="str">
        <f>VLOOKUP(B646,товар!$A$1:$C$433,2,FALSE)</f>
        <v>Соль</v>
      </c>
      <c r="J646" s="34">
        <f>AVERAGEIF($I$2:$I$999,I646,$C$2:$C$999)</f>
        <v>264.8679245283019</v>
      </c>
      <c r="K646" s="36">
        <f t="shared" si="20"/>
        <v>-0.54694400911810803</v>
      </c>
      <c r="L646" s="17" t="str">
        <f>VLOOKUP(B646,товар!$A$1:$C$433,3,FALSE)</f>
        <v>Славянская</v>
      </c>
      <c r="M646" s="53">
        <f>AVERAGEIFS($C$2:$C$999,$I$2:$I$999,I646,$L$2:$L$999,L646)</f>
        <v>236.91666666666666</v>
      </c>
      <c r="N646" s="51"/>
      <c r="O646" s="55">
        <f t="shared" si="21"/>
        <v>44960</v>
      </c>
      <c r="P646" s="55">
        <f>SUM($E$2:$E$999,клиенты!D645:L1079,10,FALSE)</f>
        <v>799900</v>
      </c>
    </row>
    <row r="647" spans="1:16" x14ac:dyDescent="0.25">
      <c r="A647" s="18">
        <v>648</v>
      </c>
      <c r="B647" s="17">
        <v>215</v>
      </c>
      <c r="C647" s="17">
        <v>440</v>
      </c>
      <c r="D647" s="17">
        <v>2</v>
      </c>
      <c r="E647" s="17">
        <v>880</v>
      </c>
      <c r="F647" s="51">
        <v>45381</v>
      </c>
      <c r="G647" s="17" t="s">
        <v>18</v>
      </c>
      <c r="H647" s="19">
        <v>292</v>
      </c>
      <c r="I647" s="17" t="str">
        <f>VLOOKUP(B647,товар!$A$1:$C$433,2,FALSE)</f>
        <v>Сок</v>
      </c>
      <c r="J647" s="34">
        <f>AVERAGEIF($I$2:$I$999,I647,$C$2:$C$999)</f>
        <v>268.60344827586209</v>
      </c>
      <c r="K647" s="36">
        <f t="shared" si="20"/>
        <v>0.63810257397779058</v>
      </c>
      <c r="L647" s="17" t="str">
        <f>VLOOKUP(B647,товар!$A$1:$C$433,3,FALSE)</f>
        <v>Фруктовый сад</v>
      </c>
      <c r="M647" s="53">
        <f>AVERAGEIFS($C$2:$C$999,$I$2:$I$999,I647,$L$2:$L$999,L647)</f>
        <v>281.96875</v>
      </c>
      <c r="N647" s="51"/>
      <c r="O647" s="55">
        <f t="shared" si="21"/>
        <v>45381</v>
      </c>
      <c r="P647" s="55">
        <f>SUM($E$2:$E$999,клиенты!D646:L1080,10,FALSE)</f>
        <v>799900</v>
      </c>
    </row>
    <row r="648" spans="1:16" x14ac:dyDescent="0.25">
      <c r="A648" s="18">
        <v>649</v>
      </c>
      <c r="B648" s="17">
        <v>292</v>
      </c>
      <c r="C648" s="17">
        <v>327</v>
      </c>
      <c r="D648" s="17">
        <v>5</v>
      </c>
      <c r="E648" s="17">
        <v>1635</v>
      </c>
      <c r="F648" s="51">
        <v>45038</v>
      </c>
      <c r="G648" s="17" t="s">
        <v>20</v>
      </c>
      <c r="H648" s="19">
        <v>275</v>
      </c>
      <c r="I648" s="17" t="str">
        <f>VLOOKUP(B648,товар!$A$1:$C$433,2,FALSE)</f>
        <v>Колбаса</v>
      </c>
      <c r="J648" s="34">
        <f>AVERAGEIF($I$2:$I$999,I648,$C$2:$C$999)</f>
        <v>286.92307692307691</v>
      </c>
      <c r="K648" s="36">
        <f t="shared" si="20"/>
        <v>0.13967828418230566</v>
      </c>
      <c r="L648" s="17" t="str">
        <f>VLOOKUP(B648,товар!$A$1:$C$433,3,FALSE)</f>
        <v>Дымов</v>
      </c>
      <c r="M648" s="53">
        <f>AVERAGEIFS($C$2:$C$999,$I$2:$I$999,I648,$L$2:$L$999,L648)</f>
        <v>312.66666666666669</v>
      </c>
      <c r="N648" s="51"/>
      <c r="O648" s="55">
        <f t="shared" si="21"/>
        <v>45038</v>
      </c>
      <c r="P648" s="55">
        <f>SUM($E$2:$E$999,клиенты!D647:L1081,10,FALSE)</f>
        <v>799900</v>
      </c>
    </row>
    <row r="649" spans="1:16" x14ac:dyDescent="0.25">
      <c r="A649" s="18">
        <v>650</v>
      </c>
      <c r="B649" s="17">
        <v>307</v>
      </c>
      <c r="C649" s="17">
        <v>407</v>
      </c>
      <c r="D649" s="17">
        <v>1</v>
      </c>
      <c r="E649" s="17">
        <v>407</v>
      </c>
      <c r="F649" s="51">
        <v>44950</v>
      </c>
      <c r="G649" s="17" t="s">
        <v>20</v>
      </c>
      <c r="H649" s="19">
        <v>103</v>
      </c>
      <c r="I649" s="17" t="str">
        <f>VLOOKUP(B649,товар!$A$1:$C$433,2,FALSE)</f>
        <v>Сыр</v>
      </c>
      <c r="J649" s="34">
        <f>AVERAGEIF($I$2:$I$999,I649,$C$2:$C$999)</f>
        <v>262.63492063492066</v>
      </c>
      <c r="K649" s="36">
        <f t="shared" si="20"/>
        <v>0.54967968088964092</v>
      </c>
      <c r="L649" s="17" t="str">
        <f>VLOOKUP(B649,товар!$A$1:$C$433,3,FALSE)</f>
        <v>Карат</v>
      </c>
      <c r="M649" s="53">
        <f>AVERAGEIFS($C$2:$C$999,$I$2:$I$999,I649,$L$2:$L$999,L649)</f>
        <v>311.33333333333331</v>
      </c>
      <c r="N649" s="51"/>
      <c r="O649" s="55">
        <f t="shared" si="21"/>
        <v>44950</v>
      </c>
      <c r="P649" s="55">
        <f>SUM($E$2:$E$999,клиенты!D648:L1082,10,FALSE)</f>
        <v>799900</v>
      </c>
    </row>
    <row r="650" spans="1:16" x14ac:dyDescent="0.25">
      <c r="A650" s="18">
        <v>651</v>
      </c>
      <c r="B650" s="17">
        <v>473</v>
      </c>
      <c r="C650" s="17">
        <v>343</v>
      </c>
      <c r="D650" s="17">
        <v>5</v>
      </c>
      <c r="E650" s="17">
        <v>1715</v>
      </c>
      <c r="F650" s="51">
        <v>45086</v>
      </c>
      <c r="G650" s="17" t="s">
        <v>11</v>
      </c>
      <c r="H650" s="19">
        <v>460</v>
      </c>
      <c r="I650" s="17" t="str">
        <f>VLOOKUP(B650,товар!$A$1:$C$433,2,FALSE)</f>
        <v>Хлеб</v>
      </c>
      <c r="J650" s="34">
        <f>AVERAGEIF($I$2:$I$999,I650,$C$2:$C$999)</f>
        <v>300.31818181818181</v>
      </c>
      <c r="K650" s="36">
        <f t="shared" si="20"/>
        <v>0.14212199182685037</v>
      </c>
      <c r="L650" s="17" t="str">
        <f>VLOOKUP(B650,товар!$A$1:$C$433,3,FALSE)</f>
        <v>Хлебный Дом</v>
      </c>
      <c r="M650" s="53">
        <f>AVERAGEIFS($C$2:$C$999,$I$2:$I$999,I650,$L$2:$L$999,L650)</f>
        <v>281.73333333333335</v>
      </c>
      <c r="N650" s="51"/>
      <c r="O650" s="55">
        <f t="shared" si="21"/>
        <v>45086</v>
      </c>
      <c r="P650" s="55">
        <f>SUM($E$2:$E$999,клиенты!D649:L1083,10,FALSE)</f>
        <v>799900</v>
      </c>
    </row>
    <row r="651" spans="1:16" x14ac:dyDescent="0.25">
      <c r="A651" s="18">
        <v>652</v>
      </c>
      <c r="B651" s="17">
        <v>112</v>
      </c>
      <c r="C651" s="17">
        <v>237</v>
      </c>
      <c r="D651" s="17">
        <v>3</v>
      </c>
      <c r="E651" s="17">
        <v>711</v>
      </c>
      <c r="F651" s="51">
        <v>45079</v>
      </c>
      <c r="G651" s="17" t="s">
        <v>25</v>
      </c>
      <c r="H651" s="19">
        <v>342</v>
      </c>
      <c r="I651" s="17" t="str">
        <f>VLOOKUP(B651,товар!$A$1:$C$433,2,FALSE)</f>
        <v>Молоко</v>
      </c>
      <c r="J651" s="34">
        <f>AVERAGEIF($I$2:$I$999,I651,$C$2:$C$999)</f>
        <v>294.95238095238096</v>
      </c>
      <c r="K651" s="36">
        <f t="shared" si="20"/>
        <v>-0.19648046496609628</v>
      </c>
      <c r="L651" s="17" t="str">
        <f>VLOOKUP(B651,товар!$A$1:$C$433,3,FALSE)</f>
        <v>Беллакт</v>
      </c>
      <c r="M651" s="53">
        <f>AVERAGEIFS($C$2:$C$999,$I$2:$I$999,I651,$L$2:$L$999,L651)</f>
        <v>322.54545454545456</v>
      </c>
      <c r="N651" s="51"/>
      <c r="O651" s="55">
        <f t="shared" si="21"/>
        <v>45079</v>
      </c>
      <c r="P651" s="55">
        <f>SUM($E$2:$E$999,клиенты!D650:L1084,10,FALSE)</f>
        <v>799900</v>
      </c>
    </row>
    <row r="652" spans="1:16" x14ac:dyDescent="0.25">
      <c r="A652" s="18">
        <v>653</v>
      </c>
      <c r="B652" s="17">
        <v>131</v>
      </c>
      <c r="C652" s="17">
        <v>116</v>
      </c>
      <c r="D652" s="17">
        <v>5</v>
      </c>
      <c r="E652" s="17">
        <v>580</v>
      </c>
      <c r="F652" s="51">
        <v>45184</v>
      </c>
      <c r="G652" s="17" t="s">
        <v>9</v>
      </c>
      <c r="H652" s="19">
        <v>246</v>
      </c>
      <c r="I652" s="17" t="str">
        <f>VLOOKUP(B652,товар!$A$1:$C$433,2,FALSE)</f>
        <v>Сок</v>
      </c>
      <c r="J652" s="34">
        <f>AVERAGEIF($I$2:$I$999,I652,$C$2:$C$999)</f>
        <v>268.60344827586209</v>
      </c>
      <c r="K652" s="36">
        <f t="shared" si="20"/>
        <v>-0.568136594133128</v>
      </c>
      <c r="L652" s="17" t="str">
        <f>VLOOKUP(B652,товар!$A$1:$C$433,3,FALSE)</f>
        <v>Сады Придонья</v>
      </c>
      <c r="M652" s="53">
        <f>AVERAGEIFS($C$2:$C$999,$I$2:$I$999,I652,$L$2:$L$999,L652)</f>
        <v>254.18181818181819</v>
      </c>
      <c r="N652" s="51"/>
      <c r="O652" s="55">
        <f t="shared" si="21"/>
        <v>45184</v>
      </c>
      <c r="P652" s="55">
        <f>SUM($E$2:$E$999,клиенты!D651:L1085,10,FALSE)</f>
        <v>799900</v>
      </c>
    </row>
    <row r="653" spans="1:16" x14ac:dyDescent="0.25">
      <c r="A653" s="18">
        <v>654</v>
      </c>
      <c r="B653" s="17">
        <v>230</v>
      </c>
      <c r="C653" s="17">
        <v>453</v>
      </c>
      <c r="D653" s="17">
        <v>3</v>
      </c>
      <c r="E653" s="17">
        <v>1359</v>
      </c>
      <c r="F653" s="51">
        <v>45324</v>
      </c>
      <c r="G653" s="17" t="s">
        <v>27</v>
      </c>
      <c r="H653" s="19">
        <v>175</v>
      </c>
      <c r="I653" s="17" t="str">
        <f>VLOOKUP(B653,товар!$A$1:$C$433,2,FALSE)</f>
        <v>Сок</v>
      </c>
      <c r="J653" s="34">
        <f>AVERAGEIF($I$2:$I$999,I653,$C$2:$C$999)</f>
        <v>268.60344827586209</v>
      </c>
      <c r="K653" s="36">
        <f t="shared" si="20"/>
        <v>0.68650105911804338</v>
      </c>
      <c r="L653" s="17" t="str">
        <f>VLOOKUP(B653,товар!$A$1:$C$433,3,FALSE)</f>
        <v>Фруктовый сад</v>
      </c>
      <c r="M653" s="53">
        <f>AVERAGEIFS($C$2:$C$999,$I$2:$I$999,I653,$L$2:$L$999,L653)</f>
        <v>281.96875</v>
      </c>
      <c r="N653" s="51"/>
      <c r="O653" s="55">
        <f t="shared" si="21"/>
        <v>45324</v>
      </c>
      <c r="P653" s="55">
        <f>SUM($E$2:$E$999,клиенты!D652:L1086,10,FALSE)</f>
        <v>799900</v>
      </c>
    </row>
    <row r="654" spans="1:16" x14ac:dyDescent="0.25">
      <c r="A654" s="18">
        <v>655</v>
      </c>
      <c r="B654" s="17">
        <v>39</v>
      </c>
      <c r="C654" s="17">
        <v>375</v>
      </c>
      <c r="D654" s="17">
        <v>2</v>
      </c>
      <c r="E654" s="17">
        <v>750</v>
      </c>
      <c r="F654" s="51">
        <v>45289</v>
      </c>
      <c r="G654" s="17" t="s">
        <v>22</v>
      </c>
      <c r="H654" s="19">
        <v>366</v>
      </c>
      <c r="I654" s="17" t="str">
        <f>VLOOKUP(B654,товар!$A$1:$C$433,2,FALSE)</f>
        <v>Сыр</v>
      </c>
      <c r="J654" s="34">
        <f>AVERAGEIF($I$2:$I$999,I654,$C$2:$C$999)</f>
        <v>262.63492063492066</v>
      </c>
      <c r="K654" s="36">
        <f t="shared" si="20"/>
        <v>0.4278375438172366</v>
      </c>
      <c r="L654" s="17" t="str">
        <f>VLOOKUP(B654,товар!$A$1:$C$433,3,FALSE)</f>
        <v>Сырная долина</v>
      </c>
      <c r="M654" s="53">
        <f>AVERAGEIFS($C$2:$C$999,$I$2:$I$999,I654,$L$2:$L$999,L654)</f>
        <v>271</v>
      </c>
      <c r="N654" s="51"/>
      <c r="O654" s="55">
        <f t="shared" si="21"/>
        <v>45289</v>
      </c>
      <c r="P654" s="55">
        <f>SUM($E$2:$E$999,клиенты!D653:L1087,10,FALSE)</f>
        <v>799900</v>
      </c>
    </row>
    <row r="655" spans="1:16" x14ac:dyDescent="0.25">
      <c r="A655" s="18">
        <v>656</v>
      </c>
      <c r="B655" s="17">
        <v>481</v>
      </c>
      <c r="C655" s="17">
        <v>374</v>
      </c>
      <c r="D655" s="17">
        <v>5</v>
      </c>
      <c r="E655" s="17">
        <v>1870</v>
      </c>
      <c r="F655" s="51">
        <v>45099</v>
      </c>
      <c r="G655" s="17" t="s">
        <v>22</v>
      </c>
      <c r="H655" s="19">
        <v>254</v>
      </c>
      <c r="I655" s="17" t="str">
        <f>VLOOKUP(B655,товар!$A$1:$C$433,2,FALSE)</f>
        <v>Чипсы</v>
      </c>
      <c r="J655" s="34">
        <f>AVERAGEIF($I$2:$I$999,I655,$C$2:$C$999)</f>
        <v>273.72549019607845</v>
      </c>
      <c r="K655" s="36">
        <f t="shared" si="20"/>
        <v>0.36633237822349551</v>
      </c>
      <c r="L655" s="17" t="str">
        <f>VLOOKUP(B655,товар!$A$1:$C$433,3,FALSE)</f>
        <v>Pringles</v>
      </c>
      <c r="M655" s="53">
        <f>AVERAGEIFS($C$2:$C$999,$I$2:$I$999,I655,$L$2:$L$999,L655)</f>
        <v>280.23809523809524</v>
      </c>
      <c r="N655" s="51"/>
      <c r="O655" s="55">
        <f t="shared" si="21"/>
        <v>45099</v>
      </c>
      <c r="P655" s="55">
        <f>SUM($E$2:$E$999,клиенты!D654:L1088,10,FALSE)</f>
        <v>799900</v>
      </c>
    </row>
    <row r="656" spans="1:16" x14ac:dyDescent="0.25">
      <c r="A656" s="18">
        <v>657</v>
      </c>
      <c r="B656" s="17">
        <v>438</v>
      </c>
      <c r="C656" s="17">
        <v>81</v>
      </c>
      <c r="D656" s="17">
        <v>4</v>
      </c>
      <c r="E656" s="17">
        <v>324</v>
      </c>
      <c r="F656" s="51">
        <v>45272</v>
      </c>
      <c r="G656" s="17" t="s">
        <v>24</v>
      </c>
      <c r="H656" s="19">
        <v>79</v>
      </c>
      <c r="I656" s="17" t="str">
        <f>VLOOKUP(B656,товар!$A$1:$C$433,2,FALSE)</f>
        <v>Кофе</v>
      </c>
      <c r="J656" s="34">
        <f>AVERAGEIF($I$2:$I$999,I656,$C$2:$C$999)</f>
        <v>253.58536585365854</v>
      </c>
      <c r="K656" s="36">
        <f t="shared" si="20"/>
        <v>-0.6805809368086948</v>
      </c>
      <c r="L656" s="17" t="str">
        <f>VLOOKUP(B656,товар!$A$1:$C$433,3,FALSE)</f>
        <v>Nescafe</v>
      </c>
      <c r="M656" s="53">
        <f>AVERAGEIFS($C$2:$C$999,$I$2:$I$999,I656,$L$2:$L$999,L656)</f>
        <v>256.89999999999998</v>
      </c>
      <c r="N656" s="51"/>
      <c r="O656" s="55">
        <f t="shared" si="21"/>
        <v>45272</v>
      </c>
      <c r="P656" s="55">
        <f>SUM($E$2:$E$999,клиенты!D655:L1089,10,FALSE)</f>
        <v>799900</v>
      </c>
    </row>
    <row r="657" spans="1:16" x14ac:dyDescent="0.25">
      <c r="A657" s="18">
        <v>658</v>
      </c>
      <c r="B657" s="17">
        <v>316</v>
      </c>
      <c r="C657" s="17">
        <v>428</v>
      </c>
      <c r="D657" s="17">
        <v>3</v>
      </c>
      <c r="E657" s="17">
        <v>1284</v>
      </c>
      <c r="F657" s="51">
        <v>45387</v>
      </c>
      <c r="G657" s="17" t="s">
        <v>12</v>
      </c>
      <c r="H657" s="19">
        <v>70</v>
      </c>
      <c r="I657" s="17" t="str">
        <f>VLOOKUP(B657,товар!$A$1:$C$433,2,FALSE)</f>
        <v>Макароны</v>
      </c>
      <c r="J657" s="34">
        <f>AVERAGEIF($I$2:$I$999,I657,$C$2:$C$999)</f>
        <v>265.47674418604652</v>
      </c>
      <c r="K657" s="36">
        <f t="shared" si="20"/>
        <v>0.61219394682668304</v>
      </c>
      <c r="L657" s="17" t="str">
        <f>VLOOKUP(B657,товар!$A$1:$C$433,3,FALSE)</f>
        <v>Борилла</v>
      </c>
      <c r="M657" s="53">
        <f>AVERAGEIFS($C$2:$C$999,$I$2:$I$999,I657,$L$2:$L$999,L657)</f>
        <v>236.27586206896552</v>
      </c>
      <c r="N657" s="51"/>
      <c r="O657" s="55">
        <f t="shared" si="21"/>
        <v>45387</v>
      </c>
      <c r="P657" s="55">
        <f>SUM($E$2:$E$999,клиенты!D656:L1090,10,FALSE)</f>
        <v>799900</v>
      </c>
    </row>
    <row r="658" spans="1:16" x14ac:dyDescent="0.25">
      <c r="A658" s="18">
        <v>659</v>
      </c>
      <c r="B658" s="17">
        <v>174</v>
      </c>
      <c r="C658" s="17">
        <v>456</v>
      </c>
      <c r="D658" s="17">
        <v>3</v>
      </c>
      <c r="E658" s="17">
        <v>1368</v>
      </c>
      <c r="F658" s="51">
        <v>45282</v>
      </c>
      <c r="G658" s="17" t="s">
        <v>23</v>
      </c>
      <c r="H658" s="19">
        <v>76</v>
      </c>
      <c r="I658" s="17" t="str">
        <f>VLOOKUP(B658,товар!$A$1:$C$433,2,FALSE)</f>
        <v>Чай</v>
      </c>
      <c r="J658" s="34">
        <f>AVERAGEIF($I$2:$I$999,I658,$C$2:$C$999)</f>
        <v>271.18181818181819</v>
      </c>
      <c r="K658" s="36">
        <f t="shared" si="20"/>
        <v>0.68152866242038224</v>
      </c>
      <c r="L658" s="17" t="str">
        <f>VLOOKUP(B658,товар!$A$1:$C$433,3,FALSE)</f>
        <v>Ахмад</v>
      </c>
      <c r="M658" s="53">
        <f>AVERAGEIFS($C$2:$C$999,$I$2:$I$999,I658,$L$2:$L$999,L658)</f>
        <v>243.3</v>
      </c>
      <c r="N658" s="51"/>
      <c r="O658" s="55">
        <f t="shared" si="21"/>
        <v>45282</v>
      </c>
      <c r="P658" s="55">
        <f>SUM($E$2:$E$999,клиенты!D657:L1091,10,FALSE)</f>
        <v>799900</v>
      </c>
    </row>
    <row r="659" spans="1:16" x14ac:dyDescent="0.25">
      <c r="A659" s="18">
        <v>660</v>
      </c>
      <c r="B659" s="17">
        <v>228</v>
      </c>
      <c r="C659" s="17">
        <v>247</v>
      </c>
      <c r="D659" s="17">
        <v>4</v>
      </c>
      <c r="E659" s="17">
        <v>988</v>
      </c>
      <c r="F659" s="51">
        <v>45415</v>
      </c>
      <c r="G659" s="17" t="s">
        <v>19</v>
      </c>
      <c r="H659" s="19">
        <v>147</v>
      </c>
      <c r="I659" s="17" t="str">
        <f>VLOOKUP(B659,товар!$A$1:$C$433,2,FALSE)</f>
        <v>Рис</v>
      </c>
      <c r="J659" s="34">
        <f>AVERAGEIF($I$2:$I$999,I659,$C$2:$C$999)</f>
        <v>258.375</v>
      </c>
      <c r="K659" s="36">
        <f t="shared" si="20"/>
        <v>-4.4025157232704393E-2</v>
      </c>
      <c r="L659" s="17" t="str">
        <f>VLOOKUP(B659,товар!$A$1:$C$433,3,FALSE)</f>
        <v>Мистраль</v>
      </c>
      <c r="M659" s="53">
        <f>AVERAGEIFS($C$2:$C$999,$I$2:$I$999,I659,$L$2:$L$999,L659)</f>
        <v>181.57142857142858</v>
      </c>
      <c r="N659" s="51"/>
      <c r="O659" s="55">
        <f t="shared" si="21"/>
        <v>45415</v>
      </c>
      <c r="P659" s="55">
        <f>SUM($E$2:$E$999,клиенты!D658:L1092,10,FALSE)</f>
        <v>799900</v>
      </c>
    </row>
    <row r="660" spans="1:16" x14ac:dyDescent="0.25">
      <c r="A660" s="18">
        <v>661</v>
      </c>
      <c r="B660" s="17">
        <v>269</v>
      </c>
      <c r="C660" s="17">
        <v>455</v>
      </c>
      <c r="D660" s="17">
        <v>5</v>
      </c>
      <c r="E660" s="17">
        <v>2275</v>
      </c>
      <c r="F660" s="51">
        <v>45104</v>
      </c>
      <c r="G660" s="17" t="s">
        <v>11</v>
      </c>
      <c r="H660" s="19">
        <v>345</v>
      </c>
      <c r="I660" s="17" t="str">
        <f>VLOOKUP(B660,товар!$A$1:$C$433,2,FALSE)</f>
        <v>Сахар</v>
      </c>
      <c r="J660" s="34">
        <f>AVERAGEIF($I$2:$I$999,I660,$C$2:$C$999)</f>
        <v>250.9655172413793</v>
      </c>
      <c r="K660" s="36">
        <f t="shared" si="20"/>
        <v>0.81299807639461386</v>
      </c>
      <c r="L660" s="17" t="str">
        <f>VLOOKUP(B660,товар!$A$1:$C$433,3,FALSE)</f>
        <v>Русский сахар</v>
      </c>
      <c r="M660" s="53">
        <f>AVERAGEIFS($C$2:$C$999,$I$2:$I$999,I660,$L$2:$L$999,L660)</f>
        <v>293.41176470588238</v>
      </c>
      <c r="N660" s="51"/>
      <c r="O660" s="55">
        <f t="shared" si="21"/>
        <v>45104</v>
      </c>
      <c r="P660" s="55">
        <f>SUM($E$2:$E$999,клиенты!D659:L1093,10,FALSE)</f>
        <v>799900</v>
      </c>
    </row>
    <row r="661" spans="1:16" x14ac:dyDescent="0.25">
      <c r="A661" s="18">
        <v>662</v>
      </c>
      <c r="B661" s="17">
        <v>461</v>
      </c>
      <c r="C661" s="17">
        <v>388</v>
      </c>
      <c r="D661" s="17">
        <v>4</v>
      </c>
      <c r="E661" s="17">
        <v>1552</v>
      </c>
      <c r="F661" s="51">
        <v>45293</v>
      </c>
      <c r="G661" s="17" t="s">
        <v>21</v>
      </c>
      <c r="H661" s="19">
        <v>303</v>
      </c>
      <c r="I661" s="17" t="str">
        <f>VLOOKUP(B661,товар!$A$1:$C$433,2,FALSE)</f>
        <v>Фрукты</v>
      </c>
      <c r="J661" s="34">
        <f>AVERAGEIF($I$2:$I$999,I661,$C$2:$C$999)</f>
        <v>274.16279069767444</v>
      </c>
      <c r="K661" s="36">
        <f t="shared" si="20"/>
        <v>0.41521757570616669</v>
      </c>
      <c r="L661" s="17" t="str">
        <f>VLOOKUP(B661,товар!$A$1:$C$433,3,FALSE)</f>
        <v>Green Garden</v>
      </c>
      <c r="M661" s="53">
        <f>AVERAGEIFS($C$2:$C$999,$I$2:$I$999,I661,$L$2:$L$999,L661)</f>
        <v>369.2</v>
      </c>
      <c r="N661" s="51"/>
      <c r="O661" s="55">
        <f t="shared" si="21"/>
        <v>45293</v>
      </c>
      <c r="P661" s="55">
        <f>SUM($E$2:$E$999,клиенты!D660:L1094,10,FALSE)</f>
        <v>799900</v>
      </c>
    </row>
    <row r="662" spans="1:16" x14ac:dyDescent="0.25">
      <c r="A662" s="18">
        <v>663</v>
      </c>
      <c r="B662" s="17">
        <v>151</v>
      </c>
      <c r="C662" s="17">
        <v>496</v>
      </c>
      <c r="D662" s="17">
        <v>3</v>
      </c>
      <c r="E662" s="17">
        <v>1488</v>
      </c>
      <c r="F662" s="51">
        <v>45181</v>
      </c>
      <c r="G662" s="17" t="s">
        <v>22</v>
      </c>
      <c r="H662" s="19">
        <v>436</v>
      </c>
      <c r="I662" s="17" t="str">
        <f>VLOOKUP(B662,товар!$A$1:$C$433,2,FALSE)</f>
        <v>Молоко</v>
      </c>
      <c r="J662" s="34">
        <f>AVERAGEIF($I$2:$I$999,I662,$C$2:$C$999)</f>
        <v>294.95238095238096</v>
      </c>
      <c r="K662" s="36">
        <f t="shared" si="20"/>
        <v>0.68162738133677747</v>
      </c>
      <c r="L662" s="17" t="str">
        <f>VLOOKUP(B662,товар!$A$1:$C$433,3,FALSE)</f>
        <v>Беллакт</v>
      </c>
      <c r="M662" s="53">
        <f>AVERAGEIFS($C$2:$C$999,$I$2:$I$999,I662,$L$2:$L$999,L662)</f>
        <v>322.54545454545456</v>
      </c>
      <c r="N662" s="51"/>
      <c r="O662" s="55">
        <f t="shared" si="21"/>
        <v>45181</v>
      </c>
      <c r="P662" s="55">
        <f>SUM($E$2:$E$999,клиенты!D661:L1095,10,FALSE)</f>
        <v>799900</v>
      </c>
    </row>
    <row r="663" spans="1:16" x14ac:dyDescent="0.25">
      <c r="A663" s="18">
        <v>664</v>
      </c>
      <c r="B663" s="17">
        <v>386</v>
      </c>
      <c r="C663" s="17">
        <v>295</v>
      </c>
      <c r="D663" s="17">
        <v>3</v>
      </c>
      <c r="E663" s="17">
        <v>885</v>
      </c>
      <c r="F663" s="51">
        <v>45194</v>
      </c>
      <c r="G663" s="17" t="s">
        <v>19</v>
      </c>
      <c r="H663" s="19">
        <v>25</v>
      </c>
      <c r="I663" s="17" t="str">
        <f>VLOOKUP(B663,товар!$A$1:$C$433,2,FALSE)</f>
        <v>Крупа</v>
      </c>
      <c r="J663" s="34">
        <f>AVERAGEIF($I$2:$I$999,I663,$C$2:$C$999)</f>
        <v>255.11627906976744</v>
      </c>
      <c r="K663" s="36">
        <f t="shared" si="20"/>
        <v>0.15633546034639934</v>
      </c>
      <c r="L663" s="17" t="str">
        <f>VLOOKUP(B663,товар!$A$1:$C$433,3,FALSE)</f>
        <v>Увелка</v>
      </c>
      <c r="M663" s="53">
        <f>AVERAGEIFS($C$2:$C$999,$I$2:$I$999,I663,$L$2:$L$999,L663)</f>
        <v>251.91666666666666</v>
      </c>
      <c r="N663" s="51"/>
      <c r="O663" s="55">
        <f t="shared" si="21"/>
        <v>45194</v>
      </c>
      <c r="P663" s="55">
        <f>SUM($E$2:$E$999,клиенты!D662:L1096,10,FALSE)</f>
        <v>799900</v>
      </c>
    </row>
    <row r="664" spans="1:16" x14ac:dyDescent="0.25">
      <c r="A664" s="18">
        <v>665</v>
      </c>
      <c r="B664" s="17">
        <v>452</v>
      </c>
      <c r="C664" s="17">
        <v>226</v>
      </c>
      <c r="D664" s="17">
        <v>4</v>
      </c>
      <c r="E664" s="17">
        <v>904</v>
      </c>
      <c r="F664" s="51">
        <v>45153</v>
      </c>
      <c r="G664" s="17" t="s">
        <v>27</v>
      </c>
      <c r="H664" s="19">
        <v>33</v>
      </c>
      <c r="I664" s="17" t="str">
        <f>VLOOKUP(B664,товар!$A$1:$C$433,2,FALSE)</f>
        <v>Фрукты</v>
      </c>
      <c r="J664" s="34">
        <f>AVERAGEIF($I$2:$I$999,I664,$C$2:$C$999)</f>
        <v>274.16279069767444</v>
      </c>
      <c r="K664" s="36">
        <f t="shared" si="20"/>
        <v>-0.17567223683094413</v>
      </c>
      <c r="L664" s="17" t="str">
        <f>VLOOKUP(B664,товар!$A$1:$C$433,3,FALSE)</f>
        <v>Экзотик</v>
      </c>
      <c r="M664" s="53">
        <f>AVERAGEIFS($C$2:$C$999,$I$2:$I$999,I664,$L$2:$L$999,L664)</f>
        <v>253.6875</v>
      </c>
      <c r="N664" s="51"/>
      <c r="O664" s="55">
        <f t="shared" si="21"/>
        <v>45153</v>
      </c>
      <c r="P664" s="55">
        <f>SUM($E$2:$E$999,клиенты!D663:L1097,10,FALSE)</f>
        <v>799900</v>
      </c>
    </row>
    <row r="665" spans="1:16" x14ac:dyDescent="0.25">
      <c r="A665" s="18">
        <v>666</v>
      </c>
      <c r="B665" s="17">
        <v>37</v>
      </c>
      <c r="C665" s="17">
        <v>411</v>
      </c>
      <c r="D665" s="17">
        <v>5</v>
      </c>
      <c r="E665" s="17">
        <v>2055</v>
      </c>
      <c r="F665" s="51">
        <v>45140</v>
      </c>
      <c r="G665" s="17" t="s">
        <v>21</v>
      </c>
      <c r="H665" s="19">
        <v>7</v>
      </c>
      <c r="I665" s="17" t="str">
        <f>VLOOKUP(B665,товар!$A$1:$C$433,2,FALSE)</f>
        <v>Соль</v>
      </c>
      <c r="J665" s="34">
        <f>AVERAGEIF($I$2:$I$999,I665,$C$2:$C$999)</f>
        <v>264.8679245283019</v>
      </c>
      <c r="K665" s="36">
        <f t="shared" si="20"/>
        <v>0.55171676877048004</v>
      </c>
      <c r="L665" s="17" t="str">
        <f>VLOOKUP(B665,товар!$A$1:$C$433,3,FALSE)</f>
        <v>Илецкая</v>
      </c>
      <c r="M665" s="53">
        <f>AVERAGEIFS($C$2:$C$999,$I$2:$I$999,I665,$L$2:$L$999,L665)</f>
        <v>238.16666666666666</v>
      </c>
      <c r="N665" s="51"/>
      <c r="O665" s="55">
        <f t="shared" si="21"/>
        <v>45140</v>
      </c>
      <c r="P665" s="55">
        <f>SUM($E$2:$E$999,клиенты!D664:L1098,10,FALSE)</f>
        <v>799900</v>
      </c>
    </row>
    <row r="666" spans="1:16" x14ac:dyDescent="0.25">
      <c r="A666" s="18">
        <v>667</v>
      </c>
      <c r="B666" s="17">
        <v>27</v>
      </c>
      <c r="C666" s="17">
        <v>301</v>
      </c>
      <c r="D666" s="17">
        <v>1</v>
      </c>
      <c r="E666" s="17">
        <v>301</v>
      </c>
      <c r="F666" s="51">
        <v>44931</v>
      </c>
      <c r="G666" s="17" t="s">
        <v>22</v>
      </c>
      <c r="H666" s="19">
        <v>494</v>
      </c>
      <c r="I666" s="17" t="str">
        <f>VLOOKUP(B666,товар!$A$1:$C$433,2,FALSE)</f>
        <v>Макароны</v>
      </c>
      <c r="J666" s="34">
        <f>AVERAGEIF($I$2:$I$999,I666,$C$2:$C$999)</f>
        <v>265.47674418604652</v>
      </c>
      <c r="K666" s="36">
        <f t="shared" si="20"/>
        <v>0.13380929438044764</v>
      </c>
      <c r="L666" s="17" t="str">
        <f>VLOOKUP(B666,товар!$A$1:$C$433,3,FALSE)</f>
        <v>Паста Зара</v>
      </c>
      <c r="M666" s="53">
        <f>AVERAGEIFS($C$2:$C$999,$I$2:$I$999,I666,$L$2:$L$999,L666)</f>
        <v>276.67567567567568</v>
      </c>
      <c r="N666" s="51"/>
      <c r="O666" s="55">
        <f t="shared" si="21"/>
        <v>44931</v>
      </c>
      <c r="P666" s="55">
        <f>SUM($E$2:$E$999,клиенты!D665:L1099,10,FALSE)</f>
        <v>799900</v>
      </c>
    </row>
    <row r="667" spans="1:16" x14ac:dyDescent="0.25">
      <c r="A667" s="18">
        <v>668</v>
      </c>
      <c r="B667" s="17">
        <v>435</v>
      </c>
      <c r="C667" s="17">
        <v>452</v>
      </c>
      <c r="D667" s="17">
        <v>4</v>
      </c>
      <c r="E667" s="17">
        <v>1808</v>
      </c>
      <c r="F667" s="51">
        <v>44927</v>
      </c>
      <c r="G667" s="17" t="s">
        <v>13</v>
      </c>
      <c r="H667" s="19">
        <v>420</v>
      </c>
      <c r="I667" s="17" t="str">
        <f>VLOOKUP(B667,товар!$A$1:$C$433,2,FALSE)</f>
        <v>Мясо</v>
      </c>
      <c r="J667" s="34">
        <f>AVERAGEIF($I$2:$I$999,I667,$C$2:$C$999)</f>
        <v>271.74545454545455</v>
      </c>
      <c r="K667" s="36">
        <f t="shared" si="20"/>
        <v>0.66332128997725137</v>
      </c>
      <c r="L667" s="17" t="str">
        <f>VLOOKUP(B667,товар!$A$1:$C$433,3,FALSE)</f>
        <v>Снежана</v>
      </c>
      <c r="M667" s="53">
        <f>AVERAGEIFS($C$2:$C$999,$I$2:$I$999,I667,$L$2:$L$999,L667)</f>
        <v>272.35294117647061</v>
      </c>
      <c r="N667" s="51"/>
      <c r="O667" s="55">
        <f t="shared" si="21"/>
        <v>44927</v>
      </c>
      <c r="P667" s="55">
        <f>SUM($E$2:$E$999,клиенты!D666:L1100,10,FALSE)</f>
        <v>799900</v>
      </c>
    </row>
    <row r="668" spans="1:16" x14ac:dyDescent="0.25">
      <c r="A668" s="18">
        <v>669</v>
      </c>
      <c r="B668" s="17">
        <v>101</v>
      </c>
      <c r="C668" s="17">
        <v>293</v>
      </c>
      <c r="D668" s="17">
        <v>1</v>
      </c>
      <c r="E668" s="17">
        <v>293</v>
      </c>
      <c r="F668" s="51">
        <v>45165</v>
      </c>
      <c r="G668" s="17" t="s">
        <v>22</v>
      </c>
      <c r="H668" s="19">
        <v>75</v>
      </c>
      <c r="I668" s="17" t="str">
        <f>VLOOKUP(B668,товар!$A$1:$C$433,2,FALSE)</f>
        <v>Чай</v>
      </c>
      <c r="J668" s="34">
        <f>AVERAGEIF($I$2:$I$999,I668,$C$2:$C$999)</f>
        <v>271.18181818181819</v>
      </c>
      <c r="K668" s="36">
        <f t="shared" si="20"/>
        <v>8.0455916862219201E-2</v>
      </c>
      <c r="L668" s="17" t="str">
        <f>VLOOKUP(B668,товар!$A$1:$C$433,3,FALSE)</f>
        <v>Ахмад</v>
      </c>
      <c r="M668" s="53">
        <f>AVERAGEIFS($C$2:$C$999,$I$2:$I$999,I668,$L$2:$L$999,L668)</f>
        <v>243.3</v>
      </c>
      <c r="N668" s="51"/>
      <c r="O668" s="55">
        <f t="shared" si="21"/>
        <v>45165</v>
      </c>
      <c r="P668" s="55">
        <f>SUM($E$2:$E$999,клиенты!D667:L1101,10,FALSE)</f>
        <v>799900</v>
      </c>
    </row>
    <row r="669" spans="1:16" x14ac:dyDescent="0.25">
      <c r="A669" s="18">
        <v>670</v>
      </c>
      <c r="B669" s="17">
        <v>423</v>
      </c>
      <c r="C669" s="17">
        <v>382</v>
      </c>
      <c r="D669" s="17">
        <v>2</v>
      </c>
      <c r="E669" s="17">
        <v>764</v>
      </c>
      <c r="F669" s="51">
        <v>45283</v>
      </c>
      <c r="G669" s="17" t="s">
        <v>16</v>
      </c>
      <c r="H669" s="19">
        <v>83</v>
      </c>
      <c r="I669" s="17" t="str">
        <f>VLOOKUP(B669,товар!$A$1:$C$433,2,FALSE)</f>
        <v>Чипсы</v>
      </c>
      <c r="J669" s="34">
        <f>AVERAGEIF($I$2:$I$999,I669,$C$2:$C$999)</f>
        <v>273.72549019607845</v>
      </c>
      <c r="K669" s="36">
        <f t="shared" si="20"/>
        <v>0.39555873925501417</v>
      </c>
      <c r="L669" s="17" t="str">
        <f>VLOOKUP(B669,товар!$A$1:$C$433,3,FALSE)</f>
        <v>Pringles</v>
      </c>
      <c r="M669" s="53">
        <f>AVERAGEIFS($C$2:$C$999,$I$2:$I$999,I669,$L$2:$L$999,L669)</f>
        <v>280.23809523809524</v>
      </c>
      <c r="N669" s="51"/>
      <c r="O669" s="55">
        <f t="shared" si="21"/>
        <v>45283</v>
      </c>
      <c r="P669" s="55">
        <f>SUM($E$2:$E$999,клиенты!D668:L1102,10,FALSE)</f>
        <v>799900</v>
      </c>
    </row>
    <row r="670" spans="1:16" x14ac:dyDescent="0.25">
      <c r="A670" s="18">
        <v>671</v>
      </c>
      <c r="B670" s="17">
        <v>411</v>
      </c>
      <c r="C670" s="17">
        <v>158</v>
      </c>
      <c r="D670" s="17">
        <v>3</v>
      </c>
      <c r="E670" s="17">
        <v>474</v>
      </c>
      <c r="F670" s="51">
        <v>45070</v>
      </c>
      <c r="G670" s="17" t="s">
        <v>16</v>
      </c>
      <c r="H670" s="19">
        <v>109</v>
      </c>
      <c r="I670" s="17" t="str">
        <f>VLOOKUP(B670,товар!$A$1:$C$433,2,FALSE)</f>
        <v>Хлеб</v>
      </c>
      <c r="J670" s="34">
        <f>AVERAGEIF($I$2:$I$999,I670,$C$2:$C$999)</f>
        <v>300.31818181818181</v>
      </c>
      <c r="K670" s="36">
        <f t="shared" si="20"/>
        <v>-0.47389132738005146</v>
      </c>
      <c r="L670" s="17" t="str">
        <f>VLOOKUP(B670,товар!$A$1:$C$433,3,FALSE)</f>
        <v>Хлебный Дом</v>
      </c>
      <c r="M670" s="53">
        <f>AVERAGEIFS($C$2:$C$999,$I$2:$I$999,I670,$L$2:$L$999,L670)</f>
        <v>281.73333333333335</v>
      </c>
      <c r="N670" s="51"/>
      <c r="O670" s="55">
        <f t="shared" si="21"/>
        <v>45070</v>
      </c>
      <c r="P670" s="55">
        <f>SUM($E$2:$E$999,клиенты!D669:L1103,10,FALSE)</f>
        <v>799900</v>
      </c>
    </row>
    <row r="671" spans="1:16" x14ac:dyDescent="0.25">
      <c r="A671" s="18">
        <v>672</v>
      </c>
      <c r="B671" s="17">
        <v>381</v>
      </c>
      <c r="C671" s="17">
        <v>296</v>
      </c>
      <c r="D671" s="17">
        <v>4</v>
      </c>
      <c r="E671" s="17">
        <v>1184</v>
      </c>
      <c r="F671" s="51">
        <v>45106</v>
      </c>
      <c r="G671" s="17" t="s">
        <v>20</v>
      </c>
      <c r="H671" s="19">
        <v>465</v>
      </c>
      <c r="I671" s="17" t="str">
        <f>VLOOKUP(B671,товар!$A$1:$C$433,2,FALSE)</f>
        <v>Рыба</v>
      </c>
      <c r="J671" s="34">
        <f>AVERAGEIF($I$2:$I$999,I671,$C$2:$C$999)</f>
        <v>258.5128205128205</v>
      </c>
      <c r="K671" s="36">
        <f t="shared" si="20"/>
        <v>0.14501091053362436</v>
      </c>
      <c r="L671" s="17" t="str">
        <f>VLOOKUP(B671,товар!$A$1:$C$433,3,FALSE)</f>
        <v>Русское море</v>
      </c>
      <c r="M671" s="53">
        <f>AVERAGEIFS($C$2:$C$999,$I$2:$I$999,I671,$L$2:$L$999,L671)</f>
        <v>292.66666666666669</v>
      </c>
      <c r="N671" s="51"/>
      <c r="O671" s="55">
        <f t="shared" si="21"/>
        <v>45106</v>
      </c>
      <c r="P671" s="55">
        <f>SUM($E$2:$E$999,клиенты!D670:L1104,10,FALSE)</f>
        <v>799900</v>
      </c>
    </row>
    <row r="672" spans="1:16" x14ac:dyDescent="0.25">
      <c r="A672" s="18">
        <v>673</v>
      </c>
      <c r="B672" s="17">
        <v>400</v>
      </c>
      <c r="C672" s="17">
        <v>345</v>
      </c>
      <c r="D672" s="17">
        <v>2</v>
      </c>
      <c r="E672" s="17">
        <v>690</v>
      </c>
      <c r="F672" s="51">
        <v>45143</v>
      </c>
      <c r="G672" s="17" t="s">
        <v>22</v>
      </c>
      <c r="H672" s="19">
        <v>18</v>
      </c>
      <c r="I672" s="17" t="str">
        <f>VLOOKUP(B672,товар!$A$1:$C$433,2,FALSE)</f>
        <v>Молоко</v>
      </c>
      <c r="J672" s="34">
        <f>AVERAGEIF($I$2:$I$999,I672,$C$2:$C$999)</f>
        <v>294.95238095238096</v>
      </c>
      <c r="K672" s="36">
        <f t="shared" si="20"/>
        <v>0.16968033580884723</v>
      </c>
      <c r="L672" s="17" t="str">
        <f>VLOOKUP(B672,товар!$A$1:$C$433,3,FALSE)</f>
        <v>Беллакт</v>
      </c>
      <c r="M672" s="53">
        <f>AVERAGEIFS($C$2:$C$999,$I$2:$I$999,I672,$L$2:$L$999,L672)</f>
        <v>322.54545454545456</v>
      </c>
      <c r="N672" s="51"/>
      <c r="O672" s="55">
        <f t="shared" si="21"/>
        <v>45143</v>
      </c>
      <c r="P672" s="55">
        <f>SUM($E$2:$E$999,клиенты!D671:L1105,10,FALSE)</f>
        <v>799900</v>
      </c>
    </row>
    <row r="673" spans="1:16" x14ac:dyDescent="0.25">
      <c r="A673" s="18">
        <v>674</v>
      </c>
      <c r="B673" s="17">
        <v>389</v>
      </c>
      <c r="C673" s="17">
        <v>155</v>
      </c>
      <c r="D673" s="17">
        <v>4</v>
      </c>
      <c r="E673" s="17">
        <v>620</v>
      </c>
      <c r="F673" s="51">
        <v>45412</v>
      </c>
      <c r="G673" s="17" t="s">
        <v>27</v>
      </c>
      <c r="H673" s="19">
        <v>376</v>
      </c>
      <c r="I673" s="17" t="str">
        <f>VLOOKUP(B673,товар!$A$1:$C$433,2,FALSE)</f>
        <v>Чай</v>
      </c>
      <c r="J673" s="34">
        <f>AVERAGEIF($I$2:$I$999,I673,$C$2:$C$999)</f>
        <v>271.18181818181819</v>
      </c>
      <c r="K673" s="36">
        <f t="shared" si="20"/>
        <v>-0.42842775729131743</v>
      </c>
      <c r="L673" s="17" t="str">
        <f>VLOOKUP(B673,товар!$A$1:$C$433,3,FALSE)</f>
        <v>Ахмад</v>
      </c>
      <c r="M673" s="53">
        <f>AVERAGEIFS($C$2:$C$999,$I$2:$I$999,I673,$L$2:$L$999,L673)</f>
        <v>243.3</v>
      </c>
      <c r="N673" s="51"/>
      <c r="O673" s="55">
        <f t="shared" si="21"/>
        <v>45412</v>
      </c>
      <c r="P673" s="55">
        <f>SUM($E$2:$E$999,клиенты!D672:L1106,10,FALSE)</f>
        <v>799900</v>
      </c>
    </row>
    <row r="674" spans="1:16" x14ac:dyDescent="0.25">
      <c r="A674" s="18">
        <v>675</v>
      </c>
      <c r="B674" s="17">
        <v>227</v>
      </c>
      <c r="C674" s="17">
        <v>300</v>
      </c>
      <c r="D674" s="17">
        <v>4</v>
      </c>
      <c r="E674" s="17">
        <v>1200</v>
      </c>
      <c r="F674" s="51">
        <v>44991</v>
      </c>
      <c r="G674" s="17" t="s">
        <v>16</v>
      </c>
      <c r="H674" s="19">
        <v>88</v>
      </c>
      <c r="I674" s="17" t="str">
        <f>VLOOKUP(B674,товар!$A$1:$C$433,2,FALSE)</f>
        <v>Макароны</v>
      </c>
      <c r="J674" s="34">
        <f>AVERAGEIF($I$2:$I$999,I674,$C$2:$C$999)</f>
        <v>265.47674418604652</v>
      </c>
      <c r="K674" s="36">
        <f t="shared" si="20"/>
        <v>0.13004248609346947</v>
      </c>
      <c r="L674" s="17" t="str">
        <f>VLOOKUP(B674,товар!$A$1:$C$433,3,FALSE)</f>
        <v>Макфа</v>
      </c>
      <c r="M674" s="53">
        <f>AVERAGEIFS($C$2:$C$999,$I$2:$I$999,I674,$L$2:$L$999,L674)</f>
        <v>329.27272727272725</v>
      </c>
      <c r="N674" s="51"/>
      <c r="O674" s="55">
        <f t="shared" si="21"/>
        <v>44991</v>
      </c>
      <c r="P674" s="55">
        <f>SUM($E$2:$E$999,клиенты!D673:L1107,10,FALSE)</f>
        <v>799900</v>
      </c>
    </row>
    <row r="675" spans="1:16" x14ac:dyDescent="0.25">
      <c r="A675" s="18">
        <v>676</v>
      </c>
      <c r="B675" s="17">
        <v>243</v>
      </c>
      <c r="C675" s="17">
        <v>371</v>
      </c>
      <c r="D675" s="17">
        <v>3</v>
      </c>
      <c r="E675" s="17">
        <v>1113</v>
      </c>
      <c r="F675" s="51">
        <v>45081</v>
      </c>
      <c r="G675" s="17" t="s">
        <v>9</v>
      </c>
      <c r="H675" s="19">
        <v>352</v>
      </c>
      <c r="I675" s="17" t="str">
        <f>VLOOKUP(B675,товар!$A$1:$C$433,2,FALSE)</f>
        <v>Рис</v>
      </c>
      <c r="J675" s="34">
        <f>AVERAGEIF($I$2:$I$999,I675,$C$2:$C$999)</f>
        <v>258.375</v>
      </c>
      <c r="K675" s="36">
        <f t="shared" si="20"/>
        <v>0.4358974358974359</v>
      </c>
      <c r="L675" s="17" t="str">
        <f>VLOOKUP(B675,товар!$A$1:$C$433,3,FALSE)</f>
        <v>Белый Злат</v>
      </c>
      <c r="M675" s="53">
        <f>AVERAGEIFS($C$2:$C$999,$I$2:$I$999,I675,$L$2:$L$999,L675)</f>
        <v>269.70588235294116</v>
      </c>
      <c r="N675" s="51"/>
      <c r="O675" s="55">
        <f t="shared" si="21"/>
        <v>45081</v>
      </c>
      <c r="P675" s="55">
        <f>SUM($E$2:$E$999,клиенты!D674:L1108,10,FALSE)</f>
        <v>799900</v>
      </c>
    </row>
    <row r="676" spans="1:16" x14ac:dyDescent="0.25">
      <c r="A676" s="18">
        <v>677</v>
      </c>
      <c r="B676" s="17">
        <v>187</v>
      </c>
      <c r="C676" s="17">
        <v>273</v>
      </c>
      <c r="D676" s="17">
        <v>3</v>
      </c>
      <c r="E676" s="17">
        <v>819</v>
      </c>
      <c r="F676" s="51">
        <v>44980</v>
      </c>
      <c r="G676" s="17" t="s">
        <v>24</v>
      </c>
      <c r="H676" s="19">
        <v>452</v>
      </c>
      <c r="I676" s="17" t="str">
        <f>VLOOKUP(B676,товар!$A$1:$C$433,2,FALSE)</f>
        <v>Макароны</v>
      </c>
      <c r="J676" s="34">
        <f>AVERAGEIF($I$2:$I$999,I676,$C$2:$C$999)</f>
        <v>265.47674418604652</v>
      </c>
      <c r="K676" s="36">
        <f t="shared" si="20"/>
        <v>2.8338662345057219E-2</v>
      </c>
      <c r="L676" s="17" t="str">
        <f>VLOOKUP(B676,товар!$A$1:$C$433,3,FALSE)</f>
        <v>Паста Зара</v>
      </c>
      <c r="M676" s="53">
        <f>AVERAGEIFS($C$2:$C$999,$I$2:$I$999,I676,$L$2:$L$999,L676)</f>
        <v>276.67567567567568</v>
      </c>
      <c r="N676" s="51"/>
      <c r="O676" s="55">
        <f t="shared" si="21"/>
        <v>44980</v>
      </c>
      <c r="P676" s="55">
        <f>SUM($E$2:$E$999,клиенты!D675:L1109,10,FALSE)</f>
        <v>799900</v>
      </c>
    </row>
    <row r="677" spans="1:16" x14ac:dyDescent="0.25">
      <c r="A677" s="18">
        <v>678</v>
      </c>
      <c r="B677" s="17">
        <v>441</v>
      </c>
      <c r="C677" s="17">
        <v>147</v>
      </c>
      <c r="D677" s="17">
        <v>3</v>
      </c>
      <c r="E677" s="17">
        <v>441</v>
      </c>
      <c r="F677" s="51">
        <v>45117</v>
      </c>
      <c r="G677" s="17" t="s">
        <v>17</v>
      </c>
      <c r="H677" s="19">
        <v>449</v>
      </c>
      <c r="I677" s="17" t="str">
        <f>VLOOKUP(B677,товар!$A$1:$C$433,2,FALSE)</f>
        <v>Чай</v>
      </c>
      <c r="J677" s="34">
        <f>AVERAGEIF($I$2:$I$999,I677,$C$2:$C$999)</f>
        <v>271.18181818181819</v>
      </c>
      <c r="K677" s="36">
        <f t="shared" si="20"/>
        <v>-0.4579282601407979</v>
      </c>
      <c r="L677" s="17" t="str">
        <f>VLOOKUP(B677,товар!$A$1:$C$433,3,FALSE)</f>
        <v>Lipton</v>
      </c>
      <c r="M677" s="53">
        <f>AVERAGEIFS($C$2:$C$999,$I$2:$I$999,I677,$L$2:$L$999,L677)</f>
        <v>260.15789473684208</v>
      </c>
      <c r="N677" s="51"/>
      <c r="O677" s="55">
        <f t="shared" si="21"/>
        <v>45117</v>
      </c>
      <c r="P677" s="55">
        <f>SUM($E$2:$E$999,клиенты!D676:L1110,10,FALSE)</f>
        <v>799900</v>
      </c>
    </row>
    <row r="678" spans="1:16" x14ac:dyDescent="0.25">
      <c r="A678" s="18">
        <v>679</v>
      </c>
      <c r="B678" s="17">
        <v>446</v>
      </c>
      <c r="C678" s="17">
        <v>440</v>
      </c>
      <c r="D678" s="17">
        <v>5</v>
      </c>
      <c r="E678" s="17">
        <v>2200</v>
      </c>
      <c r="F678" s="51">
        <v>45394</v>
      </c>
      <c r="G678" s="17" t="s">
        <v>24</v>
      </c>
      <c r="H678" s="19">
        <v>197</v>
      </c>
      <c r="I678" s="17" t="str">
        <f>VLOOKUP(B678,товар!$A$1:$C$433,2,FALSE)</f>
        <v>Чипсы</v>
      </c>
      <c r="J678" s="34">
        <f>AVERAGEIF($I$2:$I$999,I678,$C$2:$C$999)</f>
        <v>273.72549019607845</v>
      </c>
      <c r="K678" s="36">
        <f t="shared" si="20"/>
        <v>0.60744985673352425</v>
      </c>
      <c r="L678" s="17" t="str">
        <f>VLOOKUP(B678,товар!$A$1:$C$433,3,FALSE)</f>
        <v>Lay's</v>
      </c>
      <c r="M678" s="53">
        <f>AVERAGEIFS($C$2:$C$999,$I$2:$I$999,I678,$L$2:$L$999,L678)</f>
        <v>320.57142857142856</v>
      </c>
      <c r="N678" s="51"/>
      <c r="O678" s="55">
        <f t="shared" si="21"/>
        <v>45394</v>
      </c>
      <c r="P678" s="55">
        <f>SUM($E$2:$E$999,клиенты!D677:L1111,10,FALSE)</f>
        <v>799900</v>
      </c>
    </row>
    <row r="679" spans="1:16" x14ac:dyDescent="0.25">
      <c r="A679" s="18">
        <v>680</v>
      </c>
      <c r="B679" s="17">
        <v>55</v>
      </c>
      <c r="C679" s="17">
        <v>227</v>
      </c>
      <c r="D679" s="17">
        <v>4</v>
      </c>
      <c r="E679" s="17">
        <v>908</v>
      </c>
      <c r="F679" s="51">
        <v>45338</v>
      </c>
      <c r="G679" s="17" t="s">
        <v>8</v>
      </c>
      <c r="H679" s="19">
        <v>70</v>
      </c>
      <c r="I679" s="17" t="str">
        <f>VLOOKUP(B679,товар!$A$1:$C$433,2,FALSE)</f>
        <v>Крупа</v>
      </c>
      <c r="J679" s="34">
        <f>AVERAGEIF($I$2:$I$999,I679,$C$2:$C$999)</f>
        <v>255.11627906976744</v>
      </c>
      <c r="K679" s="36">
        <f t="shared" si="20"/>
        <v>-0.11020966271649957</v>
      </c>
      <c r="L679" s="17" t="str">
        <f>VLOOKUP(B679,товар!$A$1:$C$433,3,FALSE)</f>
        <v>Националь</v>
      </c>
      <c r="M679" s="53">
        <f>AVERAGEIFS($C$2:$C$999,$I$2:$I$999,I679,$L$2:$L$999,L679)</f>
        <v>274.28571428571428</v>
      </c>
      <c r="N679" s="51"/>
      <c r="O679" s="55">
        <f t="shared" si="21"/>
        <v>45338</v>
      </c>
      <c r="P679" s="55">
        <f>SUM($E$2:$E$999,клиенты!D678:L1112,10,FALSE)</f>
        <v>799900</v>
      </c>
    </row>
    <row r="680" spans="1:16" x14ac:dyDescent="0.25">
      <c r="A680" s="18">
        <v>681</v>
      </c>
      <c r="B680" s="17">
        <v>27</v>
      </c>
      <c r="C680" s="17">
        <v>415</v>
      </c>
      <c r="D680" s="17">
        <v>4</v>
      </c>
      <c r="E680" s="17">
        <v>1660</v>
      </c>
      <c r="F680" s="51">
        <v>45229</v>
      </c>
      <c r="G680" s="17" t="s">
        <v>25</v>
      </c>
      <c r="H680" s="19">
        <v>345</v>
      </c>
      <c r="I680" s="17" t="str">
        <f>VLOOKUP(B680,товар!$A$1:$C$433,2,FALSE)</f>
        <v>Макароны</v>
      </c>
      <c r="J680" s="34">
        <f>AVERAGEIF($I$2:$I$999,I680,$C$2:$C$999)</f>
        <v>265.47674418604652</v>
      </c>
      <c r="K680" s="36">
        <f t="shared" si="20"/>
        <v>0.5632254390959659</v>
      </c>
      <c r="L680" s="17" t="str">
        <f>VLOOKUP(B680,товар!$A$1:$C$433,3,FALSE)</f>
        <v>Паста Зара</v>
      </c>
      <c r="M680" s="53">
        <f>AVERAGEIFS($C$2:$C$999,$I$2:$I$999,I680,$L$2:$L$999,L680)</f>
        <v>276.67567567567568</v>
      </c>
      <c r="N680" s="51"/>
      <c r="O680" s="55">
        <f t="shared" si="21"/>
        <v>45229</v>
      </c>
      <c r="P680" s="55">
        <f>SUM($E$2:$E$999,клиенты!D679:L1113,10,FALSE)</f>
        <v>799900</v>
      </c>
    </row>
    <row r="681" spans="1:16" x14ac:dyDescent="0.25">
      <c r="A681" s="18">
        <v>682</v>
      </c>
      <c r="B681" s="17">
        <v>110</v>
      </c>
      <c r="C681" s="17">
        <v>84</v>
      </c>
      <c r="D681" s="17">
        <v>5</v>
      </c>
      <c r="E681" s="17">
        <v>420</v>
      </c>
      <c r="F681" s="51">
        <v>45029</v>
      </c>
      <c r="G681" s="17" t="s">
        <v>13</v>
      </c>
      <c r="H681" s="19">
        <v>225</v>
      </c>
      <c r="I681" s="17" t="str">
        <f>VLOOKUP(B681,товар!$A$1:$C$433,2,FALSE)</f>
        <v>Макароны</v>
      </c>
      <c r="J681" s="34">
        <f>AVERAGEIF($I$2:$I$999,I681,$C$2:$C$999)</f>
        <v>265.47674418604652</v>
      </c>
      <c r="K681" s="36">
        <f t="shared" si="20"/>
        <v>-0.68358810389382851</v>
      </c>
      <c r="L681" s="17" t="str">
        <f>VLOOKUP(B681,товар!$A$1:$C$433,3,FALSE)</f>
        <v>Паста Зара</v>
      </c>
      <c r="M681" s="53">
        <f>AVERAGEIFS($C$2:$C$999,$I$2:$I$999,I681,$L$2:$L$999,L681)</f>
        <v>276.67567567567568</v>
      </c>
      <c r="N681" s="51"/>
      <c r="O681" s="55">
        <f t="shared" si="21"/>
        <v>45029</v>
      </c>
      <c r="P681" s="55">
        <f>SUM($E$2:$E$999,клиенты!D680:L1114,10,FALSE)</f>
        <v>799900</v>
      </c>
    </row>
    <row r="682" spans="1:16" x14ac:dyDescent="0.25">
      <c r="A682" s="18">
        <v>683</v>
      </c>
      <c r="B682" s="17">
        <v>196</v>
      </c>
      <c r="C682" s="17">
        <v>196</v>
      </c>
      <c r="D682" s="17">
        <v>4</v>
      </c>
      <c r="E682" s="17">
        <v>784</v>
      </c>
      <c r="F682" s="51">
        <v>44944</v>
      </c>
      <c r="G682" s="17" t="s">
        <v>21</v>
      </c>
      <c r="H682" s="19">
        <v>8</v>
      </c>
      <c r="I682" s="17" t="str">
        <f>VLOOKUP(B682,товар!$A$1:$C$433,2,FALSE)</f>
        <v>Конфеты</v>
      </c>
      <c r="J682" s="34">
        <f>AVERAGEIF($I$2:$I$999,I682,$C$2:$C$999)</f>
        <v>267.85483870967744</v>
      </c>
      <c r="K682" s="36">
        <f t="shared" si="20"/>
        <v>-0.26826037213223342</v>
      </c>
      <c r="L682" s="17" t="str">
        <f>VLOOKUP(B682,товар!$A$1:$C$433,3,FALSE)</f>
        <v>Рот Фронт</v>
      </c>
      <c r="M682" s="53">
        <f>AVERAGEIFS($C$2:$C$999,$I$2:$I$999,I682,$L$2:$L$999,L682)</f>
        <v>288.23809523809524</v>
      </c>
      <c r="N682" s="51"/>
      <c r="O682" s="55">
        <f t="shared" si="21"/>
        <v>44944</v>
      </c>
      <c r="P682" s="55">
        <f>SUM($E$2:$E$999,клиенты!D681:L1115,10,FALSE)</f>
        <v>799900</v>
      </c>
    </row>
    <row r="683" spans="1:16" x14ac:dyDescent="0.25">
      <c r="A683" s="18">
        <v>684</v>
      </c>
      <c r="B683" s="17">
        <v>271</v>
      </c>
      <c r="C683" s="17">
        <v>123</v>
      </c>
      <c r="D683" s="17">
        <v>2</v>
      </c>
      <c r="E683" s="17">
        <v>246</v>
      </c>
      <c r="F683" s="51">
        <v>45350</v>
      </c>
      <c r="G683" s="17" t="s">
        <v>11</v>
      </c>
      <c r="H683" s="19">
        <v>11</v>
      </c>
      <c r="I683" s="17" t="str">
        <f>VLOOKUP(B683,товар!$A$1:$C$433,2,FALSE)</f>
        <v>Сыр</v>
      </c>
      <c r="J683" s="34">
        <f>AVERAGEIF($I$2:$I$999,I683,$C$2:$C$999)</f>
        <v>262.63492063492066</v>
      </c>
      <c r="K683" s="36">
        <f t="shared" si="20"/>
        <v>-0.53166928562794635</v>
      </c>
      <c r="L683" s="17" t="str">
        <f>VLOOKUP(B683,товар!$A$1:$C$433,3,FALSE)</f>
        <v>Сырная долина</v>
      </c>
      <c r="M683" s="53">
        <f>AVERAGEIFS($C$2:$C$999,$I$2:$I$999,I683,$L$2:$L$999,L683)</f>
        <v>271</v>
      </c>
      <c r="N683" s="51"/>
      <c r="O683" s="55">
        <f t="shared" si="21"/>
        <v>45350</v>
      </c>
      <c r="P683" s="55">
        <f>SUM($E$2:$E$999,клиенты!D682:L1116,10,FALSE)</f>
        <v>799900</v>
      </c>
    </row>
    <row r="684" spans="1:16" x14ac:dyDescent="0.25">
      <c r="A684" s="18">
        <v>685</v>
      </c>
      <c r="B684" s="17">
        <v>189</v>
      </c>
      <c r="C684" s="17">
        <v>356</v>
      </c>
      <c r="D684" s="17">
        <v>1</v>
      </c>
      <c r="E684" s="17">
        <v>356</v>
      </c>
      <c r="F684" s="51">
        <v>45051</v>
      </c>
      <c r="G684" s="17" t="s">
        <v>24</v>
      </c>
      <c r="H684" s="19">
        <v>388</v>
      </c>
      <c r="I684" s="17" t="str">
        <f>VLOOKUP(B684,товар!$A$1:$C$433,2,FALSE)</f>
        <v>Хлеб</v>
      </c>
      <c r="J684" s="34">
        <f>AVERAGEIF($I$2:$I$999,I684,$C$2:$C$999)</f>
        <v>300.31818181818181</v>
      </c>
      <c r="K684" s="36">
        <f t="shared" si="20"/>
        <v>0.18540941425760549</v>
      </c>
      <c r="L684" s="17" t="str">
        <f>VLOOKUP(B684,товар!$A$1:$C$433,3,FALSE)</f>
        <v>Дарница</v>
      </c>
      <c r="M684" s="53">
        <f>AVERAGEIFS($C$2:$C$999,$I$2:$I$999,I684,$L$2:$L$999,L684)</f>
        <v>264</v>
      </c>
      <c r="N684" s="51"/>
      <c r="O684" s="55">
        <f t="shared" si="21"/>
        <v>45051</v>
      </c>
      <c r="P684" s="55">
        <f>SUM($E$2:$E$999,клиенты!D683:L1117,10,FALSE)</f>
        <v>799900</v>
      </c>
    </row>
    <row r="685" spans="1:16" x14ac:dyDescent="0.25">
      <c r="A685" s="18">
        <v>686</v>
      </c>
      <c r="B685" s="17">
        <v>372</v>
      </c>
      <c r="C685" s="17">
        <v>166</v>
      </c>
      <c r="D685" s="17">
        <v>5</v>
      </c>
      <c r="E685" s="17">
        <v>830</v>
      </c>
      <c r="F685" s="51">
        <v>45431</v>
      </c>
      <c r="G685" s="17" t="s">
        <v>23</v>
      </c>
      <c r="H685" s="19">
        <v>40</v>
      </c>
      <c r="I685" s="17" t="str">
        <f>VLOOKUP(B685,товар!$A$1:$C$433,2,FALSE)</f>
        <v>Кофе</v>
      </c>
      <c r="J685" s="34">
        <f>AVERAGEIF($I$2:$I$999,I685,$C$2:$C$999)</f>
        <v>253.58536585365854</v>
      </c>
      <c r="K685" s="36">
        <f t="shared" si="20"/>
        <v>-0.34538809271905357</v>
      </c>
      <c r="L685" s="17" t="str">
        <f>VLOOKUP(B685,товар!$A$1:$C$433,3,FALSE)</f>
        <v>Черная Карта</v>
      </c>
      <c r="M685" s="53">
        <f>AVERAGEIFS($C$2:$C$999,$I$2:$I$999,I685,$L$2:$L$999,L685)</f>
        <v>222.2</v>
      </c>
      <c r="N685" s="51"/>
      <c r="O685" s="55">
        <f t="shared" si="21"/>
        <v>45431</v>
      </c>
      <c r="P685" s="55">
        <f>SUM($E$2:$E$999,клиенты!D684:L1118,10,FALSE)</f>
        <v>799900</v>
      </c>
    </row>
    <row r="686" spans="1:16" x14ac:dyDescent="0.25">
      <c r="A686" s="18">
        <v>687</v>
      </c>
      <c r="B686" s="17">
        <v>205</v>
      </c>
      <c r="C686" s="17">
        <v>156</v>
      </c>
      <c r="D686" s="17">
        <v>4</v>
      </c>
      <c r="E686" s="17">
        <v>624</v>
      </c>
      <c r="F686" s="51">
        <v>45429</v>
      </c>
      <c r="G686" s="17" t="s">
        <v>12</v>
      </c>
      <c r="H686" s="19">
        <v>286</v>
      </c>
      <c r="I686" s="17" t="str">
        <f>VLOOKUP(B686,товар!$A$1:$C$433,2,FALSE)</f>
        <v>Макароны</v>
      </c>
      <c r="J686" s="34">
        <f>AVERAGEIF($I$2:$I$999,I686,$C$2:$C$999)</f>
        <v>265.47674418604652</v>
      </c>
      <c r="K686" s="36">
        <f t="shared" si="20"/>
        <v>-0.41237790723139589</v>
      </c>
      <c r="L686" s="17" t="str">
        <f>VLOOKUP(B686,товар!$A$1:$C$433,3,FALSE)</f>
        <v>Борилла</v>
      </c>
      <c r="M686" s="53">
        <f>AVERAGEIFS($C$2:$C$999,$I$2:$I$999,I686,$L$2:$L$999,L686)</f>
        <v>236.27586206896552</v>
      </c>
      <c r="N686" s="51"/>
      <c r="O686" s="55">
        <f t="shared" si="21"/>
        <v>45429</v>
      </c>
      <c r="P686" s="55">
        <f>SUM($E$2:$E$999,клиенты!D685:L1119,10,FALSE)</f>
        <v>799900</v>
      </c>
    </row>
    <row r="687" spans="1:16" x14ac:dyDescent="0.25">
      <c r="A687" s="18">
        <v>688</v>
      </c>
      <c r="B687" s="17">
        <v>187</v>
      </c>
      <c r="C687" s="17">
        <v>496</v>
      </c>
      <c r="D687" s="17">
        <v>4</v>
      </c>
      <c r="E687" s="17">
        <v>1984</v>
      </c>
      <c r="F687" s="51">
        <v>45315</v>
      </c>
      <c r="G687" s="17" t="s">
        <v>10</v>
      </c>
      <c r="H687" s="19">
        <v>448</v>
      </c>
      <c r="I687" s="17" t="str">
        <f>VLOOKUP(B687,товар!$A$1:$C$433,2,FALSE)</f>
        <v>Макароны</v>
      </c>
      <c r="J687" s="34">
        <f>AVERAGEIF($I$2:$I$999,I687,$C$2:$C$999)</f>
        <v>265.47674418604652</v>
      </c>
      <c r="K687" s="36">
        <f t="shared" si="20"/>
        <v>0.86833691034120264</v>
      </c>
      <c r="L687" s="17" t="str">
        <f>VLOOKUP(B687,товар!$A$1:$C$433,3,FALSE)</f>
        <v>Паста Зара</v>
      </c>
      <c r="M687" s="53">
        <f>AVERAGEIFS($C$2:$C$999,$I$2:$I$999,I687,$L$2:$L$999,L687)</f>
        <v>276.67567567567568</v>
      </c>
      <c r="N687" s="51"/>
      <c r="O687" s="55">
        <f t="shared" si="21"/>
        <v>45315</v>
      </c>
      <c r="P687" s="55">
        <f>SUM($E$2:$E$999,клиенты!D686:L1120,10,FALSE)</f>
        <v>799900</v>
      </c>
    </row>
    <row r="688" spans="1:16" x14ac:dyDescent="0.25">
      <c r="A688" s="18">
        <v>689</v>
      </c>
      <c r="B688" s="17">
        <v>194</v>
      </c>
      <c r="C688" s="17">
        <v>257</v>
      </c>
      <c r="D688" s="17">
        <v>5</v>
      </c>
      <c r="E688" s="17">
        <v>1285</v>
      </c>
      <c r="F688" s="51">
        <v>45122</v>
      </c>
      <c r="G688" s="17" t="s">
        <v>9</v>
      </c>
      <c r="H688" s="19">
        <v>291</v>
      </c>
      <c r="I688" s="17" t="str">
        <f>VLOOKUP(B688,товар!$A$1:$C$433,2,FALSE)</f>
        <v>Соль</v>
      </c>
      <c r="J688" s="34">
        <f>AVERAGEIF($I$2:$I$999,I688,$C$2:$C$999)</f>
        <v>264.8679245283019</v>
      </c>
      <c r="K688" s="36">
        <f t="shared" si="20"/>
        <v>-2.9705086194614649E-2</v>
      </c>
      <c r="L688" s="17" t="str">
        <f>VLOOKUP(B688,товар!$A$1:$C$433,3,FALSE)</f>
        <v>Салта</v>
      </c>
      <c r="M688" s="53">
        <f>AVERAGEIFS($C$2:$C$999,$I$2:$I$999,I688,$L$2:$L$999,L688)</f>
        <v>273.7</v>
      </c>
      <c r="N688" s="51"/>
      <c r="O688" s="55">
        <f t="shared" si="21"/>
        <v>45122</v>
      </c>
      <c r="P688" s="55">
        <f>SUM($E$2:$E$999,клиенты!D687:L1121,10,FALSE)</f>
        <v>799900</v>
      </c>
    </row>
    <row r="689" spans="1:16" x14ac:dyDescent="0.25">
      <c r="A689" s="18">
        <v>690</v>
      </c>
      <c r="B689" s="17">
        <v>51</v>
      </c>
      <c r="C689" s="17">
        <v>476</v>
      </c>
      <c r="D689" s="17">
        <v>2</v>
      </c>
      <c r="E689" s="17">
        <v>952</v>
      </c>
      <c r="F689" s="51">
        <v>45020</v>
      </c>
      <c r="G689" s="17" t="s">
        <v>26</v>
      </c>
      <c r="H689" s="19">
        <v>480</v>
      </c>
      <c r="I689" s="17" t="str">
        <f>VLOOKUP(B689,товар!$A$1:$C$433,2,FALSE)</f>
        <v>Колбаса</v>
      </c>
      <c r="J689" s="34">
        <f>AVERAGEIF($I$2:$I$999,I689,$C$2:$C$999)</f>
        <v>286.92307692307691</v>
      </c>
      <c r="K689" s="36">
        <f t="shared" si="20"/>
        <v>0.65898123324396796</v>
      </c>
      <c r="L689" s="17" t="str">
        <f>VLOOKUP(B689,товар!$A$1:$C$433,3,FALSE)</f>
        <v>Дымов</v>
      </c>
      <c r="M689" s="53">
        <f>AVERAGEIFS($C$2:$C$999,$I$2:$I$999,I689,$L$2:$L$999,L689)</f>
        <v>312.66666666666669</v>
      </c>
      <c r="N689" s="51"/>
      <c r="O689" s="55">
        <f t="shared" si="21"/>
        <v>45020</v>
      </c>
      <c r="P689" s="55">
        <f>SUM($E$2:$E$999,клиенты!D688:L1122,10,FALSE)</f>
        <v>799900</v>
      </c>
    </row>
    <row r="690" spans="1:16" x14ac:dyDescent="0.25">
      <c r="A690" s="18">
        <v>691</v>
      </c>
      <c r="B690" s="17">
        <v>80</v>
      </c>
      <c r="C690" s="17">
        <v>232</v>
      </c>
      <c r="D690" s="17">
        <v>2</v>
      </c>
      <c r="E690" s="17">
        <v>464</v>
      </c>
      <c r="F690" s="51">
        <v>45116</v>
      </c>
      <c r="G690" s="17" t="s">
        <v>16</v>
      </c>
      <c r="H690" s="19">
        <v>418</v>
      </c>
      <c r="I690" s="17" t="str">
        <f>VLOOKUP(B690,товар!$A$1:$C$433,2,FALSE)</f>
        <v>Конфеты</v>
      </c>
      <c r="J690" s="34">
        <f>AVERAGEIF($I$2:$I$999,I690,$C$2:$C$999)</f>
        <v>267.85483870967744</v>
      </c>
      <c r="K690" s="36">
        <f t="shared" si="20"/>
        <v>-0.1338592159932559</v>
      </c>
      <c r="L690" s="17" t="str">
        <f>VLOOKUP(B690,товар!$A$1:$C$433,3,FALSE)</f>
        <v>Красный Октябрь</v>
      </c>
      <c r="M690" s="53">
        <f>AVERAGEIFS($C$2:$C$999,$I$2:$I$999,I690,$L$2:$L$999,L690)</f>
        <v>273.625</v>
      </c>
      <c r="N690" s="51"/>
      <c r="O690" s="55">
        <f t="shared" si="21"/>
        <v>45116</v>
      </c>
      <c r="P690" s="55">
        <f>SUM($E$2:$E$999,клиенты!D689:L1123,10,FALSE)</f>
        <v>799900</v>
      </c>
    </row>
    <row r="691" spans="1:16" x14ac:dyDescent="0.25">
      <c r="A691" s="18">
        <v>692</v>
      </c>
      <c r="B691" s="17">
        <v>474</v>
      </c>
      <c r="C691" s="17">
        <v>252</v>
      </c>
      <c r="D691" s="17">
        <v>3</v>
      </c>
      <c r="E691" s="17">
        <v>756</v>
      </c>
      <c r="F691" s="51">
        <v>45425</v>
      </c>
      <c r="G691" s="17" t="s">
        <v>13</v>
      </c>
      <c r="H691" s="19">
        <v>470</v>
      </c>
      <c r="I691" s="17" t="str">
        <f>VLOOKUP(B691,товар!$A$1:$C$433,2,FALSE)</f>
        <v>Молоко</v>
      </c>
      <c r="J691" s="34">
        <f>AVERAGEIF($I$2:$I$999,I691,$C$2:$C$999)</f>
        <v>294.95238095238096</v>
      </c>
      <c r="K691" s="36">
        <f t="shared" si="20"/>
        <v>-0.14562479819179852</v>
      </c>
      <c r="L691" s="17" t="str">
        <f>VLOOKUP(B691,товар!$A$1:$C$433,3,FALSE)</f>
        <v>Простоквашино</v>
      </c>
      <c r="M691" s="53">
        <f>AVERAGEIFS($C$2:$C$999,$I$2:$I$999,I691,$L$2:$L$999,L691)</f>
        <v>318.81818181818181</v>
      </c>
      <c r="N691" s="51"/>
      <c r="O691" s="55">
        <f t="shared" si="21"/>
        <v>45425</v>
      </c>
      <c r="P691" s="55">
        <f>SUM($E$2:$E$999,клиенты!D690:L1124,10,FALSE)</f>
        <v>799900</v>
      </c>
    </row>
    <row r="692" spans="1:16" x14ac:dyDescent="0.25">
      <c r="A692" s="18">
        <v>693</v>
      </c>
      <c r="B692" s="17">
        <v>215</v>
      </c>
      <c r="C692" s="17">
        <v>485</v>
      </c>
      <c r="D692" s="17">
        <v>4</v>
      </c>
      <c r="E692" s="17">
        <v>1940</v>
      </c>
      <c r="F692" s="51">
        <v>44959</v>
      </c>
      <c r="G692" s="17" t="s">
        <v>9</v>
      </c>
      <c r="H692" s="19">
        <v>318</v>
      </c>
      <c r="I692" s="17" t="str">
        <f>VLOOKUP(B692,товар!$A$1:$C$433,2,FALSE)</f>
        <v>Сок</v>
      </c>
      <c r="J692" s="34">
        <f>AVERAGEIF($I$2:$I$999,I692,$C$2:$C$999)</f>
        <v>268.60344827586209</v>
      </c>
      <c r="K692" s="36">
        <f t="shared" si="20"/>
        <v>0.80563579177097355</v>
      </c>
      <c r="L692" s="17" t="str">
        <f>VLOOKUP(B692,товар!$A$1:$C$433,3,FALSE)</f>
        <v>Фруктовый сад</v>
      </c>
      <c r="M692" s="53">
        <f>AVERAGEIFS($C$2:$C$999,$I$2:$I$999,I692,$L$2:$L$999,L692)</f>
        <v>281.96875</v>
      </c>
      <c r="N692" s="51"/>
      <c r="O692" s="55">
        <f t="shared" si="21"/>
        <v>44959</v>
      </c>
      <c r="P692" s="55">
        <f>SUM($E$2:$E$999,клиенты!D691:L1125,10,FALSE)</f>
        <v>799900</v>
      </c>
    </row>
    <row r="693" spans="1:16" x14ac:dyDescent="0.25">
      <c r="A693" s="18">
        <v>694</v>
      </c>
      <c r="B693" s="17">
        <v>36</v>
      </c>
      <c r="C693" s="17">
        <v>150</v>
      </c>
      <c r="D693" s="17">
        <v>2</v>
      </c>
      <c r="E693" s="17">
        <v>300</v>
      </c>
      <c r="F693" s="51">
        <v>45157</v>
      </c>
      <c r="G693" s="17" t="s">
        <v>20</v>
      </c>
      <c r="H693" s="19">
        <v>283</v>
      </c>
      <c r="I693" s="17" t="str">
        <f>VLOOKUP(B693,товар!$A$1:$C$433,2,FALSE)</f>
        <v>Макароны</v>
      </c>
      <c r="J693" s="34">
        <f>AVERAGEIF($I$2:$I$999,I693,$C$2:$C$999)</f>
        <v>265.47674418604652</v>
      </c>
      <c r="K693" s="36">
        <f t="shared" si="20"/>
        <v>-0.43497875695326527</v>
      </c>
      <c r="L693" s="17" t="str">
        <f>VLOOKUP(B693,товар!$A$1:$C$433,3,FALSE)</f>
        <v>Роллтон</v>
      </c>
      <c r="M693" s="53">
        <f>AVERAGEIFS($C$2:$C$999,$I$2:$I$999,I693,$L$2:$L$999,L693)</f>
        <v>235.55555555555554</v>
      </c>
      <c r="N693" s="51"/>
      <c r="O693" s="55">
        <f t="shared" si="21"/>
        <v>45157</v>
      </c>
      <c r="P693" s="55">
        <f>SUM($E$2:$E$999,клиенты!D692:L1126,10,FALSE)</f>
        <v>799900</v>
      </c>
    </row>
    <row r="694" spans="1:16" x14ac:dyDescent="0.25">
      <c r="A694" s="18">
        <v>695</v>
      </c>
      <c r="B694" s="17">
        <v>400</v>
      </c>
      <c r="C694" s="17">
        <v>474</v>
      </c>
      <c r="D694" s="17">
        <v>4</v>
      </c>
      <c r="E694" s="17">
        <v>1896</v>
      </c>
      <c r="F694" s="51">
        <v>44992</v>
      </c>
      <c r="G694" s="17" t="s">
        <v>17</v>
      </c>
      <c r="H694" s="19">
        <v>191</v>
      </c>
      <c r="I694" s="17" t="str">
        <f>VLOOKUP(B694,товар!$A$1:$C$433,2,FALSE)</f>
        <v>Молоко</v>
      </c>
      <c r="J694" s="34">
        <f>AVERAGEIF($I$2:$I$999,I694,$C$2:$C$999)</f>
        <v>294.95238095238096</v>
      </c>
      <c r="K694" s="36">
        <f t="shared" si="20"/>
        <v>0.60703907006780744</v>
      </c>
      <c r="L694" s="17" t="str">
        <f>VLOOKUP(B694,товар!$A$1:$C$433,3,FALSE)</f>
        <v>Беллакт</v>
      </c>
      <c r="M694" s="53">
        <f>AVERAGEIFS($C$2:$C$999,$I$2:$I$999,I694,$L$2:$L$999,L694)</f>
        <v>322.54545454545456</v>
      </c>
      <c r="N694" s="51"/>
      <c r="O694" s="55">
        <f t="shared" si="21"/>
        <v>44992</v>
      </c>
      <c r="P694" s="55">
        <f>SUM($E$2:$E$999,клиенты!D693:L1127,10,FALSE)</f>
        <v>799900</v>
      </c>
    </row>
    <row r="695" spans="1:16" x14ac:dyDescent="0.25">
      <c r="A695" s="18">
        <v>696</v>
      </c>
      <c r="B695" s="17">
        <v>80</v>
      </c>
      <c r="C695" s="17">
        <v>135</v>
      </c>
      <c r="D695" s="17">
        <v>2</v>
      </c>
      <c r="E695" s="17">
        <v>270</v>
      </c>
      <c r="F695" s="51">
        <v>45296</v>
      </c>
      <c r="G695" s="17" t="s">
        <v>17</v>
      </c>
      <c r="H695" s="19">
        <v>123</v>
      </c>
      <c r="I695" s="17" t="str">
        <f>VLOOKUP(B695,товар!$A$1:$C$433,2,FALSE)</f>
        <v>Конфеты</v>
      </c>
      <c r="J695" s="34">
        <f>AVERAGEIF($I$2:$I$999,I695,$C$2:$C$999)</f>
        <v>267.85483870967744</v>
      </c>
      <c r="K695" s="36">
        <f t="shared" si="20"/>
        <v>-0.49599566447883425</v>
      </c>
      <c r="L695" s="17" t="str">
        <f>VLOOKUP(B695,товар!$A$1:$C$433,3,FALSE)</f>
        <v>Красный Октябрь</v>
      </c>
      <c r="M695" s="53">
        <f>AVERAGEIFS($C$2:$C$999,$I$2:$I$999,I695,$L$2:$L$999,L695)</f>
        <v>273.625</v>
      </c>
      <c r="N695" s="51"/>
      <c r="O695" s="55">
        <f t="shared" si="21"/>
        <v>45296</v>
      </c>
      <c r="P695" s="55">
        <f>SUM($E$2:$E$999,клиенты!D694:L1128,10,FALSE)</f>
        <v>799900</v>
      </c>
    </row>
    <row r="696" spans="1:16" x14ac:dyDescent="0.25">
      <c r="A696" s="18">
        <v>697</v>
      </c>
      <c r="B696" s="17">
        <v>413</v>
      </c>
      <c r="C696" s="17">
        <v>178</v>
      </c>
      <c r="D696" s="17">
        <v>5</v>
      </c>
      <c r="E696" s="17">
        <v>890</v>
      </c>
      <c r="F696" s="51">
        <v>45095</v>
      </c>
      <c r="G696" s="17" t="s">
        <v>10</v>
      </c>
      <c r="H696" s="19">
        <v>380</v>
      </c>
      <c r="I696" s="17" t="str">
        <f>VLOOKUP(B696,товар!$A$1:$C$433,2,FALSE)</f>
        <v>Кофе</v>
      </c>
      <c r="J696" s="34">
        <f>AVERAGEIF($I$2:$I$999,I696,$C$2:$C$999)</f>
        <v>253.58536585365854</v>
      </c>
      <c r="K696" s="36">
        <f t="shared" si="20"/>
        <v>-0.29806675002404537</v>
      </c>
      <c r="L696" s="17" t="str">
        <f>VLOOKUP(B696,товар!$A$1:$C$433,3,FALSE)</f>
        <v>Jacobs</v>
      </c>
      <c r="M696" s="53">
        <f>AVERAGEIFS($C$2:$C$999,$I$2:$I$999,I696,$L$2:$L$999,L696)</f>
        <v>288.11111111111109</v>
      </c>
      <c r="N696" s="51"/>
      <c r="O696" s="55">
        <f t="shared" si="21"/>
        <v>45095</v>
      </c>
      <c r="P696" s="55">
        <f>SUM($E$2:$E$999,клиенты!D695:L1129,10,FALSE)</f>
        <v>799900</v>
      </c>
    </row>
    <row r="697" spans="1:16" x14ac:dyDescent="0.25">
      <c r="A697" s="18">
        <v>698</v>
      </c>
      <c r="B697" s="17">
        <v>10</v>
      </c>
      <c r="C697" s="17">
        <v>112</v>
      </c>
      <c r="D697" s="17">
        <v>3</v>
      </c>
      <c r="E697" s="17">
        <v>336</v>
      </c>
      <c r="F697" s="51">
        <v>45350</v>
      </c>
      <c r="G697" s="17" t="s">
        <v>10</v>
      </c>
      <c r="H697" s="19">
        <v>442</v>
      </c>
      <c r="I697" s="17" t="str">
        <f>VLOOKUP(B697,товар!$A$1:$C$433,2,FALSE)</f>
        <v>Сок</v>
      </c>
      <c r="J697" s="34">
        <f>AVERAGEIF($I$2:$I$999,I697,$C$2:$C$999)</f>
        <v>268.60344827586209</v>
      </c>
      <c r="K697" s="36">
        <f t="shared" si="20"/>
        <v>-0.58302843571474416</v>
      </c>
      <c r="L697" s="17" t="str">
        <f>VLOOKUP(B697,товар!$A$1:$C$433,3,FALSE)</f>
        <v>Фруктовый сад</v>
      </c>
      <c r="M697" s="53">
        <f>AVERAGEIFS($C$2:$C$999,$I$2:$I$999,I697,$L$2:$L$999,L697)</f>
        <v>281.96875</v>
      </c>
      <c r="N697" s="51"/>
      <c r="O697" s="55">
        <f t="shared" si="21"/>
        <v>45350</v>
      </c>
      <c r="P697" s="55">
        <f>SUM($E$2:$E$999,клиенты!D696:L1130,10,FALSE)</f>
        <v>799900</v>
      </c>
    </row>
    <row r="698" spans="1:16" x14ac:dyDescent="0.25">
      <c r="A698" s="18">
        <v>699</v>
      </c>
      <c r="B698" s="17">
        <v>14</v>
      </c>
      <c r="C698" s="17">
        <v>338</v>
      </c>
      <c r="D698" s="17">
        <v>4</v>
      </c>
      <c r="E698" s="17">
        <v>1352</v>
      </c>
      <c r="F698" s="51">
        <v>44964</v>
      </c>
      <c r="G698" s="17" t="s">
        <v>13</v>
      </c>
      <c r="H698" s="19">
        <v>218</v>
      </c>
      <c r="I698" s="17" t="str">
        <f>VLOOKUP(B698,товар!$A$1:$C$433,2,FALSE)</f>
        <v>Сок</v>
      </c>
      <c r="J698" s="34">
        <f>AVERAGEIF($I$2:$I$999,I698,$C$2:$C$999)</f>
        <v>268.60344827586209</v>
      </c>
      <c r="K698" s="36">
        <f t="shared" si="20"/>
        <v>0.25836061364657548</v>
      </c>
      <c r="L698" s="17" t="str">
        <f>VLOOKUP(B698,товар!$A$1:$C$433,3,FALSE)</f>
        <v>Rich</v>
      </c>
      <c r="M698" s="53">
        <f>AVERAGEIFS($C$2:$C$999,$I$2:$I$999,I698,$L$2:$L$999,L698)</f>
        <v>272.25</v>
      </c>
      <c r="N698" s="51"/>
      <c r="O698" s="55">
        <f t="shared" si="21"/>
        <v>44964</v>
      </c>
      <c r="P698" s="55">
        <f>SUM($E$2:$E$999,клиенты!D697:L1131,10,FALSE)</f>
        <v>799900</v>
      </c>
    </row>
    <row r="699" spans="1:16" x14ac:dyDescent="0.25">
      <c r="A699" s="18">
        <v>700</v>
      </c>
      <c r="B699" s="17">
        <v>423</v>
      </c>
      <c r="C699" s="17">
        <v>277</v>
      </c>
      <c r="D699" s="17">
        <v>5</v>
      </c>
      <c r="E699" s="17">
        <v>1385</v>
      </c>
      <c r="F699" s="51">
        <v>45143</v>
      </c>
      <c r="G699" s="17" t="s">
        <v>12</v>
      </c>
      <c r="H699" s="19">
        <v>331</v>
      </c>
      <c r="I699" s="17" t="str">
        <f>VLOOKUP(B699,товар!$A$1:$C$433,2,FALSE)</f>
        <v>Чипсы</v>
      </c>
      <c r="J699" s="34">
        <f>AVERAGEIF($I$2:$I$999,I699,$C$2:$C$999)</f>
        <v>273.72549019607845</v>
      </c>
      <c r="K699" s="36">
        <f t="shared" si="20"/>
        <v>1.1962750716332238E-2</v>
      </c>
      <c r="L699" s="17" t="str">
        <f>VLOOKUP(B699,товар!$A$1:$C$433,3,FALSE)</f>
        <v>Pringles</v>
      </c>
      <c r="M699" s="53">
        <f>AVERAGEIFS($C$2:$C$999,$I$2:$I$999,I699,$L$2:$L$999,L699)</f>
        <v>280.23809523809524</v>
      </c>
      <c r="N699" s="51"/>
      <c r="O699" s="55">
        <f t="shared" si="21"/>
        <v>45143</v>
      </c>
      <c r="P699" s="55">
        <f>SUM($E$2:$E$999,клиенты!D698:L1132,10,FALSE)</f>
        <v>799900</v>
      </c>
    </row>
    <row r="700" spans="1:16" x14ac:dyDescent="0.25">
      <c r="A700" s="18">
        <v>701</v>
      </c>
      <c r="B700" s="17">
        <v>138</v>
      </c>
      <c r="C700" s="17">
        <v>427</v>
      </c>
      <c r="D700" s="17">
        <v>5</v>
      </c>
      <c r="E700" s="17">
        <v>2135</v>
      </c>
      <c r="F700" s="51">
        <v>45145</v>
      </c>
      <c r="G700" s="17" t="s">
        <v>12</v>
      </c>
      <c r="H700" s="19">
        <v>196</v>
      </c>
      <c r="I700" s="17" t="str">
        <f>VLOOKUP(B700,товар!$A$1:$C$433,2,FALSE)</f>
        <v>Сыр</v>
      </c>
      <c r="J700" s="34">
        <f>AVERAGEIF($I$2:$I$999,I700,$C$2:$C$999)</f>
        <v>262.63492063492066</v>
      </c>
      <c r="K700" s="36">
        <f t="shared" si="20"/>
        <v>0.62583101655989348</v>
      </c>
      <c r="L700" s="17" t="str">
        <f>VLOOKUP(B700,товар!$A$1:$C$433,3,FALSE)</f>
        <v>Сырная долина</v>
      </c>
      <c r="M700" s="53">
        <f>AVERAGEIFS($C$2:$C$999,$I$2:$I$999,I700,$L$2:$L$999,L700)</f>
        <v>271</v>
      </c>
      <c r="N700" s="51"/>
      <c r="O700" s="55">
        <f t="shared" si="21"/>
        <v>45145</v>
      </c>
      <c r="P700" s="55">
        <f>SUM($E$2:$E$999,клиенты!D699:L1133,10,FALSE)</f>
        <v>799900</v>
      </c>
    </row>
    <row r="701" spans="1:16" x14ac:dyDescent="0.25">
      <c r="A701" s="18">
        <v>702</v>
      </c>
      <c r="B701" s="17">
        <v>498</v>
      </c>
      <c r="C701" s="17">
        <v>169</v>
      </c>
      <c r="D701" s="17">
        <v>4</v>
      </c>
      <c r="E701" s="17">
        <v>676</v>
      </c>
      <c r="F701" s="51">
        <v>45129</v>
      </c>
      <c r="G701" s="17" t="s">
        <v>25</v>
      </c>
      <c r="H701" s="19">
        <v>36</v>
      </c>
      <c r="I701" s="17" t="str">
        <f>VLOOKUP(B701,товар!$A$1:$C$433,2,FALSE)</f>
        <v>Молоко</v>
      </c>
      <c r="J701" s="34">
        <f>AVERAGEIF($I$2:$I$999,I701,$C$2:$C$999)</f>
        <v>294.95238095238096</v>
      </c>
      <c r="K701" s="36">
        <f t="shared" si="20"/>
        <v>-0.42702615434291247</v>
      </c>
      <c r="L701" s="17" t="str">
        <f>VLOOKUP(B701,товар!$A$1:$C$433,3,FALSE)</f>
        <v>Домик в деревне</v>
      </c>
      <c r="M701" s="53">
        <f>AVERAGEIFS($C$2:$C$999,$I$2:$I$999,I701,$L$2:$L$999,L701)</f>
        <v>274.77777777777777</v>
      </c>
      <c r="N701" s="51"/>
      <c r="O701" s="55">
        <f t="shared" si="21"/>
        <v>45129</v>
      </c>
      <c r="P701" s="55">
        <f>SUM($E$2:$E$999,клиенты!D700:L1134,10,FALSE)</f>
        <v>799900</v>
      </c>
    </row>
    <row r="702" spans="1:16" x14ac:dyDescent="0.25">
      <c r="A702" s="18">
        <v>703</v>
      </c>
      <c r="B702" s="17">
        <v>46</v>
      </c>
      <c r="C702" s="17">
        <v>228</v>
      </c>
      <c r="D702" s="17">
        <v>5</v>
      </c>
      <c r="E702" s="17">
        <v>1140</v>
      </c>
      <c r="F702" s="51">
        <v>45017</v>
      </c>
      <c r="G702" s="17" t="s">
        <v>11</v>
      </c>
      <c r="H702" s="19">
        <v>272</v>
      </c>
      <c r="I702" s="17" t="str">
        <f>VLOOKUP(B702,товар!$A$1:$C$433,2,FALSE)</f>
        <v>Йогурт</v>
      </c>
      <c r="J702" s="34">
        <f>AVERAGEIF($I$2:$I$999,I702,$C$2:$C$999)</f>
        <v>263.25423728813558</v>
      </c>
      <c r="K702" s="36">
        <f t="shared" si="20"/>
        <v>-0.13391707442698941</v>
      </c>
      <c r="L702" s="17" t="str">
        <f>VLOOKUP(B702,товар!$A$1:$C$433,3,FALSE)</f>
        <v>Активиа</v>
      </c>
      <c r="M702" s="53">
        <f>AVERAGEIFS($C$2:$C$999,$I$2:$I$999,I702,$L$2:$L$999,L702)</f>
        <v>293.66666666666669</v>
      </c>
      <c r="N702" s="51"/>
      <c r="O702" s="55">
        <f t="shared" si="21"/>
        <v>45017</v>
      </c>
      <c r="P702" s="55">
        <f>SUM($E$2:$E$999,клиенты!D701:L1135,10,FALSE)</f>
        <v>799900</v>
      </c>
    </row>
    <row r="703" spans="1:16" x14ac:dyDescent="0.25">
      <c r="A703" s="18">
        <v>704</v>
      </c>
      <c r="B703" s="17">
        <v>1</v>
      </c>
      <c r="C703" s="17">
        <v>322</v>
      </c>
      <c r="D703" s="17">
        <v>2</v>
      </c>
      <c r="E703" s="17">
        <v>644</v>
      </c>
      <c r="F703" s="51">
        <v>45422</v>
      </c>
      <c r="G703" s="17" t="s">
        <v>23</v>
      </c>
      <c r="H703" s="19">
        <v>22</v>
      </c>
      <c r="I703" s="17" t="str">
        <f>VLOOKUP(B703,товар!$A$1:$C$433,2,FALSE)</f>
        <v>Крупа</v>
      </c>
      <c r="J703" s="34">
        <f>AVERAGEIF($I$2:$I$999,I703,$C$2:$C$999)</f>
        <v>255.11627906976744</v>
      </c>
      <c r="K703" s="36">
        <f t="shared" si="20"/>
        <v>0.26216955332725611</v>
      </c>
      <c r="L703" s="17" t="str">
        <f>VLOOKUP(B703,товар!$A$1:$C$433,3,FALSE)</f>
        <v>Ярмарка</v>
      </c>
      <c r="M703" s="53">
        <f>AVERAGEIFS($C$2:$C$999,$I$2:$I$999,I703,$L$2:$L$999,L703)</f>
        <v>252.09090909090909</v>
      </c>
      <c r="N703" s="51"/>
      <c r="O703" s="55">
        <f t="shared" si="21"/>
        <v>45422</v>
      </c>
      <c r="P703" s="55">
        <f>SUM($E$2:$E$999,клиенты!D702:L1136,10,FALSE)</f>
        <v>799900</v>
      </c>
    </row>
    <row r="704" spans="1:16" x14ac:dyDescent="0.25">
      <c r="A704" s="18">
        <v>705</v>
      </c>
      <c r="B704" s="17">
        <v>478</v>
      </c>
      <c r="C704" s="17">
        <v>342</v>
      </c>
      <c r="D704" s="17">
        <v>3</v>
      </c>
      <c r="E704" s="17">
        <v>1026</v>
      </c>
      <c r="F704" s="51">
        <v>45037</v>
      </c>
      <c r="G704" s="17" t="s">
        <v>14</v>
      </c>
      <c r="H704" s="19">
        <v>360</v>
      </c>
      <c r="I704" s="17" t="str">
        <f>VLOOKUP(B704,товар!$A$1:$C$433,2,FALSE)</f>
        <v>Конфеты</v>
      </c>
      <c r="J704" s="34">
        <f>AVERAGEIF($I$2:$I$999,I704,$C$2:$C$999)</f>
        <v>267.85483870967744</v>
      </c>
      <c r="K704" s="36">
        <f t="shared" ref="K704:K767" si="22">C704/J704-1</f>
        <v>0.27681098332028653</v>
      </c>
      <c r="L704" s="17" t="str">
        <f>VLOOKUP(B704,товар!$A$1:$C$433,3,FALSE)</f>
        <v>Рот Фронт</v>
      </c>
      <c r="M704" s="53">
        <f>AVERAGEIFS($C$2:$C$999,$I$2:$I$999,I704,$L$2:$L$999,L704)</f>
        <v>288.23809523809524</v>
      </c>
      <c r="N704" s="51"/>
      <c r="O704" s="55">
        <f t="shared" ref="O704:O767" si="23">F704-N704</f>
        <v>45037</v>
      </c>
      <c r="P704" s="55">
        <f>SUM($E$2:$E$999,клиенты!D703:L1137,10,FALSE)</f>
        <v>799900</v>
      </c>
    </row>
    <row r="705" spans="1:16" x14ac:dyDescent="0.25">
      <c r="A705" s="18">
        <v>706</v>
      </c>
      <c r="B705" s="17">
        <v>444</v>
      </c>
      <c r="C705" s="17">
        <v>315</v>
      </c>
      <c r="D705" s="17">
        <v>4</v>
      </c>
      <c r="E705" s="17">
        <v>1260</v>
      </c>
      <c r="F705" s="51">
        <v>45041</v>
      </c>
      <c r="G705" s="17" t="s">
        <v>12</v>
      </c>
      <c r="H705" s="19">
        <v>414</v>
      </c>
      <c r="I705" s="17" t="str">
        <f>VLOOKUP(B705,товар!$A$1:$C$433,2,FALSE)</f>
        <v>Йогурт</v>
      </c>
      <c r="J705" s="34">
        <f>AVERAGEIF($I$2:$I$999,I705,$C$2:$C$999)</f>
        <v>263.25423728813558</v>
      </c>
      <c r="K705" s="36">
        <f t="shared" si="22"/>
        <v>0.19656193664692245</v>
      </c>
      <c r="L705" s="17" t="str">
        <f>VLOOKUP(B705,товар!$A$1:$C$433,3,FALSE)</f>
        <v>Эрманн</v>
      </c>
      <c r="M705" s="53">
        <f>AVERAGEIFS($C$2:$C$999,$I$2:$I$999,I705,$L$2:$L$999,L705)</f>
        <v>248.5</v>
      </c>
      <c r="N705" s="51"/>
      <c r="O705" s="55">
        <f t="shared" si="23"/>
        <v>45041</v>
      </c>
      <c r="P705" s="55">
        <f>SUM($E$2:$E$999,клиенты!D704:L1138,10,FALSE)</f>
        <v>799900</v>
      </c>
    </row>
    <row r="706" spans="1:16" x14ac:dyDescent="0.25">
      <c r="A706" s="18">
        <v>707</v>
      </c>
      <c r="B706" s="17">
        <v>110</v>
      </c>
      <c r="C706" s="17">
        <v>473</v>
      </c>
      <c r="D706" s="17">
        <v>2</v>
      </c>
      <c r="E706" s="17">
        <v>946</v>
      </c>
      <c r="F706" s="51">
        <v>45373</v>
      </c>
      <c r="G706" s="17" t="s">
        <v>25</v>
      </c>
      <c r="H706" s="19">
        <v>152</v>
      </c>
      <c r="I706" s="17" t="str">
        <f>VLOOKUP(B706,товар!$A$1:$C$433,2,FALSE)</f>
        <v>Макароны</v>
      </c>
      <c r="J706" s="34">
        <f>AVERAGEIF($I$2:$I$999,I706,$C$2:$C$999)</f>
        <v>265.47674418604652</v>
      </c>
      <c r="K706" s="36">
        <f t="shared" si="22"/>
        <v>0.78170031974070331</v>
      </c>
      <c r="L706" s="17" t="str">
        <f>VLOOKUP(B706,товар!$A$1:$C$433,3,FALSE)</f>
        <v>Паста Зара</v>
      </c>
      <c r="M706" s="53">
        <f>AVERAGEIFS($C$2:$C$999,$I$2:$I$999,I706,$L$2:$L$999,L706)</f>
        <v>276.67567567567568</v>
      </c>
      <c r="N706" s="51"/>
      <c r="O706" s="55">
        <f t="shared" si="23"/>
        <v>45373</v>
      </c>
      <c r="P706" s="55">
        <f>SUM($E$2:$E$999,клиенты!D705:L1139,10,FALSE)</f>
        <v>799900</v>
      </c>
    </row>
    <row r="707" spans="1:16" x14ac:dyDescent="0.25">
      <c r="A707" s="18">
        <v>708</v>
      </c>
      <c r="B707" s="17">
        <v>191</v>
      </c>
      <c r="C707" s="17">
        <v>248</v>
      </c>
      <c r="D707" s="17">
        <v>2</v>
      </c>
      <c r="E707" s="17">
        <v>496</v>
      </c>
      <c r="F707" s="51">
        <v>45148</v>
      </c>
      <c r="G707" s="17" t="s">
        <v>19</v>
      </c>
      <c r="H707" s="19">
        <v>177</v>
      </c>
      <c r="I707" s="17" t="str">
        <f>VLOOKUP(B707,товар!$A$1:$C$433,2,FALSE)</f>
        <v>Колбаса</v>
      </c>
      <c r="J707" s="34">
        <f>AVERAGEIF($I$2:$I$999,I707,$C$2:$C$999)</f>
        <v>286.92307692307691</v>
      </c>
      <c r="K707" s="36">
        <f t="shared" si="22"/>
        <v>-0.13565683646112592</v>
      </c>
      <c r="L707" s="17" t="str">
        <f>VLOOKUP(B707,товар!$A$1:$C$433,3,FALSE)</f>
        <v>Окраина</v>
      </c>
      <c r="M707" s="53">
        <f>AVERAGEIFS($C$2:$C$999,$I$2:$I$999,I707,$L$2:$L$999,L707)</f>
        <v>273.58333333333331</v>
      </c>
      <c r="N707" s="51"/>
      <c r="O707" s="55">
        <f t="shared" si="23"/>
        <v>45148</v>
      </c>
      <c r="P707" s="55">
        <f>SUM($E$2:$E$999,клиенты!D706:L1140,10,FALSE)</f>
        <v>799900</v>
      </c>
    </row>
    <row r="708" spans="1:16" x14ac:dyDescent="0.25">
      <c r="A708" s="18">
        <v>709</v>
      </c>
      <c r="B708" s="17">
        <v>198</v>
      </c>
      <c r="C708" s="17">
        <v>335</v>
      </c>
      <c r="D708" s="17">
        <v>3</v>
      </c>
      <c r="E708" s="17">
        <v>1005</v>
      </c>
      <c r="F708" s="51">
        <v>45164</v>
      </c>
      <c r="G708" s="17" t="s">
        <v>18</v>
      </c>
      <c r="H708" s="19">
        <v>111</v>
      </c>
      <c r="I708" s="17" t="str">
        <f>VLOOKUP(B708,товар!$A$1:$C$433,2,FALSE)</f>
        <v>Мясо</v>
      </c>
      <c r="J708" s="34">
        <f>AVERAGEIF($I$2:$I$999,I708,$C$2:$C$999)</f>
        <v>271.74545454545455</v>
      </c>
      <c r="K708" s="36">
        <f t="shared" si="22"/>
        <v>0.23277131004951146</v>
      </c>
      <c r="L708" s="17" t="str">
        <f>VLOOKUP(B708,товар!$A$1:$C$433,3,FALSE)</f>
        <v>Мираторг</v>
      </c>
      <c r="M708" s="53">
        <f>AVERAGEIFS($C$2:$C$999,$I$2:$I$999,I708,$L$2:$L$999,L708)</f>
        <v>316.58333333333331</v>
      </c>
      <c r="N708" s="51"/>
      <c r="O708" s="55">
        <f t="shared" si="23"/>
        <v>45164</v>
      </c>
      <c r="P708" s="55">
        <f>SUM($E$2:$E$999,клиенты!D707:L1141,10,FALSE)</f>
        <v>799900</v>
      </c>
    </row>
    <row r="709" spans="1:16" x14ac:dyDescent="0.25">
      <c r="A709" s="18">
        <v>710</v>
      </c>
      <c r="B709" s="17">
        <v>93</v>
      </c>
      <c r="C709" s="17">
        <v>343</v>
      </c>
      <c r="D709" s="17">
        <v>3</v>
      </c>
      <c r="E709" s="17">
        <v>1029</v>
      </c>
      <c r="F709" s="51">
        <v>44930</v>
      </c>
      <c r="G709" s="17" t="s">
        <v>26</v>
      </c>
      <c r="H709" s="19">
        <v>281</v>
      </c>
      <c r="I709" s="17" t="str">
        <f>VLOOKUP(B709,товар!$A$1:$C$433,2,FALSE)</f>
        <v>Чай</v>
      </c>
      <c r="J709" s="34">
        <f>AVERAGEIF($I$2:$I$999,I709,$C$2:$C$999)</f>
        <v>271.18181818181819</v>
      </c>
      <c r="K709" s="36">
        <f t="shared" si="22"/>
        <v>0.26483405967147156</v>
      </c>
      <c r="L709" s="17" t="str">
        <f>VLOOKUP(B709,товар!$A$1:$C$433,3,FALSE)</f>
        <v>Greenfield</v>
      </c>
      <c r="M709" s="53">
        <f>AVERAGEIFS($C$2:$C$999,$I$2:$I$999,I709,$L$2:$L$999,L709)</f>
        <v>291.45454545454544</v>
      </c>
      <c r="N709" s="51"/>
      <c r="O709" s="55">
        <f t="shared" si="23"/>
        <v>44930</v>
      </c>
      <c r="P709" s="55">
        <f>SUM($E$2:$E$999,клиенты!D708:L1142,10,FALSE)</f>
        <v>799900</v>
      </c>
    </row>
    <row r="710" spans="1:16" x14ac:dyDescent="0.25">
      <c r="A710" s="18">
        <v>711</v>
      </c>
      <c r="B710" s="17">
        <v>385</v>
      </c>
      <c r="C710" s="17">
        <v>309</v>
      </c>
      <c r="D710" s="17">
        <v>1</v>
      </c>
      <c r="E710" s="17">
        <v>309</v>
      </c>
      <c r="F710" s="51">
        <v>45100</v>
      </c>
      <c r="G710" s="17" t="s">
        <v>14</v>
      </c>
      <c r="H710" s="19">
        <v>177</v>
      </c>
      <c r="I710" s="17" t="str">
        <f>VLOOKUP(B710,товар!$A$1:$C$433,2,FALSE)</f>
        <v>Макароны</v>
      </c>
      <c r="J710" s="34">
        <f>AVERAGEIF($I$2:$I$999,I710,$C$2:$C$999)</f>
        <v>265.47674418604652</v>
      </c>
      <c r="K710" s="36">
        <f t="shared" si="22"/>
        <v>0.16394376067627348</v>
      </c>
      <c r="L710" s="17" t="str">
        <f>VLOOKUP(B710,товар!$A$1:$C$433,3,FALSE)</f>
        <v>Макфа</v>
      </c>
      <c r="M710" s="53">
        <f>AVERAGEIFS($C$2:$C$999,$I$2:$I$999,I710,$L$2:$L$999,L710)</f>
        <v>329.27272727272725</v>
      </c>
      <c r="N710" s="51"/>
      <c r="O710" s="55">
        <f t="shared" si="23"/>
        <v>45100</v>
      </c>
      <c r="P710" s="55">
        <f>SUM($E$2:$E$999,клиенты!D709:L1143,10,FALSE)</f>
        <v>799900</v>
      </c>
    </row>
    <row r="711" spans="1:16" x14ac:dyDescent="0.25">
      <c r="A711" s="18">
        <v>712</v>
      </c>
      <c r="B711" s="17">
        <v>456</v>
      </c>
      <c r="C711" s="17">
        <v>196</v>
      </c>
      <c r="D711" s="17">
        <v>4</v>
      </c>
      <c r="E711" s="17">
        <v>784</v>
      </c>
      <c r="F711" s="51">
        <v>45006</v>
      </c>
      <c r="G711" s="17" t="s">
        <v>12</v>
      </c>
      <c r="H711" s="19">
        <v>446</v>
      </c>
      <c r="I711" s="17" t="str">
        <f>VLOOKUP(B711,товар!$A$1:$C$433,2,FALSE)</f>
        <v>Колбаса</v>
      </c>
      <c r="J711" s="34">
        <f>AVERAGEIF($I$2:$I$999,I711,$C$2:$C$999)</f>
        <v>286.92307692307691</v>
      </c>
      <c r="K711" s="36">
        <f t="shared" si="22"/>
        <v>-0.31689008042895439</v>
      </c>
      <c r="L711" s="17" t="str">
        <f>VLOOKUP(B711,товар!$A$1:$C$433,3,FALSE)</f>
        <v>Окраина</v>
      </c>
      <c r="M711" s="53">
        <f>AVERAGEIFS($C$2:$C$999,$I$2:$I$999,I711,$L$2:$L$999,L711)</f>
        <v>273.58333333333331</v>
      </c>
      <c r="N711" s="51"/>
      <c r="O711" s="55">
        <f t="shared" si="23"/>
        <v>45006</v>
      </c>
      <c r="P711" s="55">
        <f>SUM($E$2:$E$999,клиенты!D710:L1144,10,FALSE)</f>
        <v>799900</v>
      </c>
    </row>
    <row r="712" spans="1:16" x14ac:dyDescent="0.25">
      <c r="A712" s="18">
        <v>713</v>
      </c>
      <c r="B712" s="17">
        <v>147</v>
      </c>
      <c r="C712" s="17">
        <v>258</v>
      </c>
      <c r="D712" s="17">
        <v>5</v>
      </c>
      <c r="E712" s="17">
        <v>1290</v>
      </c>
      <c r="F712" s="51">
        <v>45356</v>
      </c>
      <c r="G712" s="17" t="s">
        <v>11</v>
      </c>
      <c r="H712" s="19">
        <v>202</v>
      </c>
      <c r="I712" s="17" t="str">
        <f>VLOOKUP(B712,товар!$A$1:$C$433,2,FALSE)</f>
        <v>Конфеты</v>
      </c>
      <c r="J712" s="34">
        <f>AVERAGEIF($I$2:$I$999,I712,$C$2:$C$999)</f>
        <v>267.85483870967744</v>
      </c>
      <c r="K712" s="36">
        <f t="shared" si="22"/>
        <v>-3.6791714337327752E-2</v>
      </c>
      <c r="L712" s="17" t="str">
        <f>VLOOKUP(B712,товар!$A$1:$C$433,3,FALSE)</f>
        <v>Бабаевский</v>
      </c>
      <c r="M712" s="53">
        <f>AVERAGEIFS($C$2:$C$999,$I$2:$I$999,I712,$L$2:$L$999,L712)</f>
        <v>250.25925925925927</v>
      </c>
      <c r="N712" s="51"/>
      <c r="O712" s="55">
        <f t="shared" si="23"/>
        <v>45356</v>
      </c>
      <c r="P712" s="55">
        <f>SUM($E$2:$E$999,клиенты!D711:L1145,10,FALSE)</f>
        <v>799900</v>
      </c>
    </row>
    <row r="713" spans="1:16" x14ac:dyDescent="0.25">
      <c r="A713" s="18">
        <v>714</v>
      </c>
      <c r="B713" s="17">
        <v>47</v>
      </c>
      <c r="C713" s="17">
        <v>496</v>
      </c>
      <c r="D713" s="17">
        <v>2</v>
      </c>
      <c r="E713" s="17">
        <v>992</v>
      </c>
      <c r="F713" s="51">
        <v>45196</v>
      </c>
      <c r="G713" s="17" t="s">
        <v>10</v>
      </c>
      <c r="H713" s="19">
        <v>140</v>
      </c>
      <c r="I713" s="17" t="str">
        <f>VLOOKUP(B713,товар!$A$1:$C$433,2,FALSE)</f>
        <v>Мясо</v>
      </c>
      <c r="J713" s="34">
        <f>AVERAGEIF($I$2:$I$999,I713,$C$2:$C$999)</f>
        <v>271.74545454545455</v>
      </c>
      <c r="K713" s="36">
        <f t="shared" si="22"/>
        <v>0.82523752174494835</v>
      </c>
      <c r="L713" s="17" t="str">
        <f>VLOOKUP(B713,товар!$A$1:$C$433,3,FALSE)</f>
        <v>Снежана</v>
      </c>
      <c r="M713" s="53">
        <f>AVERAGEIFS($C$2:$C$999,$I$2:$I$999,I713,$L$2:$L$999,L713)</f>
        <v>272.35294117647061</v>
      </c>
      <c r="N713" s="51"/>
      <c r="O713" s="55">
        <f t="shared" si="23"/>
        <v>45196</v>
      </c>
      <c r="P713" s="55">
        <f>SUM($E$2:$E$999,клиенты!D712:L1146,10,FALSE)</f>
        <v>799900</v>
      </c>
    </row>
    <row r="714" spans="1:16" x14ac:dyDescent="0.25">
      <c r="A714" s="18">
        <v>715</v>
      </c>
      <c r="B714" s="17">
        <v>369</v>
      </c>
      <c r="C714" s="17">
        <v>202</v>
      </c>
      <c r="D714" s="17">
        <v>5</v>
      </c>
      <c r="E714" s="17">
        <v>1010</v>
      </c>
      <c r="F714" s="51">
        <v>45100</v>
      </c>
      <c r="G714" s="17" t="s">
        <v>21</v>
      </c>
      <c r="H714" s="19">
        <v>321</v>
      </c>
      <c r="I714" s="17" t="str">
        <f>VLOOKUP(B714,товар!$A$1:$C$433,2,FALSE)</f>
        <v>Молоко</v>
      </c>
      <c r="J714" s="34">
        <f>AVERAGEIF($I$2:$I$999,I714,$C$2:$C$999)</f>
        <v>294.95238095238096</v>
      </c>
      <c r="K714" s="36">
        <f t="shared" si="22"/>
        <v>-0.31514368743945753</v>
      </c>
      <c r="L714" s="17" t="str">
        <f>VLOOKUP(B714,товар!$A$1:$C$433,3,FALSE)</f>
        <v>Домик в деревне</v>
      </c>
      <c r="M714" s="53">
        <f>AVERAGEIFS($C$2:$C$999,$I$2:$I$999,I714,$L$2:$L$999,L714)</f>
        <v>274.77777777777777</v>
      </c>
      <c r="N714" s="51"/>
      <c r="O714" s="55">
        <f t="shared" si="23"/>
        <v>45100</v>
      </c>
      <c r="P714" s="55">
        <f>SUM($E$2:$E$999,клиенты!D713:L1147,10,FALSE)</f>
        <v>799900</v>
      </c>
    </row>
    <row r="715" spans="1:16" x14ac:dyDescent="0.25">
      <c r="A715" s="18">
        <v>716</v>
      </c>
      <c r="B715" s="17">
        <v>296</v>
      </c>
      <c r="C715" s="17">
        <v>155</v>
      </c>
      <c r="D715" s="17">
        <v>1</v>
      </c>
      <c r="E715" s="17">
        <v>155</v>
      </c>
      <c r="F715" s="51">
        <v>45349</v>
      </c>
      <c r="G715" s="17" t="s">
        <v>26</v>
      </c>
      <c r="H715" s="19">
        <v>188</v>
      </c>
      <c r="I715" s="17" t="str">
        <f>VLOOKUP(B715,товар!$A$1:$C$433,2,FALSE)</f>
        <v>Крупа</v>
      </c>
      <c r="J715" s="34">
        <f>AVERAGEIF($I$2:$I$999,I715,$C$2:$C$999)</f>
        <v>255.11627906976744</v>
      </c>
      <c r="K715" s="36">
        <f t="shared" si="22"/>
        <v>-0.39243391066545119</v>
      </c>
      <c r="L715" s="17" t="str">
        <f>VLOOKUP(B715,товар!$A$1:$C$433,3,FALSE)</f>
        <v>Мистраль</v>
      </c>
      <c r="M715" s="53">
        <f>AVERAGEIFS($C$2:$C$999,$I$2:$I$999,I715,$L$2:$L$999,L715)</f>
        <v>250.30769230769232</v>
      </c>
      <c r="N715" s="51"/>
      <c r="O715" s="55">
        <f t="shared" si="23"/>
        <v>45349</v>
      </c>
      <c r="P715" s="55">
        <f>SUM($E$2:$E$999,клиенты!D714:L1148,10,FALSE)</f>
        <v>799900</v>
      </c>
    </row>
    <row r="716" spans="1:16" x14ac:dyDescent="0.25">
      <c r="A716" s="18">
        <v>717</v>
      </c>
      <c r="B716" s="17">
        <v>448</v>
      </c>
      <c r="C716" s="17">
        <v>72</v>
      </c>
      <c r="D716" s="17">
        <v>5</v>
      </c>
      <c r="E716" s="17">
        <v>360</v>
      </c>
      <c r="F716" s="51">
        <v>45409</v>
      </c>
      <c r="G716" s="17" t="s">
        <v>18</v>
      </c>
      <c r="H716" s="19">
        <v>63</v>
      </c>
      <c r="I716" s="17" t="str">
        <f>VLOOKUP(B716,товар!$A$1:$C$433,2,FALSE)</f>
        <v>Йогурт</v>
      </c>
      <c r="J716" s="34">
        <f>AVERAGEIF($I$2:$I$999,I716,$C$2:$C$999)</f>
        <v>263.25423728813558</v>
      </c>
      <c r="K716" s="36">
        <f t="shared" si="22"/>
        <v>-0.72650012876641767</v>
      </c>
      <c r="L716" s="17" t="str">
        <f>VLOOKUP(B716,товар!$A$1:$C$433,3,FALSE)</f>
        <v>Ростагроэкспорт</v>
      </c>
      <c r="M716" s="53">
        <f>AVERAGEIFS($C$2:$C$999,$I$2:$I$999,I716,$L$2:$L$999,L716)</f>
        <v>257.78260869565219</v>
      </c>
      <c r="N716" s="51"/>
      <c r="O716" s="55">
        <f t="shared" si="23"/>
        <v>45409</v>
      </c>
      <c r="P716" s="55">
        <f>SUM($E$2:$E$999,клиенты!D715:L1149,10,FALSE)</f>
        <v>799900</v>
      </c>
    </row>
    <row r="717" spans="1:16" x14ac:dyDescent="0.25">
      <c r="A717" s="18">
        <v>718</v>
      </c>
      <c r="B717" s="17">
        <v>38</v>
      </c>
      <c r="C717" s="17">
        <v>191</v>
      </c>
      <c r="D717" s="17">
        <v>5</v>
      </c>
      <c r="E717" s="17">
        <v>955</v>
      </c>
      <c r="F717" s="51">
        <v>44992</v>
      </c>
      <c r="G717" s="17" t="s">
        <v>22</v>
      </c>
      <c r="H717" s="19">
        <v>25</v>
      </c>
      <c r="I717" s="17" t="str">
        <f>VLOOKUP(B717,товар!$A$1:$C$433,2,FALSE)</f>
        <v>Конфеты</v>
      </c>
      <c r="J717" s="34">
        <f>AVERAGEIF($I$2:$I$999,I717,$C$2:$C$999)</f>
        <v>267.85483870967744</v>
      </c>
      <c r="K717" s="36">
        <f t="shared" si="22"/>
        <v>-0.2869271993737581</v>
      </c>
      <c r="L717" s="17" t="str">
        <f>VLOOKUP(B717,товар!$A$1:$C$433,3,FALSE)</f>
        <v>Рот Фронт</v>
      </c>
      <c r="M717" s="53">
        <f>AVERAGEIFS($C$2:$C$999,$I$2:$I$999,I717,$L$2:$L$999,L717)</f>
        <v>288.23809523809524</v>
      </c>
      <c r="N717" s="51"/>
      <c r="O717" s="55">
        <f t="shared" si="23"/>
        <v>44992</v>
      </c>
      <c r="P717" s="55">
        <f>SUM($E$2:$E$999,клиенты!D716:L1150,10,FALSE)</f>
        <v>799900</v>
      </c>
    </row>
    <row r="718" spans="1:16" x14ac:dyDescent="0.25">
      <c r="A718" s="18">
        <v>719</v>
      </c>
      <c r="B718" s="17">
        <v>272</v>
      </c>
      <c r="C718" s="17">
        <v>362</v>
      </c>
      <c r="D718" s="17">
        <v>2</v>
      </c>
      <c r="E718" s="17">
        <v>724</v>
      </c>
      <c r="F718" s="51">
        <v>45025</v>
      </c>
      <c r="G718" s="17" t="s">
        <v>26</v>
      </c>
      <c r="H718" s="19">
        <v>409</v>
      </c>
      <c r="I718" s="17" t="str">
        <f>VLOOKUP(B718,товар!$A$1:$C$433,2,FALSE)</f>
        <v>Крупа</v>
      </c>
      <c r="J718" s="34">
        <f>AVERAGEIF($I$2:$I$999,I718,$C$2:$C$999)</f>
        <v>255.11627906976744</v>
      </c>
      <c r="K718" s="36">
        <f t="shared" si="22"/>
        <v>0.41896080218778486</v>
      </c>
      <c r="L718" s="17" t="str">
        <f>VLOOKUP(B718,товар!$A$1:$C$433,3,FALSE)</f>
        <v>Ярмарка</v>
      </c>
      <c r="M718" s="53">
        <f>AVERAGEIFS($C$2:$C$999,$I$2:$I$999,I718,$L$2:$L$999,L718)</f>
        <v>252.09090909090909</v>
      </c>
      <c r="N718" s="51"/>
      <c r="O718" s="55">
        <f t="shared" si="23"/>
        <v>45025</v>
      </c>
      <c r="P718" s="55">
        <f>SUM($E$2:$E$999,клиенты!D717:L1151,10,FALSE)</f>
        <v>799900</v>
      </c>
    </row>
    <row r="719" spans="1:16" x14ac:dyDescent="0.25">
      <c r="A719" s="18">
        <v>720</v>
      </c>
      <c r="B719" s="17">
        <v>426</v>
      </c>
      <c r="C719" s="17">
        <v>394</v>
      </c>
      <c r="D719" s="17">
        <v>5</v>
      </c>
      <c r="E719" s="17">
        <v>1970</v>
      </c>
      <c r="F719" s="51">
        <v>45349</v>
      </c>
      <c r="G719" s="17" t="s">
        <v>23</v>
      </c>
      <c r="H719" s="19">
        <v>386</v>
      </c>
      <c r="I719" s="17" t="str">
        <f>VLOOKUP(B719,товар!$A$1:$C$433,2,FALSE)</f>
        <v>Печенье</v>
      </c>
      <c r="J719" s="34">
        <f>AVERAGEIF($I$2:$I$999,I719,$C$2:$C$999)</f>
        <v>283.468085106383</v>
      </c>
      <c r="K719" s="36">
        <f t="shared" si="22"/>
        <v>0.38992719357502059</v>
      </c>
      <c r="L719" s="17" t="str">
        <f>VLOOKUP(B719,товар!$A$1:$C$433,3,FALSE)</f>
        <v>Посиделкино</v>
      </c>
      <c r="M719" s="53">
        <f>AVERAGEIFS($C$2:$C$999,$I$2:$I$999,I719,$L$2:$L$999,L719)</f>
        <v>321.63636363636363</v>
      </c>
      <c r="N719" s="51"/>
      <c r="O719" s="55">
        <f t="shared" si="23"/>
        <v>45349</v>
      </c>
      <c r="P719" s="55">
        <f>SUM($E$2:$E$999,клиенты!D718:L1152,10,FALSE)</f>
        <v>799900</v>
      </c>
    </row>
    <row r="720" spans="1:16" x14ac:dyDescent="0.25">
      <c r="A720" s="18">
        <v>721</v>
      </c>
      <c r="B720" s="17">
        <v>378</v>
      </c>
      <c r="C720" s="17">
        <v>203</v>
      </c>
      <c r="D720" s="17">
        <v>4</v>
      </c>
      <c r="E720" s="17">
        <v>812</v>
      </c>
      <c r="F720" s="51">
        <v>45244</v>
      </c>
      <c r="G720" s="17" t="s">
        <v>16</v>
      </c>
      <c r="H720" s="19">
        <v>238</v>
      </c>
      <c r="I720" s="17" t="str">
        <f>VLOOKUP(B720,товар!$A$1:$C$433,2,FALSE)</f>
        <v>Сок</v>
      </c>
      <c r="J720" s="34">
        <f>AVERAGEIF($I$2:$I$999,I720,$C$2:$C$999)</f>
        <v>268.60344827586209</v>
      </c>
      <c r="K720" s="36">
        <f t="shared" si="22"/>
        <v>-0.24423903973297389</v>
      </c>
      <c r="L720" s="17" t="str">
        <f>VLOOKUP(B720,товар!$A$1:$C$433,3,FALSE)</f>
        <v>Фруктовый сад</v>
      </c>
      <c r="M720" s="53">
        <f>AVERAGEIFS($C$2:$C$999,$I$2:$I$999,I720,$L$2:$L$999,L720)</f>
        <v>281.96875</v>
      </c>
      <c r="N720" s="51"/>
      <c r="O720" s="55">
        <f t="shared" si="23"/>
        <v>45244</v>
      </c>
      <c r="P720" s="55">
        <f>SUM($E$2:$E$999,клиенты!D719:L1153,10,FALSE)</f>
        <v>799900</v>
      </c>
    </row>
    <row r="721" spans="1:16" x14ac:dyDescent="0.25">
      <c r="A721" s="18">
        <v>722</v>
      </c>
      <c r="B721" s="17">
        <v>134</v>
      </c>
      <c r="C721" s="17">
        <v>450</v>
      </c>
      <c r="D721" s="17">
        <v>5</v>
      </c>
      <c r="E721" s="17">
        <v>2250</v>
      </c>
      <c r="F721" s="51">
        <v>45061</v>
      </c>
      <c r="G721" s="17" t="s">
        <v>8</v>
      </c>
      <c r="H721" s="19">
        <v>480</v>
      </c>
      <c r="I721" s="17" t="str">
        <f>VLOOKUP(B721,товар!$A$1:$C$433,2,FALSE)</f>
        <v>Рыба</v>
      </c>
      <c r="J721" s="34">
        <f>AVERAGEIF($I$2:$I$999,I721,$C$2:$C$999)</f>
        <v>258.5128205128205</v>
      </c>
      <c r="K721" s="36">
        <f t="shared" si="22"/>
        <v>0.74072604641936124</v>
      </c>
      <c r="L721" s="17" t="str">
        <f>VLOOKUP(B721,товар!$A$1:$C$433,3,FALSE)</f>
        <v>Меридиан</v>
      </c>
      <c r="M721" s="53">
        <f>AVERAGEIFS($C$2:$C$999,$I$2:$I$999,I721,$L$2:$L$999,L721)</f>
        <v>260.64705882352939</v>
      </c>
      <c r="N721" s="51"/>
      <c r="O721" s="55">
        <f t="shared" si="23"/>
        <v>45061</v>
      </c>
      <c r="P721" s="55">
        <f>SUM($E$2:$E$999,клиенты!D720:L1154,10,FALSE)</f>
        <v>799900</v>
      </c>
    </row>
    <row r="722" spans="1:16" x14ac:dyDescent="0.25">
      <c r="A722" s="18">
        <v>723</v>
      </c>
      <c r="B722" s="17">
        <v>485</v>
      </c>
      <c r="C722" s="17">
        <v>323</v>
      </c>
      <c r="D722" s="17">
        <v>1</v>
      </c>
      <c r="E722" s="17">
        <v>323</v>
      </c>
      <c r="F722" s="51">
        <v>45144</v>
      </c>
      <c r="G722" s="17" t="s">
        <v>25</v>
      </c>
      <c r="H722" s="19">
        <v>157</v>
      </c>
      <c r="I722" s="17" t="str">
        <f>VLOOKUP(B722,товар!$A$1:$C$433,2,FALSE)</f>
        <v>Макароны</v>
      </c>
      <c r="J722" s="34">
        <f>AVERAGEIF($I$2:$I$999,I722,$C$2:$C$999)</f>
        <v>265.47674418604652</v>
      </c>
      <c r="K722" s="36">
        <f t="shared" si="22"/>
        <v>0.2166790766939688</v>
      </c>
      <c r="L722" s="17" t="str">
        <f>VLOOKUP(B722,товар!$A$1:$C$433,3,FALSE)</f>
        <v>Борилла</v>
      </c>
      <c r="M722" s="53">
        <f>AVERAGEIFS($C$2:$C$999,$I$2:$I$999,I722,$L$2:$L$999,L722)</f>
        <v>236.27586206896552</v>
      </c>
      <c r="N722" s="51"/>
      <c r="O722" s="55">
        <f t="shared" si="23"/>
        <v>45144</v>
      </c>
      <c r="P722" s="55">
        <f>SUM($E$2:$E$999,клиенты!D721:L1155,10,FALSE)</f>
        <v>799900</v>
      </c>
    </row>
    <row r="723" spans="1:16" x14ac:dyDescent="0.25">
      <c r="A723" s="18">
        <v>724</v>
      </c>
      <c r="B723" s="17">
        <v>400</v>
      </c>
      <c r="C723" s="17">
        <v>358</v>
      </c>
      <c r="D723" s="17">
        <v>4</v>
      </c>
      <c r="E723" s="17">
        <v>1432</v>
      </c>
      <c r="F723" s="51">
        <v>45103</v>
      </c>
      <c r="G723" s="17" t="s">
        <v>10</v>
      </c>
      <c r="H723" s="19">
        <v>9</v>
      </c>
      <c r="I723" s="17" t="str">
        <f>VLOOKUP(B723,товар!$A$1:$C$433,2,FALSE)</f>
        <v>Молоко</v>
      </c>
      <c r="J723" s="34">
        <f>AVERAGEIF($I$2:$I$999,I723,$C$2:$C$999)</f>
        <v>294.95238095238096</v>
      </c>
      <c r="K723" s="36">
        <f t="shared" si="22"/>
        <v>0.21375524701323867</v>
      </c>
      <c r="L723" s="17" t="str">
        <f>VLOOKUP(B723,товар!$A$1:$C$433,3,FALSE)</f>
        <v>Беллакт</v>
      </c>
      <c r="M723" s="53">
        <f>AVERAGEIFS($C$2:$C$999,$I$2:$I$999,I723,$L$2:$L$999,L723)</f>
        <v>322.54545454545456</v>
      </c>
      <c r="N723" s="51"/>
      <c r="O723" s="55">
        <f t="shared" si="23"/>
        <v>45103</v>
      </c>
      <c r="P723" s="55">
        <f>SUM($E$2:$E$999,клиенты!D722:L1156,10,FALSE)</f>
        <v>799900</v>
      </c>
    </row>
    <row r="724" spans="1:16" x14ac:dyDescent="0.25">
      <c r="A724" s="18">
        <v>725</v>
      </c>
      <c r="B724" s="17">
        <v>28</v>
      </c>
      <c r="C724" s="17">
        <v>459</v>
      </c>
      <c r="D724" s="17">
        <v>1</v>
      </c>
      <c r="E724" s="17">
        <v>459</v>
      </c>
      <c r="F724" s="51">
        <v>45377</v>
      </c>
      <c r="G724" s="17" t="s">
        <v>8</v>
      </c>
      <c r="H724" s="19">
        <v>63</v>
      </c>
      <c r="I724" s="17" t="str">
        <f>VLOOKUP(B724,товар!$A$1:$C$433,2,FALSE)</f>
        <v>Крупа</v>
      </c>
      <c r="J724" s="34">
        <f>AVERAGEIF($I$2:$I$999,I724,$C$2:$C$999)</f>
        <v>255.11627906976744</v>
      </c>
      <c r="K724" s="36">
        <f t="shared" si="22"/>
        <v>0.79917958067456696</v>
      </c>
      <c r="L724" s="17" t="str">
        <f>VLOOKUP(B724,товар!$A$1:$C$433,3,FALSE)</f>
        <v>Националь</v>
      </c>
      <c r="M724" s="53">
        <f>AVERAGEIFS($C$2:$C$999,$I$2:$I$999,I724,$L$2:$L$999,L724)</f>
        <v>274.28571428571428</v>
      </c>
      <c r="N724" s="51"/>
      <c r="O724" s="55">
        <f t="shared" si="23"/>
        <v>45377</v>
      </c>
      <c r="P724" s="55">
        <f>SUM($E$2:$E$999,клиенты!D723:L1157,10,FALSE)</f>
        <v>799900</v>
      </c>
    </row>
    <row r="725" spans="1:16" x14ac:dyDescent="0.25">
      <c r="A725" s="18">
        <v>726</v>
      </c>
      <c r="B725" s="17">
        <v>195</v>
      </c>
      <c r="C725" s="17">
        <v>497</v>
      </c>
      <c r="D725" s="17">
        <v>5</v>
      </c>
      <c r="E725" s="17">
        <v>2485</v>
      </c>
      <c r="F725" s="51">
        <v>45136</v>
      </c>
      <c r="G725" s="17" t="s">
        <v>24</v>
      </c>
      <c r="H725" s="19">
        <v>105</v>
      </c>
      <c r="I725" s="17" t="str">
        <f>VLOOKUP(B725,товар!$A$1:$C$433,2,FALSE)</f>
        <v>Хлеб</v>
      </c>
      <c r="J725" s="34">
        <f>AVERAGEIF($I$2:$I$999,I725,$C$2:$C$999)</f>
        <v>300.31818181818181</v>
      </c>
      <c r="K725" s="36">
        <f t="shared" si="22"/>
        <v>0.65491145754502811</v>
      </c>
      <c r="L725" s="17" t="str">
        <f>VLOOKUP(B725,товар!$A$1:$C$433,3,FALSE)</f>
        <v>Каравай</v>
      </c>
      <c r="M725" s="53">
        <f>AVERAGEIFS($C$2:$C$999,$I$2:$I$999,I725,$L$2:$L$999,L725)</f>
        <v>331.16666666666669</v>
      </c>
      <c r="N725" s="51"/>
      <c r="O725" s="55">
        <f t="shared" si="23"/>
        <v>45136</v>
      </c>
      <c r="P725" s="55">
        <f>SUM($E$2:$E$999,клиенты!D724:L1158,10,FALSE)</f>
        <v>799900</v>
      </c>
    </row>
    <row r="726" spans="1:16" x14ac:dyDescent="0.25">
      <c r="A726" s="18">
        <v>727</v>
      </c>
      <c r="B726" s="17">
        <v>398</v>
      </c>
      <c r="C726" s="17">
        <v>361</v>
      </c>
      <c r="D726" s="17">
        <v>1</v>
      </c>
      <c r="E726" s="17">
        <v>361</v>
      </c>
      <c r="F726" s="51">
        <v>45336</v>
      </c>
      <c r="G726" s="17" t="s">
        <v>15</v>
      </c>
      <c r="H726" s="19">
        <v>40</v>
      </c>
      <c r="I726" s="17" t="str">
        <f>VLOOKUP(B726,товар!$A$1:$C$433,2,FALSE)</f>
        <v>Сок</v>
      </c>
      <c r="J726" s="34">
        <f>AVERAGEIF($I$2:$I$999,I726,$C$2:$C$999)</f>
        <v>268.60344827586209</v>
      </c>
      <c r="K726" s="36">
        <f t="shared" si="22"/>
        <v>0.34398870274086901</v>
      </c>
      <c r="L726" s="17" t="str">
        <f>VLOOKUP(B726,товар!$A$1:$C$433,3,FALSE)</f>
        <v>Фруктовый сад</v>
      </c>
      <c r="M726" s="53">
        <f>AVERAGEIFS($C$2:$C$999,$I$2:$I$999,I726,$L$2:$L$999,L726)</f>
        <v>281.96875</v>
      </c>
      <c r="N726" s="51"/>
      <c r="O726" s="55">
        <f t="shared" si="23"/>
        <v>45336</v>
      </c>
      <c r="P726" s="55">
        <f>SUM($E$2:$E$999,клиенты!D725:L1159,10,FALSE)</f>
        <v>799900</v>
      </c>
    </row>
    <row r="727" spans="1:16" x14ac:dyDescent="0.25">
      <c r="A727" s="18">
        <v>728</v>
      </c>
      <c r="B727" s="17">
        <v>77</v>
      </c>
      <c r="C727" s="17">
        <v>160</v>
      </c>
      <c r="D727" s="17">
        <v>2</v>
      </c>
      <c r="E727" s="17">
        <v>320</v>
      </c>
      <c r="F727" s="51">
        <v>45222</v>
      </c>
      <c r="G727" s="17" t="s">
        <v>19</v>
      </c>
      <c r="H727" s="19">
        <v>260</v>
      </c>
      <c r="I727" s="17" t="str">
        <f>VLOOKUP(B727,товар!$A$1:$C$433,2,FALSE)</f>
        <v>Макароны</v>
      </c>
      <c r="J727" s="34">
        <f>AVERAGEIF($I$2:$I$999,I727,$C$2:$C$999)</f>
        <v>265.47674418604652</v>
      </c>
      <c r="K727" s="36">
        <f t="shared" si="22"/>
        <v>-0.39731067408348297</v>
      </c>
      <c r="L727" s="17" t="str">
        <f>VLOOKUP(B727,товар!$A$1:$C$433,3,FALSE)</f>
        <v>Паста Зара</v>
      </c>
      <c r="M727" s="53">
        <f>AVERAGEIFS($C$2:$C$999,$I$2:$I$999,I727,$L$2:$L$999,L727)</f>
        <v>276.67567567567568</v>
      </c>
      <c r="N727" s="51"/>
      <c r="O727" s="55">
        <f t="shared" si="23"/>
        <v>45222</v>
      </c>
      <c r="P727" s="55">
        <f>SUM($E$2:$E$999,клиенты!D726:L1160,10,FALSE)</f>
        <v>799900</v>
      </c>
    </row>
    <row r="728" spans="1:16" x14ac:dyDescent="0.25">
      <c r="A728" s="18">
        <v>729</v>
      </c>
      <c r="B728" s="17">
        <v>128</v>
      </c>
      <c r="C728" s="17">
        <v>419</v>
      </c>
      <c r="D728" s="17">
        <v>5</v>
      </c>
      <c r="E728" s="17">
        <v>2095</v>
      </c>
      <c r="F728" s="51">
        <v>44943</v>
      </c>
      <c r="G728" s="17" t="s">
        <v>12</v>
      </c>
      <c r="H728" s="19">
        <v>220</v>
      </c>
      <c r="I728" s="17" t="str">
        <f>VLOOKUP(B728,товар!$A$1:$C$433,2,FALSE)</f>
        <v>Мясо</v>
      </c>
      <c r="J728" s="34">
        <f>AVERAGEIF($I$2:$I$999,I728,$C$2:$C$999)</f>
        <v>271.74545454545455</v>
      </c>
      <c r="K728" s="36">
        <f t="shared" si="22"/>
        <v>0.54188411615147869</v>
      </c>
      <c r="L728" s="17" t="str">
        <f>VLOOKUP(B728,товар!$A$1:$C$433,3,FALSE)</f>
        <v>Мираторг</v>
      </c>
      <c r="M728" s="53">
        <f>AVERAGEIFS($C$2:$C$999,$I$2:$I$999,I728,$L$2:$L$999,L728)</f>
        <v>316.58333333333331</v>
      </c>
      <c r="N728" s="51"/>
      <c r="O728" s="55">
        <f t="shared" si="23"/>
        <v>44943</v>
      </c>
      <c r="P728" s="55">
        <f>SUM($E$2:$E$999,клиенты!D727:L1161,10,FALSE)</f>
        <v>799900</v>
      </c>
    </row>
    <row r="729" spans="1:16" x14ac:dyDescent="0.25">
      <c r="A729" s="18">
        <v>730</v>
      </c>
      <c r="B729" s="17">
        <v>328</v>
      </c>
      <c r="C729" s="17">
        <v>429</v>
      </c>
      <c r="D729" s="17">
        <v>4</v>
      </c>
      <c r="E729" s="17">
        <v>1716</v>
      </c>
      <c r="F729" s="51">
        <v>45245</v>
      </c>
      <c r="G729" s="17" t="s">
        <v>15</v>
      </c>
      <c r="H729" s="19">
        <v>88</v>
      </c>
      <c r="I729" s="17" t="str">
        <f>VLOOKUP(B729,товар!$A$1:$C$433,2,FALSE)</f>
        <v>Чипсы</v>
      </c>
      <c r="J729" s="34">
        <f>AVERAGEIF($I$2:$I$999,I729,$C$2:$C$999)</f>
        <v>273.72549019607845</v>
      </c>
      <c r="K729" s="36">
        <f t="shared" si="22"/>
        <v>0.56726361031518602</v>
      </c>
      <c r="L729" s="17" t="str">
        <f>VLOOKUP(B729,товар!$A$1:$C$433,3,FALSE)</f>
        <v>Русская картошка</v>
      </c>
      <c r="M729" s="53">
        <f>AVERAGEIFS($C$2:$C$999,$I$2:$I$999,I729,$L$2:$L$999,L729)</f>
        <v>241.83333333333334</v>
      </c>
      <c r="N729" s="51"/>
      <c r="O729" s="55">
        <f t="shared" si="23"/>
        <v>45245</v>
      </c>
      <c r="P729" s="55">
        <f>SUM($E$2:$E$999,клиенты!D728:L1162,10,FALSE)</f>
        <v>799900</v>
      </c>
    </row>
    <row r="730" spans="1:16" x14ac:dyDescent="0.25">
      <c r="A730" s="18">
        <v>731</v>
      </c>
      <c r="B730" s="17">
        <v>455</v>
      </c>
      <c r="C730" s="17">
        <v>72</v>
      </c>
      <c r="D730" s="17">
        <v>2</v>
      </c>
      <c r="E730" s="17">
        <v>144</v>
      </c>
      <c r="F730" s="51">
        <v>45102</v>
      </c>
      <c r="G730" s="17" t="s">
        <v>13</v>
      </c>
      <c r="H730" s="19">
        <v>66</v>
      </c>
      <c r="I730" s="17" t="str">
        <f>VLOOKUP(B730,товар!$A$1:$C$433,2,FALSE)</f>
        <v>Соль</v>
      </c>
      <c r="J730" s="34">
        <f>AVERAGEIF($I$2:$I$999,I730,$C$2:$C$999)</f>
        <v>264.8679245283019</v>
      </c>
      <c r="K730" s="36">
        <f t="shared" si="22"/>
        <v>-0.72816640547086475</v>
      </c>
      <c r="L730" s="17" t="str">
        <f>VLOOKUP(B730,товар!$A$1:$C$433,3,FALSE)</f>
        <v>Славянская</v>
      </c>
      <c r="M730" s="53">
        <f>AVERAGEIFS($C$2:$C$999,$I$2:$I$999,I730,$L$2:$L$999,L730)</f>
        <v>236.91666666666666</v>
      </c>
      <c r="N730" s="51"/>
      <c r="O730" s="55">
        <f t="shared" si="23"/>
        <v>45102</v>
      </c>
      <c r="P730" s="55">
        <f>SUM($E$2:$E$999,клиенты!D729:L1163,10,FALSE)</f>
        <v>799900</v>
      </c>
    </row>
    <row r="731" spans="1:16" x14ac:dyDescent="0.25">
      <c r="A731" s="18">
        <v>732</v>
      </c>
      <c r="B731" s="17">
        <v>371</v>
      </c>
      <c r="C731" s="17">
        <v>97</v>
      </c>
      <c r="D731" s="17">
        <v>3</v>
      </c>
      <c r="E731" s="17">
        <v>291</v>
      </c>
      <c r="F731" s="51">
        <v>45134</v>
      </c>
      <c r="G731" s="17" t="s">
        <v>9</v>
      </c>
      <c r="H731" s="19">
        <v>15</v>
      </c>
      <c r="I731" s="17" t="str">
        <f>VLOOKUP(B731,товар!$A$1:$C$433,2,FALSE)</f>
        <v>Сахар</v>
      </c>
      <c r="J731" s="34">
        <f>AVERAGEIF($I$2:$I$999,I731,$C$2:$C$999)</f>
        <v>250.9655172413793</v>
      </c>
      <c r="K731" s="36">
        <f t="shared" si="22"/>
        <v>-0.61349271777960979</v>
      </c>
      <c r="L731" s="17" t="str">
        <f>VLOOKUP(B731,товар!$A$1:$C$433,3,FALSE)</f>
        <v>Русский сахар</v>
      </c>
      <c r="M731" s="53">
        <f>AVERAGEIFS($C$2:$C$999,$I$2:$I$999,I731,$L$2:$L$999,L731)</f>
        <v>293.41176470588238</v>
      </c>
      <c r="N731" s="51"/>
      <c r="O731" s="55">
        <f t="shared" si="23"/>
        <v>45134</v>
      </c>
      <c r="P731" s="55">
        <f>SUM($E$2:$E$999,клиенты!D730:L1164,10,FALSE)</f>
        <v>799900</v>
      </c>
    </row>
    <row r="732" spans="1:16" x14ac:dyDescent="0.25">
      <c r="A732" s="18">
        <v>733</v>
      </c>
      <c r="B732" s="17">
        <v>486</v>
      </c>
      <c r="C732" s="17">
        <v>57</v>
      </c>
      <c r="D732" s="17">
        <v>2</v>
      </c>
      <c r="E732" s="17">
        <v>114</v>
      </c>
      <c r="F732" s="51">
        <v>45198</v>
      </c>
      <c r="G732" s="17" t="s">
        <v>8</v>
      </c>
      <c r="H732" s="19">
        <v>485</v>
      </c>
      <c r="I732" s="17" t="str">
        <f>VLOOKUP(B732,товар!$A$1:$C$433,2,FALSE)</f>
        <v>Соль</v>
      </c>
      <c r="J732" s="34">
        <f>AVERAGEIF($I$2:$I$999,I732,$C$2:$C$999)</f>
        <v>264.8679245283019</v>
      </c>
      <c r="K732" s="36">
        <f t="shared" si="22"/>
        <v>-0.78479840433110137</v>
      </c>
      <c r="L732" s="17" t="str">
        <f>VLOOKUP(B732,товар!$A$1:$C$433,3,FALSE)</f>
        <v>Илецкая</v>
      </c>
      <c r="M732" s="53">
        <f>AVERAGEIFS($C$2:$C$999,$I$2:$I$999,I732,$L$2:$L$999,L732)</f>
        <v>238.16666666666666</v>
      </c>
      <c r="N732" s="51"/>
      <c r="O732" s="55">
        <f t="shared" si="23"/>
        <v>45198</v>
      </c>
      <c r="P732" s="55">
        <f>SUM($E$2:$E$999,клиенты!D731:L1165,10,FALSE)</f>
        <v>799900</v>
      </c>
    </row>
    <row r="733" spans="1:16" x14ac:dyDescent="0.25">
      <c r="A733" s="18">
        <v>734</v>
      </c>
      <c r="B733" s="17">
        <v>359</v>
      </c>
      <c r="C733" s="17">
        <v>126</v>
      </c>
      <c r="D733" s="17">
        <v>4</v>
      </c>
      <c r="E733" s="17">
        <v>504</v>
      </c>
      <c r="F733" s="51">
        <v>45065</v>
      </c>
      <c r="G733" s="17" t="s">
        <v>15</v>
      </c>
      <c r="H733" s="19">
        <v>394</v>
      </c>
      <c r="I733" s="17" t="str">
        <f>VLOOKUP(B733,товар!$A$1:$C$433,2,FALSE)</f>
        <v>Мясо</v>
      </c>
      <c r="J733" s="34">
        <f>AVERAGEIF($I$2:$I$999,I733,$C$2:$C$999)</f>
        <v>271.74545454545455</v>
      </c>
      <c r="K733" s="36">
        <f t="shared" si="22"/>
        <v>-0.53633079084704938</v>
      </c>
      <c r="L733" s="17" t="str">
        <f>VLOOKUP(B733,товар!$A$1:$C$433,3,FALSE)</f>
        <v>Мираторг</v>
      </c>
      <c r="M733" s="53">
        <f>AVERAGEIFS($C$2:$C$999,$I$2:$I$999,I733,$L$2:$L$999,L733)</f>
        <v>316.58333333333331</v>
      </c>
      <c r="N733" s="51"/>
      <c r="O733" s="55">
        <f t="shared" si="23"/>
        <v>45065</v>
      </c>
      <c r="P733" s="55">
        <f>SUM($E$2:$E$999,клиенты!D732:L1166,10,FALSE)</f>
        <v>799900</v>
      </c>
    </row>
    <row r="734" spans="1:16" x14ac:dyDescent="0.25">
      <c r="A734" s="18">
        <v>735</v>
      </c>
      <c r="B734" s="17">
        <v>267</v>
      </c>
      <c r="C734" s="17">
        <v>54</v>
      </c>
      <c r="D734" s="17">
        <v>2</v>
      </c>
      <c r="E734" s="17">
        <v>108</v>
      </c>
      <c r="F734" s="51">
        <v>45251</v>
      </c>
      <c r="G734" s="17" t="s">
        <v>23</v>
      </c>
      <c r="H734" s="19">
        <v>290</v>
      </c>
      <c r="I734" s="17" t="str">
        <f>VLOOKUP(B734,товар!$A$1:$C$433,2,FALSE)</f>
        <v>Овощи</v>
      </c>
      <c r="J734" s="34">
        <f>AVERAGEIF($I$2:$I$999,I734,$C$2:$C$999)</f>
        <v>250.48780487804879</v>
      </c>
      <c r="K734" s="36">
        <f t="shared" si="22"/>
        <v>-0.78442064264849076</v>
      </c>
      <c r="L734" s="17" t="str">
        <f>VLOOKUP(B734,товар!$A$1:$C$433,3,FALSE)</f>
        <v>Семко</v>
      </c>
      <c r="M734" s="53">
        <f>AVERAGEIFS($C$2:$C$999,$I$2:$I$999,I734,$L$2:$L$999,L734)</f>
        <v>208</v>
      </c>
      <c r="N734" s="51"/>
      <c r="O734" s="55">
        <f t="shared" si="23"/>
        <v>45251</v>
      </c>
      <c r="P734" s="55">
        <f>SUM($E$2:$E$999,клиенты!D733:L1167,10,FALSE)</f>
        <v>799900</v>
      </c>
    </row>
    <row r="735" spans="1:16" x14ac:dyDescent="0.25">
      <c r="A735" s="18">
        <v>736</v>
      </c>
      <c r="B735" s="17">
        <v>52</v>
      </c>
      <c r="C735" s="17">
        <v>150</v>
      </c>
      <c r="D735" s="17">
        <v>4</v>
      </c>
      <c r="E735" s="17">
        <v>600</v>
      </c>
      <c r="F735" s="51">
        <v>45303</v>
      </c>
      <c r="G735" s="17" t="s">
        <v>11</v>
      </c>
      <c r="H735" s="19">
        <v>279</v>
      </c>
      <c r="I735" s="17" t="str">
        <f>VLOOKUP(B735,товар!$A$1:$C$433,2,FALSE)</f>
        <v>Соль</v>
      </c>
      <c r="J735" s="34">
        <f>AVERAGEIF($I$2:$I$999,I735,$C$2:$C$999)</f>
        <v>264.8679245283019</v>
      </c>
      <c r="K735" s="36">
        <f t="shared" si="22"/>
        <v>-0.43368001139763501</v>
      </c>
      <c r="L735" s="17" t="str">
        <f>VLOOKUP(B735,товар!$A$1:$C$433,3,FALSE)</f>
        <v>Илецкая</v>
      </c>
      <c r="M735" s="53">
        <f>AVERAGEIFS($C$2:$C$999,$I$2:$I$999,I735,$L$2:$L$999,L735)</f>
        <v>238.16666666666666</v>
      </c>
      <c r="N735" s="51"/>
      <c r="O735" s="55">
        <f t="shared" si="23"/>
        <v>45303</v>
      </c>
      <c r="P735" s="55">
        <f>SUM($E$2:$E$999,клиенты!D734:L1168,10,FALSE)</f>
        <v>799900</v>
      </c>
    </row>
    <row r="736" spans="1:16" x14ac:dyDescent="0.25">
      <c r="A736" s="18">
        <v>737</v>
      </c>
      <c r="B736" s="17">
        <v>187</v>
      </c>
      <c r="C736" s="17">
        <v>233</v>
      </c>
      <c r="D736" s="17">
        <v>4</v>
      </c>
      <c r="E736" s="17">
        <v>932</v>
      </c>
      <c r="F736" s="51">
        <v>45086</v>
      </c>
      <c r="G736" s="17" t="s">
        <v>17</v>
      </c>
      <c r="H736" s="19">
        <v>245</v>
      </c>
      <c r="I736" s="17" t="str">
        <f>VLOOKUP(B736,товар!$A$1:$C$433,2,FALSE)</f>
        <v>Макароны</v>
      </c>
      <c r="J736" s="34">
        <f>AVERAGEIF($I$2:$I$999,I736,$C$2:$C$999)</f>
        <v>265.47674418604652</v>
      </c>
      <c r="K736" s="36">
        <f t="shared" si="22"/>
        <v>-0.12233366913407206</v>
      </c>
      <c r="L736" s="17" t="str">
        <f>VLOOKUP(B736,товар!$A$1:$C$433,3,FALSE)</f>
        <v>Паста Зара</v>
      </c>
      <c r="M736" s="53">
        <f>AVERAGEIFS($C$2:$C$999,$I$2:$I$999,I736,$L$2:$L$999,L736)</f>
        <v>276.67567567567568</v>
      </c>
      <c r="N736" s="51"/>
      <c r="O736" s="55">
        <f t="shared" si="23"/>
        <v>45086</v>
      </c>
      <c r="P736" s="55">
        <f>SUM($E$2:$E$999,клиенты!D735:L1169,10,FALSE)</f>
        <v>799900</v>
      </c>
    </row>
    <row r="737" spans="1:16" x14ac:dyDescent="0.25">
      <c r="A737" s="18">
        <v>738</v>
      </c>
      <c r="B737" s="17">
        <v>118</v>
      </c>
      <c r="C737" s="17">
        <v>156</v>
      </c>
      <c r="D737" s="17">
        <v>5</v>
      </c>
      <c r="E737" s="17">
        <v>780</v>
      </c>
      <c r="F737" s="51">
        <v>45303</v>
      </c>
      <c r="G737" s="17" t="s">
        <v>21</v>
      </c>
      <c r="H737" s="19">
        <v>261</v>
      </c>
      <c r="I737" s="17" t="str">
        <f>VLOOKUP(B737,товар!$A$1:$C$433,2,FALSE)</f>
        <v>Сахар</v>
      </c>
      <c r="J737" s="34">
        <f>AVERAGEIF($I$2:$I$999,I737,$C$2:$C$999)</f>
        <v>250.9655172413793</v>
      </c>
      <c r="K737" s="36">
        <f t="shared" si="22"/>
        <v>-0.37840065952184665</v>
      </c>
      <c r="L737" s="17" t="str">
        <f>VLOOKUP(B737,товар!$A$1:$C$433,3,FALSE)</f>
        <v>Продимекс</v>
      </c>
      <c r="M737" s="53">
        <f>AVERAGEIFS($C$2:$C$999,$I$2:$I$999,I737,$L$2:$L$999,L737)</f>
        <v>240.5</v>
      </c>
      <c r="N737" s="51"/>
      <c r="O737" s="55">
        <f t="shared" si="23"/>
        <v>45303</v>
      </c>
      <c r="P737" s="55">
        <f>SUM($E$2:$E$999,клиенты!D736:L1170,10,FALSE)</f>
        <v>799900</v>
      </c>
    </row>
    <row r="738" spans="1:16" x14ac:dyDescent="0.25">
      <c r="A738" s="18">
        <v>739</v>
      </c>
      <c r="B738" s="17">
        <v>218</v>
      </c>
      <c r="C738" s="17">
        <v>383</v>
      </c>
      <c r="D738" s="17">
        <v>2</v>
      </c>
      <c r="E738" s="17">
        <v>766</v>
      </c>
      <c r="F738" s="51">
        <v>45338</v>
      </c>
      <c r="G738" s="17" t="s">
        <v>9</v>
      </c>
      <c r="H738" s="19">
        <v>9</v>
      </c>
      <c r="I738" s="17" t="str">
        <f>VLOOKUP(B738,товар!$A$1:$C$433,2,FALSE)</f>
        <v>Колбаса</v>
      </c>
      <c r="J738" s="34">
        <f>AVERAGEIF($I$2:$I$999,I738,$C$2:$C$999)</f>
        <v>286.92307692307691</v>
      </c>
      <c r="K738" s="36">
        <f t="shared" si="22"/>
        <v>0.33485254691689015</v>
      </c>
      <c r="L738" s="17" t="str">
        <f>VLOOKUP(B738,товар!$A$1:$C$433,3,FALSE)</f>
        <v>Дымов</v>
      </c>
      <c r="M738" s="53">
        <f>AVERAGEIFS($C$2:$C$999,$I$2:$I$999,I738,$L$2:$L$999,L738)</f>
        <v>312.66666666666669</v>
      </c>
      <c r="N738" s="51"/>
      <c r="O738" s="55">
        <f t="shared" si="23"/>
        <v>45338</v>
      </c>
      <c r="P738" s="55">
        <f>SUM($E$2:$E$999,клиенты!D737:L1171,10,FALSE)</f>
        <v>799900</v>
      </c>
    </row>
    <row r="739" spans="1:16" x14ac:dyDescent="0.25">
      <c r="A739" s="18">
        <v>740</v>
      </c>
      <c r="B739" s="17">
        <v>46</v>
      </c>
      <c r="C739" s="17">
        <v>370</v>
      </c>
      <c r="D739" s="17">
        <v>5</v>
      </c>
      <c r="E739" s="17">
        <v>1850</v>
      </c>
      <c r="F739" s="51">
        <v>45034</v>
      </c>
      <c r="G739" s="17" t="s">
        <v>25</v>
      </c>
      <c r="H739" s="19">
        <v>103</v>
      </c>
      <c r="I739" s="17" t="str">
        <f>VLOOKUP(B739,товар!$A$1:$C$433,2,FALSE)</f>
        <v>Йогурт</v>
      </c>
      <c r="J739" s="34">
        <f>AVERAGEIF($I$2:$I$999,I739,$C$2:$C$999)</f>
        <v>263.25423728813558</v>
      </c>
      <c r="K739" s="36">
        <f t="shared" si="22"/>
        <v>0.40548544939479791</v>
      </c>
      <c r="L739" s="17" t="str">
        <f>VLOOKUP(B739,товар!$A$1:$C$433,3,FALSE)</f>
        <v>Активиа</v>
      </c>
      <c r="M739" s="53">
        <f>AVERAGEIFS($C$2:$C$999,$I$2:$I$999,I739,$L$2:$L$999,L739)</f>
        <v>293.66666666666669</v>
      </c>
      <c r="N739" s="51"/>
      <c r="O739" s="55">
        <f t="shared" si="23"/>
        <v>45034</v>
      </c>
      <c r="P739" s="55">
        <f>SUM($E$2:$E$999,клиенты!D738:L1172,10,FALSE)</f>
        <v>799900</v>
      </c>
    </row>
    <row r="740" spans="1:16" x14ac:dyDescent="0.25">
      <c r="A740" s="18">
        <v>741</v>
      </c>
      <c r="B740" s="17">
        <v>263</v>
      </c>
      <c r="C740" s="17">
        <v>173</v>
      </c>
      <c r="D740" s="17">
        <v>3</v>
      </c>
      <c r="E740" s="17">
        <v>519</v>
      </c>
      <c r="F740" s="51">
        <v>45390</v>
      </c>
      <c r="G740" s="17" t="s">
        <v>22</v>
      </c>
      <c r="H740" s="19">
        <v>142</v>
      </c>
      <c r="I740" s="17" t="str">
        <f>VLOOKUP(B740,товар!$A$1:$C$433,2,FALSE)</f>
        <v>Йогурт</v>
      </c>
      <c r="J740" s="34">
        <f>AVERAGEIF($I$2:$I$999,I740,$C$2:$C$999)</f>
        <v>263.25423728813558</v>
      </c>
      <c r="K740" s="36">
        <f t="shared" si="22"/>
        <v>-0.34284058717486476</v>
      </c>
      <c r="L740" s="17" t="str">
        <f>VLOOKUP(B740,товар!$A$1:$C$433,3,FALSE)</f>
        <v>Активиа</v>
      </c>
      <c r="M740" s="53">
        <f>AVERAGEIFS($C$2:$C$999,$I$2:$I$999,I740,$L$2:$L$999,L740)</f>
        <v>293.66666666666669</v>
      </c>
      <c r="N740" s="51"/>
      <c r="O740" s="55">
        <f t="shared" si="23"/>
        <v>45390</v>
      </c>
      <c r="P740" s="55">
        <f>SUM($E$2:$E$999,клиенты!D739:L1173,10,FALSE)</f>
        <v>799900</v>
      </c>
    </row>
    <row r="741" spans="1:16" x14ac:dyDescent="0.25">
      <c r="A741" s="18">
        <v>742</v>
      </c>
      <c r="B741" s="17">
        <v>201</v>
      </c>
      <c r="C741" s="17">
        <v>113</v>
      </c>
      <c r="D741" s="17">
        <v>5</v>
      </c>
      <c r="E741" s="17">
        <v>565</v>
      </c>
      <c r="F741" s="51">
        <v>44959</v>
      </c>
      <c r="G741" s="17" t="s">
        <v>21</v>
      </c>
      <c r="H741" s="19">
        <v>470</v>
      </c>
      <c r="I741" s="17" t="str">
        <f>VLOOKUP(B741,товар!$A$1:$C$433,2,FALSE)</f>
        <v>Печенье</v>
      </c>
      <c r="J741" s="34">
        <f>AVERAGEIF($I$2:$I$999,I741,$C$2:$C$999)</f>
        <v>283.468085106383</v>
      </c>
      <c r="K741" s="36">
        <f t="shared" si="22"/>
        <v>-0.60136605869548898</v>
      </c>
      <c r="L741" s="17" t="str">
        <f>VLOOKUP(B741,товар!$A$1:$C$433,3,FALSE)</f>
        <v>Белогорье</v>
      </c>
      <c r="M741" s="53">
        <f>AVERAGEIFS($C$2:$C$999,$I$2:$I$999,I741,$L$2:$L$999,L741)</f>
        <v>249.5</v>
      </c>
      <c r="N741" s="51"/>
      <c r="O741" s="55">
        <f t="shared" si="23"/>
        <v>44959</v>
      </c>
      <c r="P741" s="55">
        <f>SUM($E$2:$E$999,клиенты!D740:L1174,10,FALSE)</f>
        <v>799900</v>
      </c>
    </row>
    <row r="742" spans="1:16" x14ac:dyDescent="0.25">
      <c r="A742" s="18">
        <v>743</v>
      </c>
      <c r="B742" s="17">
        <v>434</v>
      </c>
      <c r="C742" s="17">
        <v>366</v>
      </c>
      <c r="D742" s="17">
        <v>4</v>
      </c>
      <c r="E742" s="17">
        <v>1464</v>
      </c>
      <c r="F742" s="51">
        <v>45107</v>
      </c>
      <c r="G742" s="17" t="s">
        <v>13</v>
      </c>
      <c r="H742" s="19">
        <v>490</v>
      </c>
      <c r="I742" s="17" t="str">
        <f>VLOOKUP(B742,товар!$A$1:$C$433,2,FALSE)</f>
        <v>Сыр</v>
      </c>
      <c r="J742" s="34">
        <f>AVERAGEIF($I$2:$I$999,I742,$C$2:$C$999)</f>
        <v>262.63492063492066</v>
      </c>
      <c r="K742" s="36">
        <f t="shared" si="22"/>
        <v>0.39356944276562289</v>
      </c>
      <c r="L742" s="17" t="str">
        <f>VLOOKUP(B742,товар!$A$1:$C$433,3,FALSE)</f>
        <v>Сырная долина</v>
      </c>
      <c r="M742" s="53">
        <f>AVERAGEIFS($C$2:$C$999,$I$2:$I$999,I742,$L$2:$L$999,L742)</f>
        <v>271</v>
      </c>
      <c r="N742" s="51"/>
      <c r="O742" s="55">
        <f t="shared" si="23"/>
        <v>45107</v>
      </c>
      <c r="P742" s="55">
        <f>SUM($E$2:$E$999,клиенты!D741:L1175,10,FALSE)</f>
        <v>799900</v>
      </c>
    </row>
    <row r="743" spans="1:16" x14ac:dyDescent="0.25">
      <c r="A743" s="18">
        <v>744</v>
      </c>
      <c r="B743" s="17">
        <v>99</v>
      </c>
      <c r="C743" s="17">
        <v>92</v>
      </c>
      <c r="D743" s="17">
        <v>4</v>
      </c>
      <c r="E743" s="17">
        <v>368</v>
      </c>
      <c r="F743" s="51">
        <v>45073</v>
      </c>
      <c r="G743" s="17" t="s">
        <v>14</v>
      </c>
      <c r="H743" s="19">
        <v>255</v>
      </c>
      <c r="I743" s="17" t="str">
        <f>VLOOKUP(B743,товар!$A$1:$C$433,2,FALSE)</f>
        <v>Овощи</v>
      </c>
      <c r="J743" s="34">
        <f>AVERAGEIF($I$2:$I$999,I743,$C$2:$C$999)</f>
        <v>250.48780487804879</v>
      </c>
      <c r="K743" s="36">
        <f t="shared" si="22"/>
        <v>-0.63271665043816938</v>
      </c>
      <c r="L743" s="17" t="str">
        <f>VLOOKUP(B743,товар!$A$1:$C$433,3,FALSE)</f>
        <v>Семко</v>
      </c>
      <c r="M743" s="53">
        <f>AVERAGEIFS($C$2:$C$999,$I$2:$I$999,I743,$L$2:$L$999,L743)</f>
        <v>208</v>
      </c>
      <c r="N743" s="51"/>
      <c r="O743" s="55">
        <f t="shared" si="23"/>
        <v>45073</v>
      </c>
      <c r="P743" s="55">
        <f>SUM($E$2:$E$999,клиенты!D742:L1176,10,FALSE)</f>
        <v>799900</v>
      </c>
    </row>
    <row r="744" spans="1:16" x14ac:dyDescent="0.25">
      <c r="A744" s="18">
        <v>745</v>
      </c>
      <c r="B744" s="17">
        <v>357</v>
      </c>
      <c r="C744" s="17">
        <v>290</v>
      </c>
      <c r="D744" s="17">
        <v>4</v>
      </c>
      <c r="E744" s="17">
        <v>1160</v>
      </c>
      <c r="F744" s="51">
        <v>45077</v>
      </c>
      <c r="G744" s="17" t="s">
        <v>13</v>
      </c>
      <c r="H744" s="19">
        <v>422</v>
      </c>
      <c r="I744" s="17" t="str">
        <f>VLOOKUP(B744,товар!$A$1:$C$433,2,FALSE)</f>
        <v>Мясо</v>
      </c>
      <c r="J744" s="34">
        <f>AVERAGEIF($I$2:$I$999,I744,$C$2:$C$999)</f>
        <v>271.74545454545455</v>
      </c>
      <c r="K744" s="36">
        <f t="shared" si="22"/>
        <v>6.7175163923457681E-2</v>
      </c>
      <c r="L744" s="17" t="str">
        <f>VLOOKUP(B744,товар!$A$1:$C$433,3,FALSE)</f>
        <v>Снежана</v>
      </c>
      <c r="M744" s="53">
        <f>AVERAGEIFS($C$2:$C$999,$I$2:$I$999,I744,$L$2:$L$999,L744)</f>
        <v>272.35294117647061</v>
      </c>
      <c r="N744" s="51"/>
      <c r="O744" s="55">
        <f t="shared" si="23"/>
        <v>45077</v>
      </c>
      <c r="P744" s="55">
        <f>SUM($E$2:$E$999,клиенты!D743:L1177,10,FALSE)</f>
        <v>799900</v>
      </c>
    </row>
    <row r="745" spans="1:16" x14ac:dyDescent="0.25">
      <c r="A745" s="18">
        <v>746</v>
      </c>
      <c r="B745" s="17">
        <v>337</v>
      </c>
      <c r="C745" s="17">
        <v>453</v>
      </c>
      <c r="D745" s="17">
        <v>4</v>
      </c>
      <c r="E745" s="17">
        <v>1812</v>
      </c>
      <c r="F745" s="51">
        <v>45415</v>
      </c>
      <c r="G745" s="17" t="s">
        <v>26</v>
      </c>
      <c r="H745" s="19">
        <v>115</v>
      </c>
      <c r="I745" s="17" t="str">
        <f>VLOOKUP(B745,товар!$A$1:$C$433,2,FALSE)</f>
        <v>Макароны</v>
      </c>
      <c r="J745" s="34">
        <f>AVERAGEIF($I$2:$I$999,I745,$C$2:$C$999)</f>
        <v>265.47674418604652</v>
      </c>
      <c r="K745" s="36">
        <f t="shared" si="22"/>
        <v>0.70636415400113872</v>
      </c>
      <c r="L745" s="17" t="str">
        <f>VLOOKUP(B745,товар!$A$1:$C$433,3,FALSE)</f>
        <v>Паста Зара</v>
      </c>
      <c r="M745" s="53">
        <f>AVERAGEIFS($C$2:$C$999,$I$2:$I$999,I745,$L$2:$L$999,L745)</f>
        <v>276.67567567567568</v>
      </c>
      <c r="N745" s="51"/>
      <c r="O745" s="55">
        <f t="shared" si="23"/>
        <v>45415</v>
      </c>
      <c r="P745" s="55">
        <f>SUM($E$2:$E$999,клиенты!D744:L1178,10,FALSE)</f>
        <v>799900</v>
      </c>
    </row>
    <row r="746" spans="1:16" x14ac:dyDescent="0.25">
      <c r="A746" s="18">
        <v>747</v>
      </c>
      <c r="B746" s="17">
        <v>230</v>
      </c>
      <c r="C746" s="17">
        <v>104</v>
      </c>
      <c r="D746" s="17">
        <v>4</v>
      </c>
      <c r="E746" s="17">
        <v>416</v>
      </c>
      <c r="F746" s="51">
        <v>44965</v>
      </c>
      <c r="G746" s="17" t="s">
        <v>12</v>
      </c>
      <c r="H746" s="19">
        <v>163</v>
      </c>
      <c r="I746" s="17" t="str">
        <f>VLOOKUP(B746,товар!$A$1:$C$433,2,FALSE)</f>
        <v>Сок</v>
      </c>
      <c r="J746" s="34">
        <f>AVERAGEIF($I$2:$I$999,I746,$C$2:$C$999)</f>
        <v>268.60344827586209</v>
      </c>
      <c r="K746" s="36">
        <f t="shared" si="22"/>
        <v>-0.61281211887797682</v>
      </c>
      <c r="L746" s="17" t="str">
        <f>VLOOKUP(B746,товар!$A$1:$C$433,3,FALSE)</f>
        <v>Фруктовый сад</v>
      </c>
      <c r="M746" s="53">
        <f>AVERAGEIFS($C$2:$C$999,$I$2:$I$999,I746,$L$2:$L$999,L746)</f>
        <v>281.96875</v>
      </c>
      <c r="N746" s="51"/>
      <c r="O746" s="55">
        <f t="shared" si="23"/>
        <v>44965</v>
      </c>
      <c r="P746" s="55">
        <f>SUM($E$2:$E$999,клиенты!D745:L1179,10,FALSE)</f>
        <v>799900</v>
      </c>
    </row>
    <row r="747" spans="1:16" x14ac:dyDescent="0.25">
      <c r="A747" s="18">
        <v>748</v>
      </c>
      <c r="B747" s="17">
        <v>293</v>
      </c>
      <c r="C747" s="17">
        <v>57</v>
      </c>
      <c r="D747" s="17">
        <v>5</v>
      </c>
      <c r="E747" s="17">
        <v>285</v>
      </c>
      <c r="F747" s="51">
        <v>45004</v>
      </c>
      <c r="G747" s="17" t="s">
        <v>26</v>
      </c>
      <c r="H747" s="19">
        <v>248</v>
      </c>
      <c r="I747" s="17" t="str">
        <f>VLOOKUP(B747,товар!$A$1:$C$433,2,FALSE)</f>
        <v>Конфеты</v>
      </c>
      <c r="J747" s="34">
        <f>AVERAGEIF($I$2:$I$999,I747,$C$2:$C$999)</f>
        <v>267.85483870967744</v>
      </c>
      <c r="K747" s="36">
        <f t="shared" si="22"/>
        <v>-0.78719816944661891</v>
      </c>
      <c r="L747" s="17" t="str">
        <f>VLOOKUP(B747,товар!$A$1:$C$433,3,FALSE)</f>
        <v>Бабаевский</v>
      </c>
      <c r="M747" s="53">
        <f>AVERAGEIFS($C$2:$C$999,$I$2:$I$999,I747,$L$2:$L$999,L747)</f>
        <v>250.25925925925927</v>
      </c>
      <c r="N747" s="51"/>
      <c r="O747" s="55">
        <f t="shared" si="23"/>
        <v>45004</v>
      </c>
      <c r="P747" s="55">
        <f>SUM($E$2:$E$999,клиенты!D746:L1180,10,FALSE)</f>
        <v>799900</v>
      </c>
    </row>
    <row r="748" spans="1:16" x14ac:dyDescent="0.25">
      <c r="A748" s="18">
        <v>749</v>
      </c>
      <c r="B748" s="17">
        <v>254</v>
      </c>
      <c r="C748" s="17">
        <v>326</v>
      </c>
      <c r="D748" s="17">
        <v>1</v>
      </c>
      <c r="E748" s="17">
        <v>326</v>
      </c>
      <c r="F748" s="51">
        <v>45372</v>
      </c>
      <c r="G748" s="17" t="s">
        <v>10</v>
      </c>
      <c r="H748" s="19">
        <v>201</v>
      </c>
      <c r="I748" s="17" t="str">
        <f>VLOOKUP(B748,товар!$A$1:$C$433,2,FALSE)</f>
        <v>Соль</v>
      </c>
      <c r="J748" s="34">
        <f>AVERAGEIF($I$2:$I$999,I748,$C$2:$C$999)</f>
        <v>264.8679245283019</v>
      </c>
      <c r="K748" s="36">
        <f t="shared" si="22"/>
        <v>0.23080210856247318</v>
      </c>
      <c r="L748" s="17" t="str">
        <f>VLOOKUP(B748,товар!$A$1:$C$433,3,FALSE)</f>
        <v>Илецкая</v>
      </c>
      <c r="M748" s="53">
        <f>AVERAGEIFS($C$2:$C$999,$I$2:$I$999,I748,$L$2:$L$999,L748)</f>
        <v>238.16666666666666</v>
      </c>
      <c r="N748" s="51"/>
      <c r="O748" s="55">
        <f t="shared" si="23"/>
        <v>45372</v>
      </c>
      <c r="P748" s="55">
        <f>SUM($E$2:$E$999,клиенты!D747:L1181,10,FALSE)</f>
        <v>799900</v>
      </c>
    </row>
    <row r="749" spans="1:16" x14ac:dyDescent="0.25">
      <c r="A749" s="18">
        <v>750</v>
      </c>
      <c r="B749" s="17">
        <v>248</v>
      </c>
      <c r="C749" s="17">
        <v>176</v>
      </c>
      <c r="D749" s="17">
        <v>5</v>
      </c>
      <c r="E749" s="17">
        <v>880</v>
      </c>
      <c r="F749" s="51">
        <v>44946</v>
      </c>
      <c r="G749" s="17" t="s">
        <v>16</v>
      </c>
      <c r="H749" s="19">
        <v>434</v>
      </c>
      <c r="I749" s="17" t="str">
        <f>VLOOKUP(B749,товар!$A$1:$C$433,2,FALSE)</f>
        <v>Конфеты</v>
      </c>
      <c r="J749" s="34">
        <f>AVERAGEIF($I$2:$I$999,I749,$C$2:$C$999)</f>
        <v>267.85483870967744</v>
      </c>
      <c r="K749" s="36">
        <f t="shared" si="22"/>
        <v>-0.34292768109833205</v>
      </c>
      <c r="L749" s="17" t="str">
        <f>VLOOKUP(B749,товар!$A$1:$C$433,3,FALSE)</f>
        <v>Красный Октябрь</v>
      </c>
      <c r="M749" s="53">
        <f>AVERAGEIFS($C$2:$C$999,$I$2:$I$999,I749,$L$2:$L$999,L749)</f>
        <v>273.625</v>
      </c>
      <c r="N749" s="51"/>
      <c r="O749" s="55">
        <f t="shared" si="23"/>
        <v>44946</v>
      </c>
      <c r="P749" s="55">
        <f>SUM($E$2:$E$999,клиенты!D748:L1182,10,FALSE)</f>
        <v>799900</v>
      </c>
    </row>
    <row r="750" spans="1:16" x14ac:dyDescent="0.25">
      <c r="A750" s="18">
        <v>751</v>
      </c>
      <c r="B750" s="17">
        <v>156</v>
      </c>
      <c r="C750" s="17">
        <v>490</v>
      </c>
      <c r="D750" s="17">
        <v>1</v>
      </c>
      <c r="E750" s="17">
        <v>490</v>
      </c>
      <c r="F750" s="51">
        <v>45237</v>
      </c>
      <c r="G750" s="17" t="s">
        <v>17</v>
      </c>
      <c r="H750" s="19">
        <v>140</v>
      </c>
      <c r="I750" s="17" t="str">
        <f>VLOOKUP(B750,товар!$A$1:$C$433,2,FALSE)</f>
        <v>Фрукты</v>
      </c>
      <c r="J750" s="34">
        <f>AVERAGEIF($I$2:$I$999,I750,$C$2:$C$999)</f>
        <v>274.16279069767444</v>
      </c>
      <c r="K750" s="36">
        <f t="shared" si="22"/>
        <v>0.78725930952582912</v>
      </c>
      <c r="L750" s="17" t="str">
        <f>VLOOKUP(B750,товар!$A$1:$C$433,3,FALSE)</f>
        <v>Фрукты-Ягоды</v>
      </c>
      <c r="M750" s="53">
        <f>AVERAGEIFS($C$2:$C$999,$I$2:$I$999,I750,$L$2:$L$999,L750)</f>
        <v>280.66666666666669</v>
      </c>
      <c r="N750" s="51"/>
      <c r="O750" s="55">
        <f t="shared" si="23"/>
        <v>45237</v>
      </c>
      <c r="P750" s="55">
        <f>SUM($E$2:$E$999,клиенты!D749:L1183,10,FALSE)</f>
        <v>799900</v>
      </c>
    </row>
    <row r="751" spans="1:16" x14ac:dyDescent="0.25">
      <c r="A751" s="18">
        <v>752</v>
      </c>
      <c r="B751" s="17">
        <v>370</v>
      </c>
      <c r="C751" s="17">
        <v>95</v>
      </c>
      <c r="D751" s="17">
        <v>5</v>
      </c>
      <c r="E751" s="17">
        <v>475</v>
      </c>
      <c r="F751" s="51">
        <v>45202</v>
      </c>
      <c r="G751" s="17" t="s">
        <v>13</v>
      </c>
      <c r="H751" s="19">
        <v>250</v>
      </c>
      <c r="I751" s="17" t="str">
        <f>VLOOKUP(B751,товар!$A$1:$C$433,2,FALSE)</f>
        <v>Сок</v>
      </c>
      <c r="J751" s="34">
        <f>AVERAGEIF($I$2:$I$999,I751,$C$2:$C$999)</f>
        <v>268.60344827586209</v>
      </c>
      <c r="K751" s="36">
        <f t="shared" si="22"/>
        <v>-0.64631876243661335</v>
      </c>
      <c r="L751" s="17" t="str">
        <f>VLOOKUP(B751,товар!$A$1:$C$433,3,FALSE)</f>
        <v>Фруктовый сад</v>
      </c>
      <c r="M751" s="53">
        <f>AVERAGEIFS($C$2:$C$999,$I$2:$I$999,I751,$L$2:$L$999,L751)</f>
        <v>281.96875</v>
      </c>
      <c r="N751" s="51"/>
      <c r="O751" s="55">
        <f t="shared" si="23"/>
        <v>45202</v>
      </c>
      <c r="P751" s="55">
        <f>SUM($E$2:$E$999,клиенты!D750:L1184,10,FALSE)</f>
        <v>799900</v>
      </c>
    </row>
    <row r="752" spans="1:16" x14ac:dyDescent="0.25">
      <c r="A752" s="18">
        <v>753</v>
      </c>
      <c r="B752" s="17">
        <v>61</v>
      </c>
      <c r="C752" s="17">
        <v>183</v>
      </c>
      <c r="D752" s="17">
        <v>5</v>
      </c>
      <c r="E752" s="17">
        <v>915</v>
      </c>
      <c r="F752" s="51">
        <v>45062</v>
      </c>
      <c r="G752" s="17" t="s">
        <v>17</v>
      </c>
      <c r="H752" s="19">
        <v>191</v>
      </c>
      <c r="I752" s="17" t="str">
        <f>VLOOKUP(B752,товар!$A$1:$C$433,2,FALSE)</f>
        <v>Йогурт</v>
      </c>
      <c r="J752" s="34">
        <f>AVERAGEIF($I$2:$I$999,I752,$C$2:$C$999)</f>
        <v>263.25423728813558</v>
      </c>
      <c r="K752" s="36">
        <f t="shared" si="22"/>
        <v>-0.30485449394797837</v>
      </c>
      <c r="L752" s="17" t="str">
        <f>VLOOKUP(B752,товар!$A$1:$C$433,3,FALSE)</f>
        <v>Эрманн</v>
      </c>
      <c r="M752" s="53">
        <f>AVERAGEIFS($C$2:$C$999,$I$2:$I$999,I752,$L$2:$L$999,L752)</f>
        <v>248.5</v>
      </c>
      <c r="N752" s="51"/>
      <c r="O752" s="55">
        <f t="shared" si="23"/>
        <v>45062</v>
      </c>
      <c r="P752" s="55">
        <f>SUM($E$2:$E$999,клиенты!D751:L1185,10,FALSE)</f>
        <v>799900</v>
      </c>
    </row>
    <row r="753" spans="1:16" x14ac:dyDescent="0.25">
      <c r="A753" s="18">
        <v>754</v>
      </c>
      <c r="B753" s="17">
        <v>246</v>
      </c>
      <c r="C753" s="17">
        <v>302</v>
      </c>
      <c r="D753" s="17">
        <v>5</v>
      </c>
      <c r="E753" s="17">
        <v>1510</v>
      </c>
      <c r="F753" s="51">
        <v>45407</v>
      </c>
      <c r="G753" s="17" t="s">
        <v>13</v>
      </c>
      <c r="H753" s="19">
        <v>336</v>
      </c>
      <c r="I753" s="17" t="str">
        <f>VLOOKUP(B753,товар!$A$1:$C$433,2,FALSE)</f>
        <v>Сыр</v>
      </c>
      <c r="J753" s="34">
        <f>AVERAGEIF($I$2:$I$999,I753,$C$2:$C$999)</f>
        <v>262.63492063492066</v>
      </c>
      <c r="K753" s="36">
        <f t="shared" si="22"/>
        <v>0.14988516862081469</v>
      </c>
      <c r="L753" s="17" t="str">
        <f>VLOOKUP(B753,товар!$A$1:$C$433,3,FALSE)</f>
        <v>President</v>
      </c>
      <c r="M753" s="53">
        <f>AVERAGEIFS($C$2:$C$999,$I$2:$I$999,I753,$L$2:$L$999,L753)</f>
        <v>238.72222222222223</v>
      </c>
      <c r="N753" s="51"/>
      <c r="O753" s="55">
        <f t="shared" si="23"/>
        <v>45407</v>
      </c>
      <c r="P753" s="55">
        <f>SUM($E$2:$E$999,клиенты!D752:L1186,10,FALSE)</f>
        <v>799900</v>
      </c>
    </row>
    <row r="754" spans="1:16" x14ac:dyDescent="0.25">
      <c r="A754" s="18">
        <v>755</v>
      </c>
      <c r="B754" s="17">
        <v>322</v>
      </c>
      <c r="C754" s="17">
        <v>417</v>
      </c>
      <c r="D754" s="17">
        <v>2</v>
      </c>
      <c r="E754" s="17">
        <v>834</v>
      </c>
      <c r="F754" s="51">
        <v>45376</v>
      </c>
      <c r="G754" s="17" t="s">
        <v>24</v>
      </c>
      <c r="H754" s="19">
        <v>3</v>
      </c>
      <c r="I754" s="17" t="str">
        <f>VLOOKUP(B754,товар!$A$1:$C$433,2,FALSE)</f>
        <v>Крупа</v>
      </c>
      <c r="J754" s="34">
        <f>AVERAGEIF($I$2:$I$999,I754,$C$2:$C$999)</f>
        <v>255.11627906976744</v>
      </c>
      <c r="K754" s="36">
        <f t="shared" si="22"/>
        <v>0.6345487693710119</v>
      </c>
      <c r="L754" s="17" t="str">
        <f>VLOOKUP(B754,товар!$A$1:$C$433,3,FALSE)</f>
        <v>Увелка</v>
      </c>
      <c r="M754" s="53">
        <f>AVERAGEIFS($C$2:$C$999,$I$2:$I$999,I754,$L$2:$L$999,L754)</f>
        <v>251.91666666666666</v>
      </c>
      <c r="N754" s="51"/>
      <c r="O754" s="55">
        <f t="shared" si="23"/>
        <v>45376</v>
      </c>
      <c r="P754" s="55">
        <f>SUM($E$2:$E$999,клиенты!D753:L1187,10,FALSE)</f>
        <v>799900</v>
      </c>
    </row>
    <row r="755" spans="1:16" x14ac:dyDescent="0.25">
      <c r="A755" s="18">
        <v>756</v>
      </c>
      <c r="B755" s="17">
        <v>51</v>
      </c>
      <c r="C755" s="17">
        <v>439</v>
      </c>
      <c r="D755" s="17">
        <v>5</v>
      </c>
      <c r="E755" s="17">
        <v>2195</v>
      </c>
      <c r="F755" s="51">
        <v>45353</v>
      </c>
      <c r="G755" s="17" t="s">
        <v>17</v>
      </c>
      <c r="H755" s="19">
        <v>435</v>
      </c>
      <c r="I755" s="17" t="str">
        <f>VLOOKUP(B755,товар!$A$1:$C$433,2,FALSE)</f>
        <v>Колбаса</v>
      </c>
      <c r="J755" s="34">
        <f>AVERAGEIF($I$2:$I$999,I755,$C$2:$C$999)</f>
        <v>286.92307692307691</v>
      </c>
      <c r="K755" s="36">
        <f t="shared" si="22"/>
        <v>0.53002680965147464</v>
      </c>
      <c r="L755" s="17" t="str">
        <f>VLOOKUP(B755,товар!$A$1:$C$433,3,FALSE)</f>
        <v>Дымов</v>
      </c>
      <c r="M755" s="53">
        <f>AVERAGEIFS($C$2:$C$999,$I$2:$I$999,I755,$L$2:$L$999,L755)</f>
        <v>312.66666666666669</v>
      </c>
      <c r="N755" s="51"/>
      <c r="O755" s="55">
        <f t="shared" si="23"/>
        <v>45353</v>
      </c>
      <c r="P755" s="55">
        <f>SUM($E$2:$E$999,клиенты!D754:L1188,10,FALSE)</f>
        <v>799900</v>
      </c>
    </row>
    <row r="756" spans="1:16" x14ac:dyDescent="0.25">
      <c r="A756" s="18">
        <v>757</v>
      </c>
      <c r="B756" s="17">
        <v>189</v>
      </c>
      <c r="C756" s="17">
        <v>136</v>
      </c>
      <c r="D756" s="17">
        <v>5</v>
      </c>
      <c r="E756" s="17">
        <v>680</v>
      </c>
      <c r="F756" s="51">
        <v>45232</v>
      </c>
      <c r="G756" s="17" t="s">
        <v>26</v>
      </c>
      <c r="H756" s="19">
        <v>80</v>
      </c>
      <c r="I756" s="17" t="str">
        <f>VLOOKUP(B756,товар!$A$1:$C$433,2,FALSE)</f>
        <v>Хлеб</v>
      </c>
      <c r="J756" s="34">
        <f>AVERAGEIF($I$2:$I$999,I756,$C$2:$C$999)</f>
        <v>300.31818181818181</v>
      </c>
      <c r="K756" s="36">
        <f t="shared" si="22"/>
        <v>-0.54714696533979112</v>
      </c>
      <c r="L756" s="17" t="str">
        <f>VLOOKUP(B756,товар!$A$1:$C$433,3,FALSE)</f>
        <v>Дарница</v>
      </c>
      <c r="M756" s="53">
        <f>AVERAGEIFS($C$2:$C$999,$I$2:$I$999,I756,$L$2:$L$999,L756)</f>
        <v>264</v>
      </c>
      <c r="N756" s="51"/>
      <c r="O756" s="55">
        <f t="shared" si="23"/>
        <v>45232</v>
      </c>
      <c r="P756" s="55">
        <f>SUM($E$2:$E$999,клиенты!D755:L1189,10,FALSE)</f>
        <v>799900</v>
      </c>
    </row>
    <row r="757" spans="1:16" x14ac:dyDescent="0.25">
      <c r="A757" s="18">
        <v>758</v>
      </c>
      <c r="B757" s="17">
        <v>67</v>
      </c>
      <c r="C757" s="17">
        <v>274</v>
      </c>
      <c r="D757" s="17">
        <v>4</v>
      </c>
      <c r="E757" s="17">
        <v>1096</v>
      </c>
      <c r="F757" s="51">
        <v>45298</v>
      </c>
      <c r="G757" s="17" t="s">
        <v>10</v>
      </c>
      <c r="H757" s="19">
        <v>262</v>
      </c>
      <c r="I757" s="17" t="str">
        <f>VLOOKUP(B757,товар!$A$1:$C$433,2,FALSE)</f>
        <v>Йогурт</v>
      </c>
      <c r="J757" s="34">
        <f>AVERAGEIF($I$2:$I$999,I757,$C$2:$C$999)</f>
        <v>263.25423728813558</v>
      </c>
      <c r="K757" s="36">
        <f t="shared" si="22"/>
        <v>4.0818954416688147E-2</v>
      </c>
      <c r="L757" s="17" t="str">
        <f>VLOOKUP(B757,товар!$A$1:$C$433,3,FALSE)</f>
        <v>Чудо</v>
      </c>
      <c r="M757" s="53">
        <f>AVERAGEIFS($C$2:$C$999,$I$2:$I$999,I757,$L$2:$L$999,L757)</f>
        <v>287.10000000000002</v>
      </c>
      <c r="N757" s="51"/>
      <c r="O757" s="55">
        <f t="shared" si="23"/>
        <v>45298</v>
      </c>
      <c r="P757" s="55">
        <f>SUM($E$2:$E$999,клиенты!D756:L1190,10,FALSE)</f>
        <v>799900</v>
      </c>
    </row>
    <row r="758" spans="1:16" x14ac:dyDescent="0.25">
      <c r="A758" s="18">
        <v>759</v>
      </c>
      <c r="B758" s="17">
        <v>301</v>
      </c>
      <c r="C758" s="17">
        <v>189</v>
      </c>
      <c r="D758" s="17">
        <v>3</v>
      </c>
      <c r="E758" s="17">
        <v>567</v>
      </c>
      <c r="F758" s="51">
        <v>45144</v>
      </c>
      <c r="G758" s="17" t="s">
        <v>23</v>
      </c>
      <c r="H758" s="19">
        <v>43</v>
      </c>
      <c r="I758" s="17" t="str">
        <f>VLOOKUP(B758,товар!$A$1:$C$433,2,FALSE)</f>
        <v>Фрукты</v>
      </c>
      <c r="J758" s="34">
        <f>AVERAGEIF($I$2:$I$999,I758,$C$2:$C$999)</f>
        <v>274.16279069767444</v>
      </c>
      <c r="K758" s="36">
        <f t="shared" si="22"/>
        <v>-0.31062855204003736</v>
      </c>
      <c r="L758" s="17" t="str">
        <f>VLOOKUP(B758,товар!$A$1:$C$433,3,FALSE)</f>
        <v>Экзотик</v>
      </c>
      <c r="M758" s="53">
        <f>AVERAGEIFS($C$2:$C$999,$I$2:$I$999,I758,$L$2:$L$999,L758)</f>
        <v>253.6875</v>
      </c>
      <c r="N758" s="51"/>
      <c r="O758" s="55">
        <f t="shared" si="23"/>
        <v>45144</v>
      </c>
      <c r="P758" s="55">
        <f>SUM($E$2:$E$999,клиенты!D757:L1191,10,FALSE)</f>
        <v>799900</v>
      </c>
    </row>
    <row r="759" spans="1:16" x14ac:dyDescent="0.25">
      <c r="A759" s="18">
        <v>760</v>
      </c>
      <c r="B759" s="17">
        <v>463</v>
      </c>
      <c r="C759" s="17">
        <v>77</v>
      </c>
      <c r="D759" s="17">
        <v>4</v>
      </c>
      <c r="E759" s="17">
        <v>308</v>
      </c>
      <c r="F759" s="51">
        <v>45293</v>
      </c>
      <c r="G759" s="17" t="s">
        <v>21</v>
      </c>
      <c r="H759" s="19">
        <v>163</v>
      </c>
      <c r="I759" s="17" t="str">
        <f>VLOOKUP(B759,товар!$A$1:$C$433,2,FALSE)</f>
        <v>Кофе</v>
      </c>
      <c r="J759" s="34">
        <f>AVERAGEIF($I$2:$I$999,I759,$C$2:$C$999)</f>
        <v>253.58536585365854</v>
      </c>
      <c r="K759" s="36">
        <f t="shared" si="22"/>
        <v>-0.69635471770703083</v>
      </c>
      <c r="L759" s="17" t="str">
        <f>VLOOKUP(B759,товар!$A$1:$C$433,3,FALSE)</f>
        <v>Черная Карта</v>
      </c>
      <c r="M759" s="53">
        <f>AVERAGEIFS($C$2:$C$999,$I$2:$I$999,I759,$L$2:$L$999,L759)</f>
        <v>222.2</v>
      </c>
      <c r="N759" s="51"/>
      <c r="O759" s="55">
        <f t="shared" si="23"/>
        <v>45293</v>
      </c>
      <c r="P759" s="55">
        <f>SUM($E$2:$E$999,клиенты!D758:L1192,10,FALSE)</f>
        <v>799900</v>
      </c>
    </row>
    <row r="760" spans="1:16" x14ac:dyDescent="0.25">
      <c r="A760" s="18">
        <v>761</v>
      </c>
      <c r="B760" s="17">
        <v>151</v>
      </c>
      <c r="C760" s="17">
        <v>239</v>
      </c>
      <c r="D760" s="17">
        <v>2</v>
      </c>
      <c r="E760" s="17">
        <v>478</v>
      </c>
      <c r="F760" s="51">
        <v>45056</v>
      </c>
      <c r="G760" s="17" t="s">
        <v>14</v>
      </c>
      <c r="H760" s="19">
        <v>386</v>
      </c>
      <c r="I760" s="17" t="str">
        <f>VLOOKUP(B760,товар!$A$1:$C$433,2,FALSE)</f>
        <v>Молоко</v>
      </c>
      <c r="J760" s="34">
        <f>AVERAGEIF($I$2:$I$999,I760,$C$2:$C$999)</f>
        <v>294.95238095238096</v>
      </c>
      <c r="K760" s="36">
        <f t="shared" si="22"/>
        <v>-0.18969970939618985</v>
      </c>
      <c r="L760" s="17" t="str">
        <f>VLOOKUP(B760,товар!$A$1:$C$433,3,FALSE)</f>
        <v>Беллакт</v>
      </c>
      <c r="M760" s="53">
        <f>AVERAGEIFS($C$2:$C$999,$I$2:$I$999,I760,$L$2:$L$999,L760)</f>
        <v>322.54545454545456</v>
      </c>
      <c r="N760" s="51"/>
      <c r="O760" s="55">
        <f t="shared" si="23"/>
        <v>45056</v>
      </c>
      <c r="P760" s="55">
        <f>SUM($E$2:$E$999,клиенты!D759:L1193,10,FALSE)</f>
        <v>799900</v>
      </c>
    </row>
    <row r="761" spans="1:16" x14ac:dyDescent="0.25">
      <c r="A761" s="18">
        <v>762</v>
      </c>
      <c r="B761" s="17">
        <v>398</v>
      </c>
      <c r="C761" s="17">
        <v>464</v>
      </c>
      <c r="D761" s="17">
        <v>5</v>
      </c>
      <c r="E761" s="17">
        <v>2320</v>
      </c>
      <c r="F761" s="51">
        <v>45040</v>
      </c>
      <c r="G761" s="17" t="s">
        <v>11</v>
      </c>
      <c r="H761" s="19">
        <v>342</v>
      </c>
      <c r="I761" s="17" t="str">
        <f>VLOOKUP(B761,товар!$A$1:$C$433,2,FALSE)</f>
        <v>Сок</v>
      </c>
      <c r="J761" s="34">
        <f>AVERAGEIF($I$2:$I$999,I761,$C$2:$C$999)</f>
        <v>268.60344827586209</v>
      </c>
      <c r="K761" s="36">
        <f t="shared" si="22"/>
        <v>0.72745362346748821</v>
      </c>
      <c r="L761" s="17" t="str">
        <f>VLOOKUP(B761,товар!$A$1:$C$433,3,FALSE)</f>
        <v>Фруктовый сад</v>
      </c>
      <c r="M761" s="53">
        <f>AVERAGEIFS($C$2:$C$999,$I$2:$I$999,I761,$L$2:$L$999,L761)</f>
        <v>281.96875</v>
      </c>
      <c r="N761" s="51"/>
      <c r="O761" s="55">
        <f t="shared" si="23"/>
        <v>45040</v>
      </c>
      <c r="P761" s="55">
        <f>SUM($E$2:$E$999,клиенты!D760:L1194,10,FALSE)</f>
        <v>799900</v>
      </c>
    </row>
    <row r="762" spans="1:16" x14ac:dyDescent="0.25">
      <c r="A762" s="18">
        <v>763</v>
      </c>
      <c r="B762" s="17">
        <v>483</v>
      </c>
      <c r="C762" s="17">
        <v>140</v>
      </c>
      <c r="D762" s="17">
        <v>5</v>
      </c>
      <c r="E762" s="17">
        <v>700</v>
      </c>
      <c r="F762" s="51">
        <v>45244</v>
      </c>
      <c r="G762" s="17" t="s">
        <v>11</v>
      </c>
      <c r="H762" s="19">
        <v>7</v>
      </c>
      <c r="I762" s="17" t="str">
        <f>VLOOKUP(B762,товар!$A$1:$C$433,2,FALSE)</f>
        <v>Колбаса</v>
      </c>
      <c r="J762" s="34">
        <f>AVERAGEIF($I$2:$I$999,I762,$C$2:$C$999)</f>
        <v>286.92307692307691</v>
      </c>
      <c r="K762" s="36">
        <f t="shared" si="22"/>
        <v>-0.51206434316353877</v>
      </c>
      <c r="L762" s="17" t="str">
        <f>VLOOKUP(B762,товар!$A$1:$C$433,3,FALSE)</f>
        <v>Дымов</v>
      </c>
      <c r="M762" s="53">
        <f>AVERAGEIFS($C$2:$C$999,$I$2:$I$999,I762,$L$2:$L$999,L762)</f>
        <v>312.66666666666669</v>
      </c>
      <c r="N762" s="51"/>
      <c r="O762" s="55">
        <f t="shared" si="23"/>
        <v>45244</v>
      </c>
      <c r="P762" s="55">
        <f>SUM($E$2:$E$999,клиенты!D761:L1195,10,FALSE)</f>
        <v>799900</v>
      </c>
    </row>
    <row r="763" spans="1:16" x14ac:dyDescent="0.25">
      <c r="A763" s="18">
        <v>764</v>
      </c>
      <c r="B763" s="17">
        <v>86</v>
      </c>
      <c r="C763" s="17">
        <v>353</v>
      </c>
      <c r="D763" s="17">
        <v>2</v>
      </c>
      <c r="E763" s="17">
        <v>706</v>
      </c>
      <c r="F763" s="51">
        <v>45333</v>
      </c>
      <c r="G763" s="17" t="s">
        <v>27</v>
      </c>
      <c r="H763" s="19">
        <v>264</v>
      </c>
      <c r="I763" s="17" t="str">
        <f>VLOOKUP(B763,товар!$A$1:$C$433,2,FALSE)</f>
        <v>Сахар</v>
      </c>
      <c r="J763" s="34">
        <f>AVERAGEIF($I$2:$I$999,I763,$C$2:$C$999)</f>
        <v>250.9655172413793</v>
      </c>
      <c r="K763" s="36">
        <f t="shared" si="22"/>
        <v>0.40656773838966753</v>
      </c>
      <c r="L763" s="17" t="str">
        <f>VLOOKUP(B763,товар!$A$1:$C$433,3,FALSE)</f>
        <v>Русский сахар</v>
      </c>
      <c r="M763" s="53">
        <f>AVERAGEIFS($C$2:$C$999,$I$2:$I$999,I763,$L$2:$L$999,L763)</f>
        <v>293.41176470588238</v>
      </c>
      <c r="N763" s="51"/>
      <c r="O763" s="55">
        <f t="shared" si="23"/>
        <v>45333</v>
      </c>
      <c r="P763" s="55">
        <f>SUM($E$2:$E$999,клиенты!D762:L1196,10,FALSE)</f>
        <v>799900</v>
      </c>
    </row>
    <row r="764" spans="1:16" x14ac:dyDescent="0.25">
      <c r="A764" s="18">
        <v>765</v>
      </c>
      <c r="B764" s="17">
        <v>158</v>
      </c>
      <c r="C764" s="17">
        <v>318</v>
      </c>
      <c r="D764" s="17">
        <v>5</v>
      </c>
      <c r="E764" s="17">
        <v>1590</v>
      </c>
      <c r="F764" s="51">
        <v>44958</v>
      </c>
      <c r="G764" s="17" t="s">
        <v>15</v>
      </c>
      <c r="H764" s="19">
        <v>99</v>
      </c>
      <c r="I764" s="17" t="str">
        <f>VLOOKUP(B764,товар!$A$1:$C$433,2,FALSE)</f>
        <v>Сахар</v>
      </c>
      <c r="J764" s="34">
        <f>AVERAGEIF($I$2:$I$999,I764,$C$2:$C$999)</f>
        <v>250.9655172413793</v>
      </c>
      <c r="K764" s="36">
        <f t="shared" si="22"/>
        <v>0.26710634789777421</v>
      </c>
      <c r="L764" s="17" t="str">
        <f>VLOOKUP(B764,товар!$A$1:$C$433,3,FALSE)</f>
        <v>Сладов</v>
      </c>
      <c r="M764" s="53">
        <f>AVERAGEIFS($C$2:$C$999,$I$2:$I$999,I764,$L$2:$L$999,L764)</f>
        <v>231.92857142857142</v>
      </c>
      <c r="N764" s="51"/>
      <c r="O764" s="55">
        <f t="shared" si="23"/>
        <v>44958</v>
      </c>
      <c r="P764" s="55">
        <f>SUM($E$2:$E$999,клиенты!D763:L1197,10,FALSE)</f>
        <v>799900</v>
      </c>
    </row>
    <row r="765" spans="1:16" x14ac:dyDescent="0.25">
      <c r="A765" s="18">
        <v>766</v>
      </c>
      <c r="B765" s="17">
        <v>199</v>
      </c>
      <c r="C765" s="17">
        <v>80</v>
      </c>
      <c r="D765" s="17">
        <v>5</v>
      </c>
      <c r="E765" s="17">
        <v>400</v>
      </c>
      <c r="F765" s="51">
        <v>45408</v>
      </c>
      <c r="G765" s="17" t="s">
        <v>17</v>
      </c>
      <c r="H765" s="19">
        <v>404</v>
      </c>
      <c r="I765" s="17" t="str">
        <f>VLOOKUP(B765,товар!$A$1:$C$433,2,FALSE)</f>
        <v>Макароны</v>
      </c>
      <c r="J765" s="34">
        <f>AVERAGEIF($I$2:$I$999,I765,$C$2:$C$999)</f>
        <v>265.47674418604652</v>
      </c>
      <c r="K765" s="36">
        <f t="shared" si="22"/>
        <v>-0.69865533704174143</v>
      </c>
      <c r="L765" s="17" t="str">
        <f>VLOOKUP(B765,товар!$A$1:$C$433,3,FALSE)</f>
        <v>Борилла</v>
      </c>
      <c r="M765" s="53">
        <f>AVERAGEIFS($C$2:$C$999,$I$2:$I$999,I765,$L$2:$L$999,L765)</f>
        <v>236.27586206896552</v>
      </c>
      <c r="N765" s="51"/>
      <c r="O765" s="55">
        <f t="shared" si="23"/>
        <v>45408</v>
      </c>
      <c r="P765" s="55">
        <f>SUM($E$2:$E$999,клиенты!D764:L1198,10,FALSE)</f>
        <v>799900</v>
      </c>
    </row>
    <row r="766" spans="1:16" x14ac:dyDescent="0.25">
      <c r="A766" s="18">
        <v>767</v>
      </c>
      <c r="B766" s="17">
        <v>259</v>
      </c>
      <c r="C766" s="17">
        <v>90</v>
      </c>
      <c r="D766" s="17">
        <v>4</v>
      </c>
      <c r="E766" s="17">
        <v>360</v>
      </c>
      <c r="F766" s="51">
        <v>45058</v>
      </c>
      <c r="G766" s="17" t="s">
        <v>12</v>
      </c>
      <c r="H766" s="19">
        <v>79</v>
      </c>
      <c r="I766" s="17" t="str">
        <f>VLOOKUP(B766,товар!$A$1:$C$433,2,FALSE)</f>
        <v>Йогурт</v>
      </c>
      <c r="J766" s="34">
        <f>AVERAGEIF($I$2:$I$999,I766,$C$2:$C$999)</f>
        <v>263.25423728813558</v>
      </c>
      <c r="K766" s="36">
        <f t="shared" si="22"/>
        <v>-0.65812516095802209</v>
      </c>
      <c r="L766" s="17" t="str">
        <f>VLOOKUP(B766,товар!$A$1:$C$433,3,FALSE)</f>
        <v>Ростагроэкспорт</v>
      </c>
      <c r="M766" s="53">
        <f>AVERAGEIFS($C$2:$C$999,$I$2:$I$999,I766,$L$2:$L$999,L766)</f>
        <v>257.78260869565219</v>
      </c>
      <c r="N766" s="51"/>
      <c r="O766" s="55">
        <f t="shared" si="23"/>
        <v>45058</v>
      </c>
      <c r="P766" s="55">
        <f>SUM($E$2:$E$999,клиенты!D765:L1199,10,FALSE)</f>
        <v>799900</v>
      </c>
    </row>
    <row r="767" spans="1:16" x14ac:dyDescent="0.25">
      <c r="A767" s="18">
        <v>768</v>
      </c>
      <c r="B767" s="17">
        <v>468</v>
      </c>
      <c r="C767" s="17">
        <v>167</v>
      </c>
      <c r="D767" s="17">
        <v>4</v>
      </c>
      <c r="E767" s="17">
        <v>668</v>
      </c>
      <c r="F767" s="51">
        <v>45211</v>
      </c>
      <c r="G767" s="17" t="s">
        <v>27</v>
      </c>
      <c r="H767" s="19">
        <v>377</v>
      </c>
      <c r="I767" s="17" t="str">
        <f>VLOOKUP(B767,товар!$A$1:$C$433,2,FALSE)</f>
        <v>Йогурт</v>
      </c>
      <c r="J767" s="34">
        <f>AVERAGEIF($I$2:$I$999,I767,$C$2:$C$999)</f>
        <v>263.25423728813558</v>
      </c>
      <c r="K767" s="36">
        <f t="shared" si="22"/>
        <v>-0.36563224311099662</v>
      </c>
      <c r="L767" s="17" t="str">
        <f>VLOOKUP(B767,товар!$A$1:$C$433,3,FALSE)</f>
        <v>Чудо</v>
      </c>
      <c r="M767" s="53">
        <f>AVERAGEIFS($C$2:$C$999,$I$2:$I$999,I767,$L$2:$L$999,L767)</f>
        <v>287.10000000000002</v>
      </c>
      <c r="N767" s="51"/>
      <c r="O767" s="55">
        <f t="shared" si="23"/>
        <v>45211</v>
      </c>
      <c r="P767" s="55">
        <f>SUM($E$2:$E$999,клиенты!D766:L1200,10,FALSE)</f>
        <v>799900</v>
      </c>
    </row>
    <row r="768" spans="1:16" x14ac:dyDescent="0.25">
      <c r="A768" s="18">
        <v>769</v>
      </c>
      <c r="B768" s="17">
        <v>4</v>
      </c>
      <c r="C768" s="17">
        <v>478</v>
      </c>
      <c r="D768" s="17">
        <v>4</v>
      </c>
      <c r="E768" s="17">
        <v>1912</v>
      </c>
      <c r="F768" s="51">
        <v>45156</v>
      </c>
      <c r="G768" s="17" t="s">
        <v>21</v>
      </c>
      <c r="H768" s="19">
        <v>146</v>
      </c>
      <c r="I768" s="17" t="str">
        <f>VLOOKUP(B768,товар!$A$1:$C$433,2,FALSE)</f>
        <v>Рис</v>
      </c>
      <c r="J768" s="34">
        <f>AVERAGEIF($I$2:$I$999,I768,$C$2:$C$999)</f>
        <v>258.375</v>
      </c>
      <c r="K768" s="36">
        <f t="shared" ref="K768:K831" si="24">C768/J768-1</f>
        <v>0.85002418964683124</v>
      </c>
      <c r="L768" s="17" t="str">
        <f>VLOOKUP(B768,товар!$A$1:$C$433,3,FALSE)</f>
        <v>Белый Злат</v>
      </c>
      <c r="M768" s="53">
        <f>AVERAGEIFS($C$2:$C$999,$I$2:$I$999,I768,$L$2:$L$999,L768)</f>
        <v>269.70588235294116</v>
      </c>
      <c r="N768" s="51"/>
      <c r="O768" s="55">
        <f t="shared" ref="O768:O831" si="25">F768-N768</f>
        <v>45156</v>
      </c>
      <c r="P768" s="55">
        <f>SUM($E$2:$E$999,клиенты!D767:L1201,10,FALSE)</f>
        <v>799900</v>
      </c>
    </row>
    <row r="769" spans="1:16" x14ac:dyDescent="0.25">
      <c r="A769" s="18">
        <v>770</v>
      </c>
      <c r="B769" s="17">
        <v>155</v>
      </c>
      <c r="C769" s="17">
        <v>310</v>
      </c>
      <c r="D769" s="17">
        <v>4</v>
      </c>
      <c r="E769" s="17">
        <v>1240</v>
      </c>
      <c r="F769" s="51">
        <v>44930</v>
      </c>
      <c r="G769" s="17" t="s">
        <v>19</v>
      </c>
      <c r="H769" s="19">
        <v>346</v>
      </c>
      <c r="I769" s="17" t="str">
        <f>VLOOKUP(B769,товар!$A$1:$C$433,2,FALSE)</f>
        <v>Йогурт</v>
      </c>
      <c r="J769" s="34">
        <f>AVERAGEIF($I$2:$I$999,I769,$C$2:$C$999)</f>
        <v>263.25423728813558</v>
      </c>
      <c r="K769" s="36">
        <f t="shared" si="24"/>
        <v>0.17756889003347931</v>
      </c>
      <c r="L769" s="17" t="str">
        <f>VLOOKUP(B769,товар!$A$1:$C$433,3,FALSE)</f>
        <v>Эрманн</v>
      </c>
      <c r="M769" s="53">
        <f>AVERAGEIFS($C$2:$C$999,$I$2:$I$999,I769,$L$2:$L$999,L769)</f>
        <v>248.5</v>
      </c>
      <c r="N769" s="51"/>
      <c r="O769" s="55">
        <f t="shared" si="25"/>
        <v>44930</v>
      </c>
      <c r="P769" s="55">
        <f>SUM($E$2:$E$999,клиенты!D768:L1202,10,FALSE)</f>
        <v>799900</v>
      </c>
    </row>
    <row r="770" spans="1:16" x14ac:dyDescent="0.25">
      <c r="A770" s="18">
        <v>771</v>
      </c>
      <c r="B770" s="17">
        <v>413</v>
      </c>
      <c r="C770" s="17">
        <v>210</v>
      </c>
      <c r="D770" s="17">
        <v>5</v>
      </c>
      <c r="E770" s="17">
        <v>1050</v>
      </c>
      <c r="F770" s="51">
        <v>45422</v>
      </c>
      <c r="G770" s="17" t="s">
        <v>19</v>
      </c>
      <c r="H770" s="19">
        <v>436</v>
      </c>
      <c r="I770" s="17" t="str">
        <f>VLOOKUP(B770,товар!$A$1:$C$433,2,FALSE)</f>
        <v>Кофе</v>
      </c>
      <c r="J770" s="34">
        <f>AVERAGEIF($I$2:$I$999,I770,$C$2:$C$999)</f>
        <v>253.58536585365854</v>
      </c>
      <c r="K770" s="36">
        <f t="shared" si="24"/>
        <v>-0.171876502837357</v>
      </c>
      <c r="L770" s="17" t="str">
        <f>VLOOKUP(B770,товар!$A$1:$C$433,3,FALSE)</f>
        <v>Jacobs</v>
      </c>
      <c r="M770" s="53">
        <f>AVERAGEIFS($C$2:$C$999,$I$2:$I$999,I770,$L$2:$L$999,L770)</f>
        <v>288.11111111111109</v>
      </c>
      <c r="N770" s="51"/>
      <c r="O770" s="55">
        <f t="shared" si="25"/>
        <v>45422</v>
      </c>
      <c r="P770" s="55">
        <f>SUM($E$2:$E$999,клиенты!D769:L1203,10,FALSE)</f>
        <v>799900</v>
      </c>
    </row>
    <row r="771" spans="1:16" x14ac:dyDescent="0.25">
      <c r="A771" s="18">
        <v>772</v>
      </c>
      <c r="B771" s="17">
        <v>200</v>
      </c>
      <c r="C771" s="17">
        <v>67</v>
      </c>
      <c r="D771" s="17">
        <v>1</v>
      </c>
      <c r="E771" s="17">
        <v>67</v>
      </c>
      <c r="F771" s="51">
        <v>45163</v>
      </c>
      <c r="G771" s="17" t="s">
        <v>14</v>
      </c>
      <c r="H771" s="19">
        <v>103</v>
      </c>
      <c r="I771" s="17" t="str">
        <f>VLOOKUP(B771,товар!$A$1:$C$433,2,FALSE)</f>
        <v>Чипсы</v>
      </c>
      <c r="J771" s="34">
        <f>AVERAGEIF($I$2:$I$999,I771,$C$2:$C$999)</f>
        <v>273.72549019607845</v>
      </c>
      <c r="K771" s="36">
        <f t="shared" si="24"/>
        <v>-0.75522922636103151</v>
      </c>
      <c r="L771" s="17" t="str">
        <f>VLOOKUP(B771,товар!$A$1:$C$433,3,FALSE)</f>
        <v>Estrella</v>
      </c>
      <c r="M771" s="53">
        <f>AVERAGEIFS($C$2:$C$999,$I$2:$I$999,I771,$L$2:$L$999,L771)</f>
        <v>266.27272727272725</v>
      </c>
      <c r="N771" s="51"/>
      <c r="O771" s="55">
        <f t="shared" si="25"/>
        <v>45163</v>
      </c>
      <c r="P771" s="55">
        <f>SUM($E$2:$E$999,клиенты!D770:L1204,10,FALSE)</f>
        <v>799900</v>
      </c>
    </row>
    <row r="772" spans="1:16" x14ac:dyDescent="0.25">
      <c r="A772" s="18">
        <v>773</v>
      </c>
      <c r="B772" s="17">
        <v>295</v>
      </c>
      <c r="C772" s="17">
        <v>294</v>
      </c>
      <c r="D772" s="17">
        <v>5</v>
      </c>
      <c r="E772" s="17">
        <v>1470</v>
      </c>
      <c r="F772" s="51">
        <v>45147</v>
      </c>
      <c r="G772" s="17" t="s">
        <v>26</v>
      </c>
      <c r="H772" s="19">
        <v>493</v>
      </c>
      <c r="I772" s="17" t="str">
        <f>VLOOKUP(B772,товар!$A$1:$C$433,2,FALSE)</f>
        <v>Печенье</v>
      </c>
      <c r="J772" s="34">
        <f>AVERAGEIF($I$2:$I$999,I772,$C$2:$C$999)</f>
        <v>283.468085106383</v>
      </c>
      <c r="K772" s="36">
        <f t="shared" si="24"/>
        <v>3.715379419049758E-2</v>
      </c>
      <c r="L772" s="17" t="str">
        <f>VLOOKUP(B772,товар!$A$1:$C$433,3,FALSE)</f>
        <v>Белогорье</v>
      </c>
      <c r="M772" s="53">
        <f>AVERAGEIFS($C$2:$C$999,$I$2:$I$999,I772,$L$2:$L$999,L772)</f>
        <v>249.5</v>
      </c>
      <c r="N772" s="51"/>
      <c r="O772" s="55">
        <f t="shared" si="25"/>
        <v>45147</v>
      </c>
      <c r="P772" s="55">
        <f>SUM($E$2:$E$999,клиенты!D771:L1205,10,FALSE)</f>
        <v>799900</v>
      </c>
    </row>
    <row r="773" spans="1:16" x14ac:dyDescent="0.25">
      <c r="A773" s="18">
        <v>774</v>
      </c>
      <c r="B773" s="17">
        <v>39</v>
      </c>
      <c r="C773" s="17">
        <v>404</v>
      </c>
      <c r="D773" s="17">
        <v>2</v>
      </c>
      <c r="E773" s="17">
        <v>808</v>
      </c>
      <c r="F773" s="51">
        <v>45175</v>
      </c>
      <c r="G773" s="17" t="s">
        <v>15</v>
      </c>
      <c r="H773" s="19">
        <v>252</v>
      </c>
      <c r="I773" s="17" t="str">
        <f>VLOOKUP(B773,товар!$A$1:$C$433,2,FALSE)</f>
        <v>Сыр</v>
      </c>
      <c r="J773" s="34">
        <f>AVERAGEIF($I$2:$I$999,I773,$C$2:$C$999)</f>
        <v>262.63492063492066</v>
      </c>
      <c r="K773" s="36">
        <f t="shared" si="24"/>
        <v>0.53825698053910287</v>
      </c>
      <c r="L773" s="17" t="str">
        <f>VLOOKUP(B773,товар!$A$1:$C$433,3,FALSE)</f>
        <v>Сырная долина</v>
      </c>
      <c r="M773" s="53">
        <f>AVERAGEIFS($C$2:$C$999,$I$2:$I$999,I773,$L$2:$L$999,L773)</f>
        <v>271</v>
      </c>
      <c r="N773" s="51"/>
      <c r="O773" s="55">
        <f t="shared" si="25"/>
        <v>45175</v>
      </c>
      <c r="P773" s="55">
        <f>SUM($E$2:$E$999,клиенты!D772:L1206,10,FALSE)</f>
        <v>799900</v>
      </c>
    </row>
    <row r="774" spans="1:16" x14ac:dyDescent="0.25">
      <c r="A774" s="18">
        <v>775</v>
      </c>
      <c r="B774" s="17">
        <v>228</v>
      </c>
      <c r="C774" s="17">
        <v>98</v>
      </c>
      <c r="D774" s="17">
        <v>2</v>
      </c>
      <c r="E774" s="17">
        <v>196</v>
      </c>
      <c r="F774" s="51">
        <v>45344</v>
      </c>
      <c r="G774" s="17" t="s">
        <v>12</v>
      </c>
      <c r="H774" s="19">
        <v>338</v>
      </c>
      <c r="I774" s="17" t="str">
        <f>VLOOKUP(B774,товар!$A$1:$C$433,2,FALSE)</f>
        <v>Рис</v>
      </c>
      <c r="J774" s="34">
        <f>AVERAGEIF($I$2:$I$999,I774,$C$2:$C$999)</f>
        <v>258.375</v>
      </c>
      <c r="K774" s="36">
        <f t="shared" si="24"/>
        <v>-0.62070633768746974</v>
      </c>
      <c r="L774" s="17" t="str">
        <f>VLOOKUP(B774,товар!$A$1:$C$433,3,FALSE)</f>
        <v>Мистраль</v>
      </c>
      <c r="M774" s="53">
        <f>AVERAGEIFS($C$2:$C$999,$I$2:$I$999,I774,$L$2:$L$999,L774)</f>
        <v>181.57142857142858</v>
      </c>
      <c r="N774" s="51"/>
      <c r="O774" s="55">
        <f t="shared" si="25"/>
        <v>45344</v>
      </c>
      <c r="P774" s="55">
        <f>SUM($E$2:$E$999,клиенты!D773:L1207,10,FALSE)</f>
        <v>799900</v>
      </c>
    </row>
    <row r="775" spans="1:16" x14ac:dyDescent="0.25">
      <c r="A775" s="18">
        <v>776</v>
      </c>
      <c r="B775" s="17">
        <v>37</v>
      </c>
      <c r="C775" s="17">
        <v>139</v>
      </c>
      <c r="D775" s="17">
        <v>3</v>
      </c>
      <c r="E775" s="17">
        <v>417</v>
      </c>
      <c r="F775" s="51">
        <v>45014</v>
      </c>
      <c r="G775" s="17" t="s">
        <v>17</v>
      </c>
      <c r="H775" s="19">
        <v>397</v>
      </c>
      <c r="I775" s="17" t="str">
        <f>VLOOKUP(B775,товар!$A$1:$C$433,2,FALSE)</f>
        <v>Соль</v>
      </c>
      <c r="J775" s="34">
        <f>AVERAGEIF($I$2:$I$999,I775,$C$2:$C$999)</f>
        <v>264.8679245283019</v>
      </c>
      <c r="K775" s="36">
        <f t="shared" si="24"/>
        <v>-0.47521014389514182</v>
      </c>
      <c r="L775" s="17" t="str">
        <f>VLOOKUP(B775,товар!$A$1:$C$433,3,FALSE)</f>
        <v>Илецкая</v>
      </c>
      <c r="M775" s="53">
        <f>AVERAGEIFS($C$2:$C$999,$I$2:$I$999,I775,$L$2:$L$999,L775)</f>
        <v>238.16666666666666</v>
      </c>
      <c r="N775" s="51"/>
      <c r="O775" s="55">
        <f t="shared" si="25"/>
        <v>45014</v>
      </c>
      <c r="P775" s="55">
        <f>SUM($E$2:$E$999,клиенты!D774:L1208,10,FALSE)</f>
        <v>799900</v>
      </c>
    </row>
    <row r="776" spans="1:16" x14ac:dyDescent="0.25">
      <c r="A776" s="18">
        <v>777</v>
      </c>
      <c r="B776" s="17">
        <v>62</v>
      </c>
      <c r="C776" s="17">
        <v>241</v>
      </c>
      <c r="D776" s="17">
        <v>2</v>
      </c>
      <c r="E776" s="17">
        <v>482</v>
      </c>
      <c r="F776" s="51">
        <v>45231</v>
      </c>
      <c r="G776" s="17" t="s">
        <v>8</v>
      </c>
      <c r="H776" s="19">
        <v>247</v>
      </c>
      <c r="I776" s="17" t="str">
        <f>VLOOKUP(B776,товар!$A$1:$C$433,2,FALSE)</f>
        <v>Рыба</v>
      </c>
      <c r="J776" s="34">
        <f>AVERAGEIF($I$2:$I$999,I776,$C$2:$C$999)</f>
        <v>258.5128205128205</v>
      </c>
      <c r="K776" s="36">
        <f t="shared" si="24"/>
        <v>-6.7744495139853145E-2</v>
      </c>
      <c r="L776" s="17" t="str">
        <f>VLOOKUP(B776,товар!$A$1:$C$433,3,FALSE)</f>
        <v>Балтийский берег</v>
      </c>
      <c r="M776" s="53">
        <f>AVERAGEIFS($C$2:$C$999,$I$2:$I$999,I776,$L$2:$L$999,L776)</f>
        <v>289.88888888888891</v>
      </c>
      <c r="N776" s="51"/>
      <c r="O776" s="55">
        <f t="shared" si="25"/>
        <v>45231</v>
      </c>
      <c r="P776" s="55">
        <f>SUM($E$2:$E$999,клиенты!D775:L1209,10,FALSE)</f>
        <v>799900</v>
      </c>
    </row>
    <row r="777" spans="1:16" x14ac:dyDescent="0.25">
      <c r="A777" s="18">
        <v>778</v>
      </c>
      <c r="B777" s="17">
        <v>468</v>
      </c>
      <c r="C777" s="17">
        <v>182</v>
      </c>
      <c r="D777" s="17">
        <v>5</v>
      </c>
      <c r="E777" s="17">
        <v>910</v>
      </c>
      <c r="F777" s="51">
        <v>45005</v>
      </c>
      <c r="G777" s="17" t="s">
        <v>24</v>
      </c>
      <c r="H777" s="19">
        <v>445</v>
      </c>
      <c r="I777" s="17" t="str">
        <f>VLOOKUP(B777,товар!$A$1:$C$433,2,FALSE)</f>
        <v>Йогурт</v>
      </c>
      <c r="J777" s="34">
        <f>AVERAGEIF($I$2:$I$999,I777,$C$2:$C$999)</f>
        <v>263.25423728813558</v>
      </c>
      <c r="K777" s="36">
        <f t="shared" si="24"/>
        <v>-0.30865310327066697</v>
      </c>
      <c r="L777" s="17" t="str">
        <f>VLOOKUP(B777,товар!$A$1:$C$433,3,FALSE)</f>
        <v>Чудо</v>
      </c>
      <c r="M777" s="53">
        <f>AVERAGEIFS($C$2:$C$999,$I$2:$I$999,I777,$L$2:$L$999,L777)</f>
        <v>287.10000000000002</v>
      </c>
      <c r="N777" s="51"/>
      <c r="O777" s="55">
        <f t="shared" si="25"/>
        <v>45005</v>
      </c>
      <c r="P777" s="55">
        <f>SUM($E$2:$E$999,клиенты!D776:L1210,10,FALSE)</f>
        <v>799900</v>
      </c>
    </row>
    <row r="778" spans="1:16" x14ac:dyDescent="0.25">
      <c r="A778" s="18">
        <v>779</v>
      </c>
      <c r="B778" s="17">
        <v>497</v>
      </c>
      <c r="C778" s="17">
        <v>275</v>
      </c>
      <c r="D778" s="17">
        <v>4</v>
      </c>
      <c r="E778" s="17">
        <v>1100</v>
      </c>
      <c r="F778" s="51">
        <v>45236</v>
      </c>
      <c r="G778" s="17" t="s">
        <v>11</v>
      </c>
      <c r="H778" s="19">
        <v>477</v>
      </c>
      <c r="I778" s="17" t="str">
        <f>VLOOKUP(B778,товар!$A$1:$C$433,2,FALSE)</f>
        <v>Конфеты</v>
      </c>
      <c r="J778" s="34">
        <f>AVERAGEIF($I$2:$I$999,I778,$C$2:$C$999)</f>
        <v>267.85483870967744</v>
      </c>
      <c r="K778" s="36">
        <f t="shared" si="24"/>
        <v>2.667549828385618E-2</v>
      </c>
      <c r="L778" s="17" t="str">
        <f>VLOOKUP(B778,товар!$A$1:$C$433,3,FALSE)</f>
        <v>Бабаевский</v>
      </c>
      <c r="M778" s="53">
        <f>AVERAGEIFS($C$2:$C$999,$I$2:$I$999,I778,$L$2:$L$999,L778)</f>
        <v>250.25925925925927</v>
      </c>
      <c r="N778" s="51"/>
      <c r="O778" s="55">
        <f t="shared" si="25"/>
        <v>45236</v>
      </c>
      <c r="P778" s="55">
        <f>SUM($E$2:$E$999,клиенты!D777:L1211,10,FALSE)</f>
        <v>799900</v>
      </c>
    </row>
    <row r="779" spans="1:16" x14ac:dyDescent="0.25">
      <c r="A779" s="18">
        <v>780</v>
      </c>
      <c r="B779" s="17">
        <v>372</v>
      </c>
      <c r="C779" s="17">
        <v>182</v>
      </c>
      <c r="D779" s="17">
        <v>2</v>
      </c>
      <c r="E779" s="17">
        <v>364</v>
      </c>
      <c r="F779" s="51">
        <v>44991</v>
      </c>
      <c r="G779" s="17" t="s">
        <v>22</v>
      </c>
      <c r="H779" s="19">
        <v>402</v>
      </c>
      <c r="I779" s="17" t="str">
        <f>VLOOKUP(B779,товар!$A$1:$C$433,2,FALSE)</f>
        <v>Кофе</v>
      </c>
      <c r="J779" s="34">
        <f>AVERAGEIF($I$2:$I$999,I779,$C$2:$C$999)</f>
        <v>253.58536585365854</v>
      </c>
      <c r="K779" s="36">
        <f t="shared" si="24"/>
        <v>-0.28229296912570934</v>
      </c>
      <c r="L779" s="17" t="str">
        <f>VLOOKUP(B779,товар!$A$1:$C$433,3,FALSE)</f>
        <v>Черная Карта</v>
      </c>
      <c r="M779" s="53">
        <f>AVERAGEIFS($C$2:$C$999,$I$2:$I$999,I779,$L$2:$L$999,L779)</f>
        <v>222.2</v>
      </c>
      <c r="N779" s="51"/>
      <c r="O779" s="55">
        <f t="shared" si="25"/>
        <v>44991</v>
      </c>
      <c r="P779" s="55">
        <f>SUM($E$2:$E$999,клиенты!D778:L1212,10,FALSE)</f>
        <v>799900</v>
      </c>
    </row>
    <row r="780" spans="1:16" x14ac:dyDescent="0.25">
      <c r="A780" s="18">
        <v>781</v>
      </c>
      <c r="B780" s="17">
        <v>354</v>
      </c>
      <c r="C780" s="17">
        <v>203</v>
      </c>
      <c r="D780" s="17">
        <v>5</v>
      </c>
      <c r="E780" s="17">
        <v>1015</v>
      </c>
      <c r="F780" s="51">
        <v>45234</v>
      </c>
      <c r="G780" s="17" t="s">
        <v>25</v>
      </c>
      <c r="H780" s="19">
        <v>265</v>
      </c>
      <c r="I780" s="17" t="str">
        <f>VLOOKUP(B780,товар!$A$1:$C$433,2,FALSE)</f>
        <v>Чай</v>
      </c>
      <c r="J780" s="34">
        <f>AVERAGEIF($I$2:$I$999,I780,$C$2:$C$999)</f>
        <v>271.18181818181819</v>
      </c>
      <c r="K780" s="36">
        <f t="shared" si="24"/>
        <v>-0.25142474019443517</v>
      </c>
      <c r="L780" s="17" t="str">
        <f>VLOOKUP(B780,товар!$A$1:$C$433,3,FALSE)</f>
        <v>Lipton</v>
      </c>
      <c r="M780" s="53">
        <f>AVERAGEIFS($C$2:$C$999,$I$2:$I$999,I780,$L$2:$L$999,L780)</f>
        <v>260.15789473684208</v>
      </c>
      <c r="N780" s="51"/>
      <c r="O780" s="55">
        <f t="shared" si="25"/>
        <v>45234</v>
      </c>
      <c r="P780" s="55">
        <f>SUM($E$2:$E$999,клиенты!D779:L1213,10,FALSE)</f>
        <v>799900</v>
      </c>
    </row>
    <row r="781" spans="1:16" x14ac:dyDescent="0.25">
      <c r="A781" s="18">
        <v>782</v>
      </c>
      <c r="B781" s="17">
        <v>460</v>
      </c>
      <c r="C781" s="17">
        <v>103</v>
      </c>
      <c r="D781" s="17">
        <v>5</v>
      </c>
      <c r="E781" s="17">
        <v>515</v>
      </c>
      <c r="F781" s="51">
        <v>45411</v>
      </c>
      <c r="G781" s="17" t="s">
        <v>20</v>
      </c>
      <c r="H781" s="19">
        <v>124</v>
      </c>
      <c r="I781" s="17" t="str">
        <f>VLOOKUP(B781,товар!$A$1:$C$433,2,FALSE)</f>
        <v>Кофе</v>
      </c>
      <c r="J781" s="34">
        <f>AVERAGEIF($I$2:$I$999,I781,$C$2:$C$999)</f>
        <v>253.58536585365854</v>
      </c>
      <c r="K781" s="36">
        <f t="shared" si="24"/>
        <v>-0.59382514186784652</v>
      </c>
      <c r="L781" s="17" t="str">
        <f>VLOOKUP(B781,товар!$A$1:$C$433,3,FALSE)</f>
        <v>Tchibo</v>
      </c>
      <c r="M781" s="53">
        <f>AVERAGEIFS($C$2:$C$999,$I$2:$I$999,I781,$L$2:$L$999,L781)</f>
        <v>140</v>
      </c>
      <c r="N781" s="51"/>
      <c r="O781" s="55">
        <f t="shared" si="25"/>
        <v>45411</v>
      </c>
      <c r="P781" s="55">
        <f>SUM($E$2:$E$999,клиенты!D780:L1214,10,FALSE)</f>
        <v>799900</v>
      </c>
    </row>
    <row r="782" spans="1:16" x14ac:dyDescent="0.25">
      <c r="A782" s="18">
        <v>783</v>
      </c>
      <c r="B782" s="17">
        <v>63</v>
      </c>
      <c r="C782" s="17">
        <v>344</v>
      </c>
      <c r="D782" s="17">
        <v>2</v>
      </c>
      <c r="E782" s="17">
        <v>688</v>
      </c>
      <c r="F782" s="51">
        <v>45194</v>
      </c>
      <c r="G782" s="17" t="s">
        <v>21</v>
      </c>
      <c r="H782" s="19">
        <v>208</v>
      </c>
      <c r="I782" s="17" t="str">
        <f>VLOOKUP(B782,товар!$A$1:$C$433,2,FALSE)</f>
        <v>Рыба</v>
      </c>
      <c r="J782" s="34">
        <f>AVERAGEIF($I$2:$I$999,I782,$C$2:$C$999)</f>
        <v>258.5128205128205</v>
      </c>
      <c r="K782" s="36">
        <f t="shared" si="24"/>
        <v>0.33068835548502284</v>
      </c>
      <c r="L782" s="17" t="str">
        <f>VLOOKUP(B782,товар!$A$1:$C$433,3,FALSE)</f>
        <v>Балтийский берег</v>
      </c>
      <c r="M782" s="53">
        <f>AVERAGEIFS($C$2:$C$999,$I$2:$I$999,I782,$L$2:$L$999,L782)</f>
        <v>289.88888888888891</v>
      </c>
      <c r="N782" s="51"/>
      <c r="O782" s="55">
        <f t="shared" si="25"/>
        <v>45194</v>
      </c>
      <c r="P782" s="55">
        <f>SUM($E$2:$E$999,клиенты!D781:L1215,10,FALSE)</f>
        <v>799900</v>
      </c>
    </row>
    <row r="783" spans="1:16" x14ac:dyDescent="0.25">
      <c r="A783" s="18">
        <v>784</v>
      </c>
      <c r="B783" s="17">
        <v>467</v>
      </c>
      <c r="C783" s="17">
        <v>436</v>
      </c>
      <c r="D783" s="17">
        <v>3</v>
      </c>
      <c r="E783" s="17">
        <v>1308</v>
      </c>
      <c r="F783" s="51">
        <v>45289</v>
      </c>
      <c r="G783" s="17" t="s">
        <v>13</v>
      </c>
      <c r="H783" s="19">
        <v>343</v>
      </c>
      <c r="I783" s="17" t="str">
        <f>VLOOKUP(B783,товар!$A$1:$C$433,2,FALSE)</f>
        <v>Макароны</v>
      </c>
      <c r="J783" s="34">
        <f>AVERAGEIF($I$2:$I$999,I783,$C$2:$C$999)</f>
        <v>265.47674418604652</v>
      </c>
      <c r="K783" s="36">
        <f t="shared" si="24"/>
        <v>0.64232841312250888</v>
      </c>
      <c r="L783" s="17" t="str">
        <f>VLOOKUP(B783,товар!$A$1:$C$433,3,FALSE)</f>
        <v>Борилла</v>
      </c>
      <c r="M783" s="53">
        <f>AVERAGEIFS($C$2:$C$999,$I$2:$I$999,I783,$L$2:$L$999,L783)</f>
        <v>236.27586206896552</v>
      </c>
      <c r="N783" s="51"/>
      <c r="O783" s="55">
        <f t="shared" si="25"/>
        <v>45289</v>
      </c>
      <c r="P783" s="55">
        <f>SUM($E$2:$E$999,клиенты!D782:L1216,10,FALSE)</f>
        <v>799900</v>
      </c>
    </row>
    <row r="784" spans="1:16" x14ac:dyDescent="0.25">
      <c r="A784" s="18">
        <v>785</v>
      </c>
      <c r="B784" s="17">
        <v>184</v>
      </c>
      <c r="C784" s="17">
        <v>79</v>
      </c>
      <c r="D784" s="17">
        <v>4</v>
      </c>
      <c r="E784" s="17">
        <v>316</v>
      </c>
      <c r="F784" s="51">
        <v>45407</v>
      </c>
      <c r="G784" s="17" t="s">
        <v>9</v>
      </c>
      <c r="H784" s="19">
        <v>394</v>
      </c>
      <c r="I784" s="17" t="str">
        <f>VLOOKUP(B784,товар!$A$1:$C$433,2,FALSE)</f>
        <v>Конфеты</v>
      </c>
      <c r="J784" s="34">
        <f>AVERAGEIF($I$2:$I$999,I784,$C$2:$C$999)</f>
        <v>267.85483870967744</v>
      </c>
      <c r="K784" s="36">
        <f t="shared" si="24"/>
        <v>-0.7050641295839104</v>
      </c>
      <c r="L784" s="17" t="str">
        <f>VLOOKUP(B784,товар!$A$1:$C$433,3,FALSE)</f>
        <v>Славянка</v>
      </c>
      <c r="M784" s="53">
        <f>AVERAGEIFS($C$2:$C$999,$I$2:$I$999,I784,$L$2:$L$999,L784)</f>
        <v>268</v>
      </c>
      <c r="N784" s="51"/>
      <c r="O784" s="55">
        <f t="shared" si="25"/>
        <v>45407</v>
      </c>
      <c r="P784" s="55">
        <f>SUM($E$2:$E$999,клиенты!D783:L1217,10,FALSE)</f>
        <v>799900</v>
      </c>
    </row>
    <row r="785" spans="1:16" x14ac:dyDescent="0.25">
      <c r="A785" s="18">
        <v>786</v>
      </c>
      <c r="B785" s="17">
        <v>265</v>
      </c>
      <c r="C785" s="17">
        <v>339</v>
      </c>
      <c r="D785" s="17">
        <v>3</v>
      </c>
      <c r="E785" s="17">
        <v>1017</v>
      </c>
      <c r="F785" s="51">
        <v>44944</v>
      </c>
      <c r="G785" s="17" t="s">
        <v>9</v>
      </c>
      <c r="H785" s="19">
        <v>242</v>
      </c>
      <c r="I785" s="17" t="str">
        <f>VLOOKUP(B785,товар!$A$1:$C$433,2,FALSE)</f>
        <v>Мясо</v>
      </c>
      <c r="J785" s="34">
        <f>AVERAGEIF($I$2:$I$999,I785,$C$2:$C$999)</f>
        <v>271.74545454545455</v>
      </c>
      <c r="K785" s="36">
        <f t="shared" si="24"/>
        <v>0.24749096748293864</v>
      </c>
      <c r="L785" s="17" t="str">
        <f>VLOOKUP(B785,товар!$A$1:$C$433,3,FALSE)</f>
        <v>Мираторг</v>
      </c>
      <c r="M785" s="53">
        <f>AVERAGEIFS($C$2:$C$999,$I$2:$I$999,I785,$L$2:$L$999,L785)</f>
        <v>316.58333333333331</v>
      </c>
      <c r="N785" s="51"/>
      <c r="O785" s="55">
        <f t="shared" si="25"/>
        <v>44944</v>
      </c>
      <c r="P785" s="55">
        <f>SUM($E$2:$E$999,клиенты!D784:L1218,10,FALSE)</f>
        <v>799900</v>
      </c>
    </row>
    <row r="786" spans="1:16" x14ac:dyDescent="0.25">
      <c r="A786" s="18">
        <v>787</v>
      </c>
      <c r="B786" s="17">
        <v>130</v>
      </c>
      <c r="C786" s="17">
        <v>319</v>
      </c>
      <c r="D786" s="17">
        <v>3</v>
      </c>
      <c r="E786" s="17">
        <v>957</v>
      </c>
      <c r="F786" s="51">
        <v>45145</v>
      </c>
      <c r="G786" s="17" t="s">
        <v>27</v>
      </c>
      <c r="H786" s="19">
        <v>56</v>
      </c>
      <c r="I786" s="17" t="str">
        <f>VLOOKUP(B786,товар!$A$1:$C$433,2,FALSE)</f>
        <v>Соль</v>
      </c>
      <c r="J786" s="34">
        <f>AVERAGEIF($I$2:$I$999,I786,$C$2:$C$999)</f>
        <v>264.8679245283019</v>
      </c>
      <c r="K786" s="36">
        <f t="shared" si="24"/>
        <v>0.20437384242769618</v>
      </c>
      <c r="L786" s="17" t="str">
        <f>VLOOKUP(B786,товар!$A$1:$C$433,3,FALSE)</f>
        <v>Илецкая</v>
      </c>
      <c r="M786" s="53">
        <f>AVERAGEIFS($C$2:$C$999,$I$2:$I$999,I786,$L$2:$L$999,L786)</f>
        <v>238.16666666666666</v>
      </c>
      <c r="N786" s="51"/>
      <c r="O786" s="55">
        <f t="shared" si="25"/>
        <v>45145</v>
      </c>
      <c r="P786" s="55">
        <f>SUM($E$2:$E$999,клиенты!D785:L1219,10,FALSE)</f>
        <v>799900</v>
      </c>
    </row>
    <row r="787" spans="1:16" x14ac:dyDescent="0.25">
      <c r="A787" s="18">
        <v>788</v>
      </c>
      <c r="B787" s="17">
        <v>443</v>
      </c>
      <c r="C787" s="17">
        <v>348</v>
      </c>
      <c r="D787" s="17">
        <v>3</v>
      </c>
      <c r="E787" s="17">
        <v>1044</v>
      </c>
      <c r="F787" s="51">
        <v>44930</v>
      </c>
      <c r="G787" s="17" t="s">
        <v>24</v>
      </c>
      <c r="H787" s="19">
        <v>324</v>
      </c>
      <c r="I787" s="17" t="str">
        <f>VLOOKUP(B787,товар!$A$1:$C$433,2,FALSE)</f>
        <v>Кофе</v>
      </c>
      <c r="J787" s="34">
        <f>AVERAGEIF($I$2:$I$999,I787,$C$2:$C$999)</f>
        <v>253.58536585365854</v>
      </c>
      <c r="K787" s="36">
        <f t="shared" si="24"/>
        <v>0.37231893815523698</v>
      </c>
      <c r="L787" s="17" t="str">
        <f>VLOOKUP(B787,товар!$A$1:$C$433,3,FALSE)</f>
        <v>Jacobs</v>
      </c>
      <c r="M787" s="53">
        <f>AVERAGEIFS($C$2:$C$999,$I$2:$I$999,I787,$L$2:$L$999,L787)</f>
        <v>288.11111111111109</v>
      </c>
      <c r="N787" s="51"/>
      <c r="O787" s="55">
        <f t="shared" si="25"/>
        <v>44930</v>
      </c>
      <c r="P787" s="55">
        <f>SUM($E$2:$E$999,клиенты!D786:L1220,10,FALSE)</f>
        <v>799900</v>
      </c>
    </row>
    <row r="788" spans="1:16" x14ac:dyDescent="0.25">
      <c r="A788" s="18">
        <v>789</v>
      </c>
      <c r="B788" s="17">
        <v>408</v>
      </c>
      <c r="C788" s="17">
        <v>60</v>
      </c>
      <c r="D788" s="17">
        <v>4</v>
      </c>
      <c r="E788" s="17">
        <v>240</v>
      </c>
      <c r="F788" s="51">
        <v>45299</v>
      </c>
      <c r="G788" s="17" t="s">
        <v>15</v>
      </c>
      <c r="H788" s="19">
        <v>486</v>
      </c>
      <c r="I788" s="17" t="str">
        <f>VLOOKUP(B788,товар!$A$1:$C$433,2,FALSE)</f>
        <v>Йогурт</v>
      </c>
      <c r="J788" s="34">
        <f>AVERAGEIF($I$2:$I$999,I788,$C$2:$C$999)</f>
        <v>263.25423728813558</v>
      </c>
      <c r="K788" s="36">
        <f t="shared" si="24"/>
        <v>-0.7720834406386814</v>
      </c>
      <c r="L788" s="17" t="str">
        <f>VLOOKUP(B788,товар!$A$1:$C$433,3,FALSE)</f>
        <v>Эрманн</v>
      </c>
      <c r="M788" s="53">
        <f>AVERAGEIFS($C$2:$C$999,$I$2:$I$999,I788,$L$2:$L$999,L788)</f>
        <v>248.5</v>
      </c>
      <c r="N788" s="51"/>
      <c r="O788" s="55">
        <f t="shared" si="25"/>
        <v>45299</v>
      </c>
      <c r="P788" s="55">
        <f>SUM($E$2:$E$999,клиенты!D787:L1221,10,FALSE)</f>
        <v>799900</v>
      </c>
    </row>
    <row r="789" spans="1:16" x14ac:dyDescent="0.25">
      <c r="A789" s="18">
        <v>790</v>
      </c>
      <c r="B789" s="17">
        <v>249</v>
      </c>
      <c r="C789" s="17">
        <v>125</v>
      </c>
      <c r="D789" s="17">
        <v>5</v>
      </c>
      <c r="E789" s="17">
        <v>625</v>
      </c>
      <c r="F789" s="51">
        <v>45322</v>
      </c>
      <c r="G789" s="17" t="s">
        <v>11</v>
      </c>
      <c r="H789" s="19">
        <v>71</v>
      </c>
      <c r="I789" s="17" t="str">
        <f>VLOOKUP(B789,товар!$A$1:$C$433,2,FALSE)</f>
        <v>Чай</v>
      </c>
      <c r="J789" s="34">
        <f>AVERAGEIF($I$2:$I$999,I789,$C$2:$C$999)</f>
        <v>271.18181818181819</v>
      </c>
      <c r="K789" s="36">
        <f t="shared" si="24"/>
        <v>-0.539054642976869</v>
      </c>
      <c r="L789" s="17" t="str">
        <f>VLOOKUP(B789,товар!$A$1:$C$433,3,FALSE)</f>
        <v>Lipton</v>
      </c>
      <c r="M789" s="53">
        <f>AVERAGEIFS($C$2:$C$999,$I$2:$I$999,I789,$L$2:$L$999,L789)</f>
        <v>260.15789473684208</v>
      </c>
      <c r="N789" s="51"/>
      <c r="O789" s="55">
        <f t="shared" si="25"/>
        <v>45322</v>
      </c>
      <c r="P789" s="55">
        <f>SUM($E$2:$E$999,клиенты!D788:L1222,10,FALSE)</f>
        <v>799900</v>
      </c>
    </row>
    <row r="790" spans="1:16" x14ac:dyDescent="0.25">
      <c r="A790" s="18">
        <v>791</v>
      </c>
      <c r="B790" s="17">
        <v>241</v>
      </c>
      <c r="C790" s="17">
        <v>490</v>
      </c>
      <c r="D790" s="17">
        <v>1</v>
      </c>
      <c r="E790" s="17">
        <v>490</v>
      </c>
      <c r="F790" s="51">
        <v>45271</v>
      </c>
      <c r="G790" s="17" t="s">
        <v>15</v>
      </c>
      <c r="H790" s="19">
        <v>299</v>
      </c>
      <c r="I790" s="17" t="str">
        <f>VLOOKUP(B790,товар!$A$1:$C$433,2,FALSE)</f>
        <v>Колбаса</v>
      </c>
      <c r="J790" s="34">
        <f>AVERAGEIF($I$2:$I$999,I790,$C$2:$C$999)</f>
        <v>286.92307692307691</v>
      </c>
      <c r="K790" s="36">
        <f t="shared" si="24"/>
        <v>0.70777479892761397</v>
      </c>
      <c r="L790" s="17" t="str">
        <f>VLOOKUP(B790,товар!$A$1:$C$433,3,FALSE)</f>
        <v>Окраина</v>
      </c>
      <c r="M790" s="53">
        <f>AVERAGEIFS($C$2:$C$999,$I$2:$I$999,I790,$L$2:$L$999,L790)</f>
        <v>273.58333333333331</v>
      </c>
      <c r="N790" s="51"/>
      <c r="O790" s="55">
        <f t="shared" si="25"/>
        <v>45271</v>
      </c>
      <c r="P790" s="55">
        <f>SUM($E$2:$E$999,клиенты!D789:L1223,10,FALSE)</f>
        <v>799900</v>
      </c>
    </row>
    <row r="791" spans="1:16" x14ac:dyDescent="0.25">
      <c r="A791" s="18">
        <v>792</v>
      </c>
      <c r="B791" s="17">
        <v>202</v>
      </c>
      <c r="C791" s="17">
        <v>298</v>
      </c>
      <c r="D791" s="17">
        <v>4</v>
      </c>
      <c r="E791" s="17">
        <v>1192</v>
      </c>
      <c r="F791" s="51">
        <v>44979</v>
      </c>
      <c r="G791" s="17" t="s">
        <v>24</v>
      </c>
      <c r="H791" s="19">
        <v>265</v>
      </c>
      <c r="I791" s="17" t="str">
        <f>VLOOKUP(B791,товар!$A$1:$C$433,2,FALSE)</f>
        <v>Овощи</v>
      </c>
      <c r="J791" s="34">
        <f>AVERAGEIF($I$2:$I$999,I791,$C$2:$C$999)</f>
        <v>250.48780487804879</v>
      </c>
      <c r="K791" s="36">
        <f t="shared" si="24"/>
        <v>0.18967867575462516</v>
      </c>
      <c r="L791" s="17" t="str">
        <f>VLOOKUP(B791,товар!$A$1:$C$433,3,FALSE)</f>
        <v>Овощной ряд</v>
      </c>
      <c r="M791" s="53">
        <f>AVERAGEIFS($C$2:$C$999,$I$2:$I$999,I791,$L$2:$L$999,L791)</f>
        <v>303.8235294117647</v>
      </c>
      <c r="N791" s="51"/>
      <c r="O791" s="55">
        <f t="shared" si="25"/>
        <v>44979</v>
      </c>
      <c r="P791" s="55">
        <f>SUM($E$2:$E$999,клиенты!D790:L1224,10,FALSE)</f>
        <v>799900</v>
      </c>
    </row>
    <row r="792" spans="1:16" x14ac:dyDescent="0.25">
      <c r="A792" s="18">
        <v>793</v>
      </c>
      <c r="B792" s="17">
        <v>376</v>
      </c>
      <c r="C792" s="17">
        <v>441</v>
      </c>
      <c r="D792" s="17">
        <v>2</v>
      </c>
      <c r="E792" s="17">
        <v>882</v>
      </c>
      <c r="F792" s="51">
        <v>45364</v>
      </c>
      <c r="G792" s="17" t="s">
        <v>25</v>
      </c>
      <c r="H792" s="19">
        <v>272</v>
      </c>
      <c r="I792" s="17" t="str">
        <f>VLOOKUP(B792,товар!$A$1:$C$433,2,FALSE)</f>
        <v>Конфеты</v>
      </c>
      <c r="J792" s="34">
        <f>AVERAGEIF($I$2:$I$999,I792,$C$2:$C$999)</f>
        <v>267.85483870967744</v>
      </c>
      <c r="K792" s="36">
        <f t="shared" si="24"/>
        <v>0.64641416270247465</v>
      </c>
      <c r="L792" s="17" t="str">
        <f>VLOOKUP(B792,товар!$A$1:$C$433,3,FALSE)</f>
        <v>Красный Октябрь</v>
      </c>
      <c r="M792" s="53">
        <f>AVERAGEIFS($C$2:$C$999,$I$2:$I$999,I792,$L$2:$L$999,L792)</f>
        <v>273.625</v>
      </c>
      <c r="N792" s="51"/>
      <c r="O792" s="55">
        <f t="shared" si="25"/>
        <v>45364</v>
      </c>
      <c r="P792" s="55">
        <f>SUM($E$2:$E$999,клиенты!D791:L1225,10,FALSE)</f>
        <v>799900</v>
      </c>
    </row>
    <row r="793" spans="1:16" x14ac:dyDescent="0.25">
      <c r="A793" s="18">
        <v>794</v>
      </c>
      <c r="B793" s="17">
        <v>371</v>
      </c>
      <c r="C793" s="17">
        <v>126</v>
      </c>
      <c r="D793" s="17">
        <v>5</v>
      </c>
      <c r="E793" s="17">
        <v>630</v>
      </c>
      <c r="F793" s="51">
        <v>45230</v>
      </c>
      <c r="G793" s="17" t="s">
        <v>13</v>
      </c>
      <c r="H793" s="19">
        <v>371</v>
      </c>
      <c r="I793" s="17" t="str">
        <f>VLOOKUP(B793,товар!$A$1:$C$433,2,FALSE)</f>
        <v>Сахар</v>
      </c>
      <c r="J793" s="34">
        <f>AVERAGEIF($I$2:$I$999,I793,$C$2:$C$999)</f>
        <v>250.9655172413793</v>
      </c>
      <c r="K793" s="36">
        <f t="shared" si="24"/>
        <v>-0.49793899422918386</v>
      </c>
      <c r="L793" s="17" t="str">
        <f>VLOOKUP(B793,товар!$A$1:$C$433,3,FALSE)</f>
        <v>Русский сахар</v>
      </c>
      <c r="M793" s="53">
        <f>AVERAGEIFS($C$2:$C$999,$I$2:$I$999,I793,$L$2:$L$999,L793)</f>
        <v>293.41176470588238</v>
      </c>
      <c r="N793" s="51"/>
      <c r="O793" s="55">
        <f t="shared" si="25"/>
        <v>45230</v>
      </c>
      <c r="P793" s="55">
        <f>SUM($E$2:$E$999,клиенты!D792:L1226,10,FALSE)</f>
        <v>799900</v>
      </c>
    </row>
    <row r="794" spans="1:16" x14ac:dyDescent="0.25">
      <c r="A794" s="18">
        <v>795</v>
      </c>
      <c r="B794" s="17">
        <v>308</v>
      </c>
      <c r="C794" s="17">
        <v>416</v>
      </c>
      <c r="D794" s="17">
        <v>4</v>
      </c>
      <c r="E794" s="17">
        <v>1664</v>
      </c>
      <c r="F794" s="51">
        <v>45217</v>
      </c>
      <c r="G794" s="17" t="s">
        <v>14</v>
      </c>
      <c r="H794" s="19">
        <v>360</v>
      </c>
      <c r="I794" s="17" t="str">
        <f>VLOOKUP(B794,товар!$A$1:$C$433,2,FALSE)</f>
        <v>Конфеты</v>
      </c>
      <c r="J794" s="34">
        <f>AVERAGEIF($I$2:$I$999,I794,$C$2:$C$999)</f>
        <v>267.85483870967744</v>
      </c>
      <c r="K794" s="36">
        <f t="shared" si="24"/>
        <v>0.55308002649485144</v>
      </c>
      <c r="L794" s="17" t="str">
        <f>VLOOKUP(B794,товар!$A$1:$C$433,3,FALSE)</f>
        <v>Бабаевский</v>
      </c>
      <c r="M794" s="53">
        <f>AVERAGEIFS($C$2:$C$999,$I$2:$I$999,I794,$L$2:$L$999,L794)</f>
        <v>250.25925925925927</v>
      </c>
      <c r="N794" s="51"/>
      <c r="O794" s="55">
        <f t="shared" si="25"/>
        <v>45217</v>
      </c>
      <c r="P794" s="55">
        <f>SUM($E$2:$E$999,клиенты!D793:L1227,10,FALSE)</f>
        <v>799900</v>
      </c>
    </row>
    <row r="795" spans="1:16" x14ac:dyDescent="0.25">
      <c r="A795" s="18">
        <v>796</v>
      </c>
      <c r="B795" s="17">
        <v>146</v>
      </c>
      <c r="C795" s="17">
        <v>387</v>
      </c>
      <c r="D795" s="17">
        <v>4</v>
      </c>
      <c r="E795" s="17">
        <v>1548</v>
      </c>
      <c r="F795" s="51">
        <v>45027</v>
      </c>
      <c r="G795" s="17" t="s">
        <v>10</v>
      </c>
      <c r="H795" s="19">
        <v>368</v>
      </c>
      <c r="I795" s="17" t="str">
        <f>VLOOKUP(B795,товар!$A$1:$C$433,2,FALSE)</f>
        <v>Сок</v>
      </c>
      <c r="J795" s="34">
        <f>AVERAGEIF($I$2:$I$999,I795,$C$2:$C$999)</f>
        <v>268.60344827586209</v>
      </c>
      <c r="K795" s="36">
        <f t="shared" si="24"/>
        <v>0.44078567302137484</v>
      </c>
      <c r="L795" s="17" t="str">
        <f>VLOOKUP(B795,товар!$A$1:$C$433,3,FALSE)</f>
        <v>Добрый</v>
      </c>
      <c r="M795" s="53">
        <f>AVERAGEIFS($C$2:$C$999,$I$2:$I$999,I795,$L$2:$L$999,L795)</f>
        <v>242.81818181818181</v>
      </c>
      <c r="N795" s="51"/>
      <c r="O795" s="55">
        <f t="shared" si="25"/>
        <v>45027</v>
      </c>
      <c r="P795" s="55">
        <f>SUM($E$2:$E$999,клиенты!D794:L1228,10,FALSE)</f>
        <v>799900</v>
      </c>
    </row>
    <row r="796" spans="1:16" x14ac:dyDescent="0.25">
      <c r="A796" s="18">
        <v>797</v>
      </c>
      <c r="B796" s="17">
        <v>77</v>
      </c>
      <c r="C796" s="17">
        <v>151</v>
      </c>
      <c r="D796" s="17">
        <v>2</v>
      </c>
      <c r="E796" s="17">
        <v>302</v>
      </c>
      <c r="F796" s="51">
        <v>45067</v>
      </c>
      <c r="G796" s="17" t="s">
        <v>27</v>
      </c>
      <c r="H796" s="19">
        <v>481</v>
      </c>
      <c r="I796" s="17" t="str">
        <f>VLOOKUP(B796,товар!$A$1:$C$433,2,FALSE)</f>
        <v>Макароны</v>
      </c>
      <c r="J796" s="34">
        <f>AVERAGEIF($I$2:$I$999,I796,$C$2:$C$999)</f>
        <v>265.47674418604652</v>
      </c>
      <c r="K796" s="36">
        <f t="shared" si="24"/>
        <v>-0.43121194866628709</v>
      </c>
      <c r="L796" s="17" t="str">
        <f>VLOOKUP(B796,товар!$A$1:$C$433,3,FALSE)</f>
        <v>Паста Зара</v>
      </c>
      <c r="M796" s="53">
        <f>AVERAGEIFS($C$2:$C$999,$I$2:$I$999,I796,$L$2:$L$999,L796)</f>
        <v>276.67567567567568</v>
      </c>
      <c r="N796" s="51"/>
      <c r="O796" s="55">
        <f t="shared" si="25"/>
        <v>45067</v>
      </c>
      <c r="P796" s="55">
        <f>SUM($E$2:$E$999,клиенты!D795:L1229,10,FALSE)</f>
        <v>799900</v>
      </c>
    </row>
    <row r="797" spans="1:16" x14ac:dyDescent="0.25">
      <c r="A797" s="18">
        <v>798</v>
      </c>
      <c r="B797" s="17">
        <v>407</v>
      </c>
      <c r="C797" s="17">
        <v>157</v>
      </c>
      <c r="D797" s="17">
        <v>3</v>
      </c>
      <c r="E797" s="17">
        <v>471</v>
      </c>
      <c r="F797" s="51">
        <v>45275</v>
      </c>
      <c r="G797" s="17" t="s">
        <v>9</v>
      </c>
      <c r="H797" s="19">
        <v>354</v>
      </c>
      <c r="I797" s="17" t="str">
        <f>VLOOKUP(B797,товар!$A$1:$C$433,2,FALSE)</f>
        <v>Конфеты</v>
      </c>
      <c r="J797" s="34">
        <f>AVERAGEIF($I$2:$I$999,I797,$C$2:$C$999)</f>
        <v>267.85483870967744</v>
      </c>
      <c r="K797" s="36">
        <f t="shared" si="24"/>
        <v>-0.41386162461612575</v>
      </c>
      <c r="L797" s="17" t="str">
        <f>VLOOKUP(B797,товар!$A$1:$C$433,3,FALSE)</f>
        <v>Славянка</v>
      </c>
      <c r="M797" s="53">
        <f>AVERAGEIFS($C$2:$C$999,$I$2:$I$999,I797,$L$2:$L$999,L797)</f>
        <v>268</v>
      </c>
      <c r="N797" s="51"/>
      <c r="O797" s="55">
        <f t="shared" si="25"/>
        <v>45275</v>
      </c>
      <c r="P797" s="55">
        <f>SUM($E$2:$E$999,клиенты!D796:L1230,10,FALSE)</f>
        <v>799900</v>
      </c>
    </row>
    <row r="798" spans="1:16" x14ac:dyDescent="0.25">
      <c r="A798" s="18">
        <v>799</v>
      </c>
      <c r="B798" s="17">
        <v>357</v>
      </c>
      <c r="C798" s="17">
        <v>55</v>
      </c>
      <c r="D798" s="17">
        <v>5</v>
      </c>
      <c r="E798" s="17">
        <v>275</v>
      </c>
      <c r="F798" s="51">
        <v>45302</v>
      </c>
      <c r="G798" s="17" t="s">
        <v>24</v>
      </c>
      <c r="H798" s="19">
        <v>8</v>
      </c>
      <c r="I798" s="17" t="str">
        <f>VLOOKUP(B798,товар!$A$1:$C$433,2,FALSE)</f>
        <v>Мясо</v>
      </c>
      <c r="J798" s="34">
        <f>AVERAGEIF($I$2:$I$999,I798,$C$2:$C$999)</f>
        <v>271.74545454545455</v>
      </c>
      <c r="K798" s="36">
        <f t="shared" si="24"/>
        <v>-0.79760471029037872</v>
      </c>
      <c r="L798" s="17" t="str">
        <f>VLOOKUP(B798,товар!$A$1:$C$433,3,FALSE)</f>
        <v>Снежана</v>
      </c>
      <c r="M798" s="53">
        <f>AVERAGEIFS($C$2:$C$999,$I$2:$I$999,I798,$L$2:$L$999,L798)</f>
        <v>272.35294117647061</v>
      </c>
      <c r="N798" s="51"/>
      <c r="O798" s="55">
        <f t="shared" si="25"/>
        <v>45302</v>
      </c>
      <c r="P798" s="55">
        <f>SUM($E$2:$E$999,клиенты!D797:L1231,10,FALSE)</f>
        <v>799900</v>
      </c>
    </row>
    <row r="799" spans="1:16" x14ac:dyDescent="0.25">
      <c r="A799" s="18">
        <v>800</v>
      </c>
      <c r="B799" s="17">
        <v>409</v>
      </c>
      <c r="C799" s="17">
        <v>235</v>
      </c>
      <c r="D799" s="17">
        <v>5</v>
      </c>
      <c r="E799" s="17">
        <v>1175</v>
      </c>
      <c r="F799" s="51">
        <v>44960</v>
      </c>
      <c r="G799" s="17" t="s">
        <v>16</v>
      </c>
      <c r="H799" s="19">
        <v>1</v>
      </c>
      <c r="I799" s="17" t="str">
        <f>VLOOKUP(B799,товар!$A$1:$C$433,2,FALSE)</f>
        <v>Фрукты</v>
      </c>
      <c r="J799" s="34">
        <f>AVERAGEIF($I$2:$I$999,I799,$C$2:$C$999)</f>
        <v>274.16279069767444</v>
      </c>
      <c r="K799" s="36">
        <f t="shared" si="24"/>
        <v>-0.14284502502332685</v>
      </c>
      <c r="L799" s="17" t="str">
        <f>VLOOKUP(B799,товар!$A$1:$C$433,3,FALSE)</f>
        <v>Фруктовый Рай</v>
      </c>
      <c r="M799" s="53">
        <f>AVERAGEIFS($C$2:$C$999,$I$2:$I$999,I799,$L$2:$L$999,L799)</f>
        <v>258.30769230769232</v>
      </c>
      <c r="N799" s="51"/>
      <c r="O799" s="55">
        <f t="shared" si="25"/>
        <v>44960</v>
      </c>
      <c r="P799" s="55">
        <f>SUM($E$2:$E$999,клиенты!D798:L1232,10,FALSE)</f>
        <v>799900</v>
      </c>
    </row>
    <row r="800" spans="1:16" x14ac:dyDescent="0.25">
      <c r="A800" s="18">
        <v>801</v>
      </c>
      <c r="B800" s="17">
        <v>148</v>
      </c>
      <c r="C800" s="17">
        <v>474</v>
      </c>
      <c r="D800" s="17">
        <v>4</v>
      </c>
      <c r="E800" s="17">
        <v>1896</v>
      </c>
      <c r="F800" s="51">
        <v>45074</v>
      </c>
      <c r="G800" s="17" t="s">
        <v>19</v>
      </c>
      <c r="H800" s="19">
        <v>333</v>
      </c>
      <c r="I800" s="17" t="str">
        <f>VLOOKUP(B800,товар!$A$1:$C$433,2,FALSE)</f>
        <v>Сок</v>
      </c>
      <c r="J800" s="34">
        <f>AVERAGEIF($I$2:$I$999,I800,$C$2:$C$999)</f>
        <v>268.60344827586209</v>
      </c>
      <c r="K800" s="36">
        <f t="shared" si="24"/>
        <v>0.76468322742152872</v>
      </c>
      <c r="L800" s="17" t="str">
        <f>VLOOKUP(B800,товар!$A$1:$C$433,3,FALSE)</f>
        <v>Фруктовый сад</v>
      </c>
      <c r="M800" s="53">
        <f>AVERAGEIFS($C$2:$C$999,$I$2:$I$999,I800,$L$2:$L$999,L800)</f>
        <v>281.96875</v>
      </c>
      <c r="N800" s="51"/>
      <c r="O800" s="55">
        <f t="shared" si="25"/>
        <v>45074</v>
      </c>
      <c r="P800" s="55">
        <f>SUM($E$2:$E$999,клиенты!D799:L1233,10,FALSE)</f>
        <v>799900</v>
      </c>
    </row>
    <row r="801" spans="1:16" x14ac:dyDescent="0.25">
      <c r="A801" s="18">
        <v>802</v>
      </c>
      <c r="B801" s="17">
        <v>63</v>
      </c>
      <c r="C801" s="17">
        <v>479</v>
      </c>
      <c r="D801" s="17">
        <v>4</v>
      </c>
      <c r="E801" s="17">
        <v>1916</v>
      </c>
      <c r="F801" s="51">
        <v>45235</v>
      </c>
      <c r="G801" s="17" t="s">
        <v>11</v>
      </c>
      <c r="H801" s="19">
        <v>396</v>
      </c>
      <c r="I801" s="17" t="str">
        <f>VLOOKUP(B801,товар!$A$1:$C$433,2,FALSE)</f>
        <v>Рыба</v>
      </c>
      <c r="J801" s="34">
        <f>AVERAGEIF($I$2:$I$999,I801,$C$2:$C$999)</f>
        <v>258.5128205128205</v>
      </c>
      <c r="K801" s="36">
        <f t="shared" si="24"/>
        <v>0.85290616941083131</v>
      </c>
      <c r="L801" s="17" t="str">
        <f>VLOOKUP(B801,товар!$A$1:$C$433,3,FALSE)</f>
        <v>Балтийский берег</v>
      </c>
      <c r="M801" s="53">
        <f>AVERAGEIFS($C$2:$C$999,$I$2:$I$999,I801,$L$2:$L$999,L801)</f>
        <v>289.88888888888891</v>
      </c>
      <c r="N801" s="51"/>
      <c r="O801" s="55">
        <f t="shared" si="25"/>
        <v>45235</v>
      </c>
      <c r="P801" s="55">
        <f>SUM($E$2:$E$999,клиенты!D800:L1234,10,FALSE)</f>
        <v>799900</v>
      </c>
    </row>
    <row r="802" spans="1:16" x14ac:dyDescent="0.25">
      <c r="A802" s="18">
        <v>803</v>
      </c>
      <c r="B802" s="17">
        <v>410</v>
      </c>
      <c r="C802" s="17">
        <v>320</v>
      </c>
      <c r="D802" s="17">
        <v>4</v>
      </c>
      <c r="E802" s="17">
        <v>1280</v>
      </c>
      <c r="F802" s="51">
        <v>45045</v>
      </c>
      <c r="G802" s="17" t="s">
        <v>16</v>
      </c>
      <c r="H802" s="19">
        <v>401</v>
      </c>
      <c r="I802" s="17" t="str">
        <f>VLOOKUP(B802,товар!$A$1:$C$433,2,FALSE)</f>
        <v>Чипсы</v>
      </c>
      <c r="J802" s="34">
        <f>AVERAGEIF($I$2:$I$999,I802,$C$2:$C$999)</f>
        <v>273.72549019607845</v>
      </c>
      <c r="K802" s="36">
        <f t="shared" si="24"/>
        <v>0.16905444126074487</v>
      </c>
      <c r="L802" s="17" t="str">
        <f>VLOOKUP(B802,товар!$A$1:$C$433,3,FALSE)</f>
        <v>Lay's</v>
      </c>
      <c r="M802" s="53">
        <f>AVERAGEIFS($C$2:$C$999,$I$2:$I$999,I802,$L$2:$L$999,L802)</f>
        <v>320.57142857142856</v>
      </c>
      <c r="N802" s="51"/>
      <c r="O802" s="55">
        <f t="shared" si="25"/>
        <v>45045</v>
      </c>
      <c r="P802" s="55">
        <f>SUM($E$2:$E$999,клиенты!D801:L1235,10,FALSE)</f>
        <v>799900</v>
      </c>
    </row>
    <row r="803" spans="1:16" x14ac:dyDescent="0.25">
      <c r="A803" s="18">
        <v>804</v>
      </c>
      <c r="B803" s="17">
        <v>223</v>
      </c>
      <c r="C803" s="17">
        <v>477</v>
      </c>
      <c r="D803" s="17">
        <v>4</v>
      </c>
      <c r="E803" s="17">
        <v>1908</v>
      </c>
      <c r="F803" s="51">
        <v>45064</v>
      </c>
      <c r="G803" s="17" t="s">
        <v>15</v>
      </c>
      <c r="H803" s="19">
        <v>121</v>
      </c>
      <c r="I803" s="17" t="str">
        <f>VLOOKUP(B803,товар!$A$1:$C$433,2,FALSE)</f>
        <v>Чай</v>
      </c>
      <c r="J803" s="34">
        <f>AVERAGEIF($I$2:$I$999,I803,$C$2:$C$999)</f>
        <v>271.18181818181819</v>
      </c>
      <c r="K803" s="36">
        <f t="shared" si="24"/>
        <v>0.75896748240026812</v>
      </c>
      <c r="L803" s="17" t="str">
        <f>VLOOKUP(B803,товар!$A$1:$C$433,3,FALSE)</f>
        <v>Greenfield</v>
      </c>
      <c r="M803" s="53">
        <f>AVERAGEIFS($C$2:$C$999,$I$2:$I$999,I803,$L$2:$L$999,L803)</f>
        <v>291.45454545454544</v>
      </c>
      <c r="N803" s="51"/>
      <c r="O803" s="55">
        <f t="shared" si="25"/>
        <v>45064</v>
      </c>
      <c r="P803" s="55">
        <f>SUM($E$2:$E$999,клиенты!D802:L1236,10,FALSE)</f>
        <v>799900</v>
      </c>
    </row>
    <row r="804" spans="1:16" x14ac:dyDescent="0.25">
      <c r="A804" s="18">
        <v>805</v>
      </c>
      <c r="B804" s="17">
        <v>35</v>
      </c>
      <c r="C804" s="17">
        <v>277</v>
      </c>
      <c r="D804" s="17">
        <v>4</v>
      </c>
      <c r="E804" s="17">
        <v>1108</v>
      </c>
      <c r="F804" s="51">
        <v>45422</v>
      </c>
      <c r="G804" s="17" t="s">
        <v>10</v>
      </c>
      <c r="H804" s="19">
        <v>108</v>
      </c>
      <c r="I804" s="17" t="str">
        <f>VLOOKUP(B804,товар!$A$1:$C$433,2,FALSE)</f>
        <v>Крупа</v>
      </c>
      <c r="J804" s="34">
        <f>AVERAGEIF($I$2:$I$999,I804,$C$2:$C$999)</f>
        <v>255.11627906976744</v>
      </c>
      <c r="K804" s="36">
        <f t="shared" si="24"/>
        <v>8.5779398359161263E-2</v>
      </c>
      <c r="L804" s="17" t="str">
        <f>VLOOKUP(B804,товар!$A$1:$C$433,3,FALSE)</f>
        <v>Мистраль</v>
      </c>
      <c r="M804" s="53">
        <f>AVERAGEIFS($C$2:$C$999,$I$2:$I$999,I804,$L$2:$L$999,L804)</f>
        <v>250.30769230769232</v>
      </c>
      <c r="N804" s="51"/>
      <c r="O804" s="55">
        <f t="shared" si="25"/>
        <v>45422</v>
      </c>
      <c r="P804" s="55">
        <f>SUM($E$2:$E$999,клиенты!D803:L1237,10,FALSE)</f>
        <v>799900</v>
      </c>
    </row>
    <row r="805" spans="1:16" x14ac:dyDescent="0.25">
      <c r="A805" s="18">
        <v>806</v>
      </c>
      <c r="B805" s="17">
        <v>398</v>
      </c>
      <c r="C805" s="17">
        <v>127</v>
      </c>
      <c r="D805" s="17">
        <v>5</v>
      </c>
      <c r="E805" s="17">
        <v>635</v>
      </c>
      <c r="F805" s="51">
        <v>45253</v>
      </c>
      <c r="G805" s="17" t="s">
        <v>15</v>
      </c>
      <c r="H805" s="19">
        <v>191</v>
      </c>
      <c r="I805" s="17" t="str">
        <f>VLOOKUP(B805,товар!$A$1:$C$433,2,FALSE)</f>
        <v>Сок</v>
      </c>
      <c r="J805" s="34">
        <f>AVERAGEIF($I$2:$I$999,I805,$C$2:$C$999)</f>
        <v>268.60344827586209</v>
      </c>
      <c r="K805" s="36">
        <f t="shared" si="24"/>
        <v>-0.52718402978368317</v>
      </c>
      <c r="L805" s="17" t="str">
        <f>VLOOKUP(B805,товар!$A$1:$C$433,3,FALSE)</f>
        <v>Фруктовый сад</v>
      </c>
      <c r="M805" s="53">
        <f>AVERAGEIFS($C$2:$C$999,$I$2:$I$999,I805,$L$2:$L$999,L805)</f>
        <v>281.96875</v>
      </c>
      <c r="N805" s="51"/>
      <c r="O805" s="55">
        <f t="shared" si="25"/>
        <v>45253</v>
      </c>
      <c r="P805" s="55">
        <f>SUM($E$2:$E$999,клиенты!D804:L1238,10,FALSE)</f>
        <v>799900</v>
      </c>
    </row>
    <row r="806" spans="1:16" x14ac:dyDescent="0.25">
      <c r="A806" s="18">
        <v>807</v>
      </c>
      <c r="B806" s="17">
        <v>132</v>
      </c>
      <c r="C806" s="17">
        <v>154</v>
      </c>
      <c r="D806" s="17">
        <v>3</v>
      </c>
      <c r="E806" s="17">
        <v>462</v>
      </c>
      <c r="F806" s="51">
        <v>45294</v>
      </c>
      <c r="G806" s="17" t="s">
        <v>19</v>
      </c>
      <c r="H806" s="19">
        <v>443</v>
      </c>
      <c r="I806" s="17" t="str">
        <f>VLOOKUP(B806,товар!$A$1:$C$433,2,FALSE)</f>
        <v>Рыба</v>
      </c>
      <c r="J806" s="34">
        <f>AVERAGEIF($I$2:$I$999,I806,$C$2:$C$999)</f>
        <v>258.5128205128205</v>
      </c>
      <c r="K806" s="36">
        <f t="shared" si="24"/>
        <v>-0.40428486411426301</v>
      </c>
      <c r="L806" s="17" t="str">
        <f>VLOOKUP(B806,товар!$A$1:$C$433,3,FALSE)</f>
        <v>Меридиан</v>
      </c>
      <c r="M806" s="53">
        <f>AVERAGEIFS($C$2:$C$999,$I$2:$I$999,I806,$L$2:$L$999,L806)</f>
        <v>260.64705882352939</v>
      </c>
      <c r="N806" s="51"/>
      <c r="O806" s="55">
        <f t="shared" si="25"/>
        <v>45294</v>
      </c>
      <c r="P806" s="55">
        <f>SUM($E$2:$E$999,клиенты!D805:L1239,10,FALSE)</f>
        <v>799900</v>
      </c>
    </row>
    <row r="807" spans="1:16" x14ac:dyDescent="0.25">
      <c r="A807" s="18">
        <v>808</v>
      </c>
      <c r="B807" s="17">
        <v>415</v>
      </c>
      <c r="C807" s="17">
        <v>84</v>
      </c>
      <c r="D807" s="17">
        <v>5</v>
      </c>
      <c r="E807" s="17">
        <v>420</v>
      </c>
      <c r="F807" s="51">
        <v>45156</v>
      </c>
      <c r="G807" s="17" t="s">
        <v>26</v>
      </c>
      <c r="H807" s="19">
        <v>191</v>
      </c>
      <c r="I807" s="17" t="str">
        <f>VLOOKUP(B807,товар!$A$1:$C$433,2,FALSE)</f>
        <v>Чипсы</v>
      </c>
      <c r="J807" s="34">
        <f>AVERAGEIF($I$2:$I$999,I807,$C$2:$C$999)</f>
        <v>273.72549019607845</v>
      </c>
      <c r="K807" s="36">
        <f t="shared" si="24"/>
        <v>-0.69312320916905446</v>
      </c>
      <c r="L807" s="17" t="str">
        <f>VLOOKUP(B807,товар!$A$1:$C$433,3,FALSE)</f>
        <v>Pringles</v>
      </c>
      <c r="M807" s="53">
        <f>AVERAGEIFS($C$2:$C$999,$I$2:$I$999,I807,$L$2:$L$999,L807)</f>
        <v>280.23809523809524</v>
      </c>
      <c r="N807" s="51"/>
      <c r="O807" s="55">
        <f t="shared" si="25"/>
        <v>45156</v>
      </c>
      <c r="P807" s="55">
        <f>SUM($E$2:$E$999,клиенты!D806:L1240,10,FALSE)</f>
        <v>799900</v>
      </c>
    </row>
    <row r="808" spans="1:16" x14ac:dyDescent="0.25">
      <c r="A808" s="18">
        <v>809</v>
      </c>
      <c r="B808" s="17">
        <v>384</v>
      </c>
      <c r="C808" s="17">
        <v>423</v>
      </c>
      <c r="D808" s="17">
        <v>5</v>
      </c>
      <c r="E808" s="17">
        <v>2115</v>
      </c>
      <c r="F808" s="51">
        <v>45346</v>
      </c>
      <c r="G808" s="17" t="s">
        <v>25</v>
      </c>
      <c r="H808" s="19">
        <v>249</v>
      </c>
      <c r="I808" s="17" t="str">
        <f>VLOOKUP(B808,товар!$A$1:$C$433,2,FALSE)</f>
        <v>Сахар</v>
      </c>
      <c r="J808" s="34">
        <f>AVERAGEIF($I$2:$I$999,I808,$C$2:$C$999)</f>
        <v>250.9655172413793</v>
      </c>
      <c r="K808" s="36">
        <f t="shared" si="24"/>
        <v>0.6854905193734544</v>
      </c>
      <c r="L808" s="17" t="str">
        <f>VLOOKUP(B808,товар!$A$1:$C$433,3,FALSE)</f>
        <v>Сладов</v>
      </c>
      <c r="M808" s="53">
        <f>AVERAGEIFS($C$2:$C$999,$I$2:$I$999,I808,$L$2:$L$999,L808)</f>
        <v>231.92857142857142</v>
      </c>
      <c r="N808" s="51"/>
      <c r="O808" s="55">
        <f t="shared" si="25"/>
        <v>45346</v>
      </c>
      <c r="P808" s="55">
        <f>SUM($E$2:$E$999,клиенты!D807:L1241,10,FALSE)</f>
        <v>799900</v>
      </c>
    </row>
    <row r="809" spans="1:16" x14ac:dyDescent="0.25">
      <c r="A809" s="18">
        <v>810</v>
      </c>
      <c r="B809" s="17">
        <v>311</v>
      </c>
      <c r="C809" s="17">
        <v>470</v>
      </c>
      <c r="D809" s="17">
        <v>2</v>
      </c>
      <c r="E809" s="17">
        <v>940</v>
      </c>
      <c r="F809" s="51">
        <v>45304</v>
      </c>
      <c r="G809" s="17" t="s">
        <v>19</v>
      </c>
      <c r="H809" s="19">
        <v>418</v>
      </c>
      <c r="I809" s="17" t="str">
        <f>VLOOKUP(B809,товар!$A$1:$C$433,2,FALSE)</f>
        <v>Макароны</v>
      </c>
      <c r="J809" s="34">
        <f>AVERAGEIF($I$2:$I$999,I809,$C$2:$C$999)</f>
        <v>265.47674418604652</v>
      </c>
      <c r="K809" s="36">
        <f t="shared" si="24"/>
        <v>0.77039989487976879</v>
      </c>
      <c r="L809" s="17" t="str">
        <f>VLOOKUP(B809,товар!$A$1:$C$433,3,FALSE)</f>
        <v>Паста Зара</v>
      </c>
      <c r="M809" s="53">
        <f>AVERAGEIFS($C$2:$C$999,$I$2:$I$999,I809,$L$2:$L$999,L809)</f>
        <v>276.67567567567568</v>
      </c>
      <c r="N809" s="51"/>
      <c r="O809" s="55">
        <f t="shared" si="25"/>
        <v>45304</v>
      </c>
      <c r="P809" s="55">
        <f>SUM($E$2:$E$999,клиенты!D808:L1242,10,FALSE)</f>
        <v>799900</v>
      </c>
    </row>
    <row r="810" spans="1:16" x14ac:dyDescent="0.25">
      <c r="A810" s="18">
        <v>811</v>
      </c>
      <c r="B810" s="17">
        <v>328</v>
      </c>
      <c r="C810" s="17">
        <v>59</v>
      </c>
      <c r="D810" s="17">
        <v>1</v>
      </c>
      <c r="E810" s="17">
        <v>59</v>
      </c>
      <c r="F810" s="51">
        <v>44991</v>
      </c>
      <c r="G810" s="17" t="s">
        <v>22</v>
      </c>
      <c r="H810" s="19">
        <v>126</v>
      </c>
      <c r="I810" s="17" t="str">
        <f>VLOOKUP(B810,товар!$A$1:$C$433,2,FALSE)</f>
        <v>Чипсы</v>
      </c>
      <c r="J810" s="34">
        <f>AVERAGEIF($I$2:$I$999,I810,$C$2:$C$999)</f>
        <v>273.72549019607845</v>
      </c>
      <c r="K810" s="36">
        <f t="shared" si="24"/>
        <v>-0.78445558739255017</v>
      </c>
      <c r="L810" s="17" t="str">
        <f>VLOOKUP(B810,товар!$A$1:$C$433,3,FALSE)</f>
        <v>Русская картошка</v>
      </c>
      <c r="M810" s="53">
        <f>AVERAGEIFS($C$2:$C$999,$I$2:$I$999,I810,$L$2:$L$999,L810)</f>
        <v>241.83333333333334</v>
      </c>
      <c r="N810" s="51"/>
      <c r="O810" s="55">
        <f t="shared" si="25"/>
        <v>44991</v>
      </c>
      <c r="P810" s="55">
        <f>SUM($E$2:$E$999,клиенты!D809:L1243,10,FALSE)</f>
        <v>799900</v>
      </c>
    </row>
    <row r="811" spans="1:16" x14ac:dyDescent="0.25">
      <c r="A811" s="18">
        <v>812</v>
      </c>
      <c r="B811" s="17">
        <v>74</v>
      </c>
      <c r="C811" s="17">
        <v>332</v>
      </c>
      <c r="D811" s="17">
        <v>3</v>
      </c>
      <c r="E811" s="17">
        <v>996</v>
      </c>
      <c r="F811" s="51">
        <v>45000</v>
      </c>
      <c r="G811" s="17" t="s">
        <v>24</v>
      </c>
      <c r="H811" s="19">
        <v>497</v>
      </c>
      <c r="I811" s="17" t="str">
        <f>VLOOKUP(B811,товар!$A$1:$C$433,2,FALSE)</f>
        <v>Колбаса</v>
      </c>
      <c r="J811" s="34">
        <f>AVERAGEIF($I$2:$I$999,I811,$C$2:$C$999)</f>
        <v>286.92307692307691</v>
      </c>
      <c r="K811" s="36">
        <f t="shared" si="24"/>
        <v>0.15710455764075082</v>
      </c>
      <c r="L811" s="17" t="str">
        <f>VLOOKUP(B811,товар!$A$1:$C$433,3,FALSE)</f>
        <v>Черкизово</v>
      </c>
      <c r="M811" s="53">
        <f>AVERAGEIFS($C$2:$C$999,$I$2:$I$999,I811,$L$2:$L$999,L811)</f>
        <v>320.25</v>
      </c>
      <c r="N811" s="51"/>
      <c r="O811" s="55">
        <f t="shared" si="25"/>
        <v>45000</v>
      </c>
      <c r="P811" s="55">
        <f>SUM($E$2:$E$999,клиенты!D810:L1244,10,FALSE)</f>
        <v>799900</v>
      </c>
    </row>
    <row r="812" spans="1:16" x14ac:dyDescent="0.25">
      <c r="A812" s="18">
        <v>813</v>
      </c>
      <c r="B812" s="17">
        <v>152</v>
      </c>
      <c r="C812" s="17">
        <v>94</v>
      </c>
      <c r="D812" s="17">
        <v>5</v>
      </c>
      <c r="E812" s="17">
        <v>470</v>
      </c>
      <c r="F812" s="51">
        <v>44942</v>
      </c>
      <c r="G812" s="17" t="s">
        <v>24</v>
      </c>
      <c r="H812" s="19">
        <v>332</v>
      </c>
      <c r="I812" s="17" t="str">
        <f>VLOOKUP(B812,товар!$A$1:$C$433,2,FALSE)</f>
        <v>Печенье</v>
      </c>
      <c r="J812" s="34">
        <f>AVERAGEIF($I$2:$I$999,I812,$C$2:$C$999)</f>
        <v>283.468085106383</v>
      </c>
      <c r="K812" s="36">
        <f t="shared" si="24"/>
        <v>-0.66839300457854844</v>
      </c>
      <c r="L812" s="17" t="str">
        <f>VLOOKUP(B812,товар!$A$1:$C$433,3,FALSE)</f>
        <v>Белогорье</v>
      </c>
      <c r="M812" s="53">
        <f>AVERAGEIFS($C$2:$C$999,$I$2:$I$999,I812,$L$2:$L$999,L812)</f>
        <v>249.5</v>
      </c>
      <c r="N812" s="51"/>
      <c r="O812" s="55">
        <f t="shared" si="25"/>
        <v>44942</v>
      </c>
      <c r="P812" s="55">
        <f>SUM($E$2:$E$999,клиенты!D811:L1245,10,FALSE)</f>
        <v>799900</v>
      </c>
    </row>
    <row r="813" spans="1:16" x14ac:dyDescent="0.25">
      <c r="A813" s="18">
        <v>814</v>
      </c>
      <c r="B813" s="17">
        <v>319</v>
      </c>
      <c r="C813" s="17">
        <v>148</v>
      </c>
      <c r="D813" s="17">
        <v>1</v>
      </c>
      <c r="E813" s="17">
        <v>148</v>
      </c>
      <c r="F813" s="51">
        <v>45143</v>
      </c>
      <c r="G813" s="17" t="s">
        <v>14</v>
      </c>
      <c r="H813" s="19">
        <v>445</v>
      </c>
      <c r="I813" s="17" t="str">
        <f>VLOOKUP(B813,товар!$A$1:$C$433,2,FALSE)</f>
        <v>Йогурт</v>
      </c>
      <c r="J813" s="34">
        <f>AVERAGEIF($I$2:$I$999,I813,$C$2:$C$999)</f>
        <v>263.25423728813558</v>
      </c>
      <c r="K813" s="36">
        <f t="shared" si="24"/>
        <v>-0.43780582024208081</v>
      </c>
      <c r="L813" s="17" t="str">
        <f>VLOOKUP(B813,товар!$A$1:$C$433,3,FALSE)</f>
        <v>Эрманн</v>
      </c>
      <c r="M813" s="53">
        <f>AVERAGEIFS($C$2:$C$999,$I$2:$I$999,I813,$L$2:$L$999,L813)</f>
        <v>248.5</v>
      </c>
      <c r="N813" s="51"/>
      <c r="O813" s="55">
        <f t="shared" si="25"/>
        <v>45143</v>
      </c>
      <c r="P813" s="55">
        <f>SUM($E$2:$E$999,клиенты!D812:L1246,10,FALSE)</f>
        <v>799900</v>
      </c>
    </row>
    <row r="814" spans="1:16" x14ac:dyDescent="0.25">
      <c r="A814" s="18">
        <v>815</v>
      </c>
      <c r="B814" s="17">
        <v>19</v>
      </c>
      <c r="C814" s="17">
        <v>378</v>
      </c>
      <c r="D814" s="17">
        <v>2</v>
      </c>
      <c r="E814" s="17">
        <v>756</v>
      </c>
      <c r="F814" s="51">
        <v>45358</v>
      </c>
      <c r="G814" s="17" t="s">
        <v>23</v>
      </c>
      <c r="H814" s="19">
        <v>167</v>
      </c>
      <c r="I814" s="17" t="str">
        <f>VLOOKUP(B814,товар!$A$1:$C$433,2,FALSE)</f>
        <v>Мясо</v>
      </c>
      <c r="J814" s="34">
        <f>AVERAGEIF($I$2:$I$999,I814,$C$2:$C$999)</f>
        <v>271.74545454545455</v>
      </c>
      <c r="K814" s="36">
        <f t="shared" si="24"/>
        <v>0.39100762745885187</v>
      </c>
      <c r="L814" s="17" t="str">
        <f>VLOOKUP(B814,товар!$A$1:$C$433,3,FALSE)</f>
        <v>Снежана</v>
      </c>
      <c r="M814" s="53">
        <f>AVERAGEIFS($C$2:$C$999,$I$2:$I$999,I814,$L$2:$L$999,L814)</f>
        <v>272.35294117647061</v>
      </c>
      <c r="N814" s="51"/>
      <c r="O814" s="55">
        <f t="shared" si="25"/>
        <v>45358</v>
      </c>
      <c r="P814" s="55">
        <f>SUM($E$2:$E$999,клиенты!D813:L1247,10,FALSE)</f>
        <v>799900</v>
      </c>
    </row>
    <row r="815" spans="1:16" x14ac:dyDescent="0.25">
      <c r="A815" s="18">
        <v>816</v>
      </c>
      <c r="B815" s="17">
        <v>242</v>
      </c>
      <c r="C815" s="17">
        <v>265</v>
      </c>
      <c r="D815" s="17">
        <v>4</v>
      </c>
      <c r="E815" s="17">
        <v>1060</v>
      </c>
      <c r="F815" s="51">
        <v>44931</v>
      </c>
      <c r="G815" s="17" t="s">
        <v>27</v>
      </c>
      <c r="H815" s="19">
        <v>415</v>
      </c>
      <c r="I815" s="17" t="str">
        <f>VLOOKUP(B815,товар!$A$1:$C$433,2,FALSE)</f>
        <v>Овощи</v>
      </c>
      <c r="J815" s="34">
        <f>AVERAGEIF($I$2:$I$999,I815,$C$2:$C$999)</f>
        <v>250.48780487804879</v>
      </c>
      <c r="K815" s="36">
        <f t="shared" si="24"/>
        <v>5.7935735150924872E-2</v>
      </c>
      <c r="L815" s="17" t="str">
        <f>VLOOKUP(B815,товар!$A$1:$C$433,3,FALSE)</f>
        <v>Овощной ряд</v>
      </c>
      <c r="M815" s="53">
        <f>AVERAGEIFS($C$2:$C$999,$I$2:$I$999,I815,$L$2:$L$999,L815)</f>
        <v>303.8235294117647</v>
      </c>
      <c r="N815" s="51"/>
      <c r="O815" s="55">
        <f t="shared" si="25"/>
        <v>44931</v>
      </c>
      <c r="P815" s="55">
        <f>SUM($E$2:$E$999,клиенты!D814:L1248,10,FALSE)</f>
        <v>799900</v>
      </c>
    </row>
    <row r="816" spans="1:16" x14ac:dyDescent="0.25">
      <c r="A816" s="18">
        <v>817</v>
      </c>
      <c r="B816" s="17">
        <v>354</v>
      </c>
      <c r="C816" s="17">
        <v>431</v>
      </c>
      <c r="D816" s="17">
        <v>1</v>
      </c>
      <c r="E816" s="17">
        <v>431</v>
      </c>
      <c r="F816" s="51">
        <v>45419</v>
      </c>
      <c r="G816" s="17" t="s">
        <v>20</v>
      </c>
      <c r="H816" s="19">
        <v>229</v>
      </c>
      <c r="I816" s="17" t="str">
        <f>VLOOKUP(B816,товар!$A$1:$C$433,2,FALSE)</f>
        <v>Чай</v>
      </c>
      <c r="J816" s="34">
        <f>AVERAGEIF($I$2:$I$999,I816,$C$2:$C$999)</f>
        <v>271.18181818181819</v>
      </c>
      <c r="K816" s="36">
        <f t="shared" si="24"/>
        <v>0.58933959101575595</v>
      </c>
      <c r="L816" s="17" t="str">
        <f>VLOOKUP(B816,товар!$A$1:$C$433,3,FALSE)</f>
        <v>Lipton</v>
      </c>
      <c r="M816" s="53">
        <f>AVERAGEIFS($C$2:$C$999,$I$2:$I$999,I816,$L$2:$L$999,L816)</f>
        <v>260.15789473684208</v>
      </c>
      <c r="N816" s="51"/>
      <c r="O816" s="55">
        <f t="shared" si="25"/>
        <v>45419</v>
      </c>
      <c r="P816" s="55">
        <f>SUM($E$2:$E$999,клиенты!D815:L1249,10,FALSE)</f>
        <v>799900</v>
      </c>
    </row>
    <row r="817" spans="1:16" x14ac:dyDescent="0.25">
      <c r="A817" s="18">
        <v>818</v>
      </c>
      <c r="B817" s="17">
        <v>354</v>
      </c>
      <c r="C817" s="17">
        <v>382</v>
      </c>
      <c r="D817" s="17">
        <v>4</v>
      </c>
      <c r="E817" s="17">
        <v>1528</v>
      </c>
      <c r="F817" s="51">
        <v>44939</v>
      </c>
      <c r="G817" s="17" t="s">
        <v>16</v>
      </c>
      <c r="H817" s="19">
        <v>119</v>
      </c>
      <c r="I817" s="17" t="str">
        <f>VLOOKUP(B817,товар!$A$1:$C$433,2,FALSE)</f>
        <v>Чай</v>
      </c>
      <c r="J817" s="34">
        <f>AVERAGEIF($I$2:$I$999,I817,$C$2:$C$999)</f>
        <v>271.18181818181819</v>
      </c>
      <c r="K817" s="36">
        <f t="shared" si="24"/>
        <v>0.40864901106268858</v>
      </c>
      <c r="L817" s="17" t="str">
        <f>VLOOKUP(B817,товар!$A$1:$C$433,3,FALSE)</f>
        <v>Lipton</v>
      </c>
      <c r="M817" s="53">
        <f>AVERAGEIFS($C$2:$C$999,$I$2:$I$999,I817,$L$2:$L$999,L817)</f>
        <v>260.15789473684208</v>
      </c>
      <c r="N817" s="51"/>
      <c r="O817" s="55">
        <f t="shared" si="25"/>
        <v>44939</v>
      </c>
      <c r="P817" s="55">
        <f>SUM($E$2:$E$999,клиенты!D816:L1250,10,FALSE)</f>
        <v>799900</v>
      </c>
    </row>
    <row r="818" spans="1:16" x14ac:dyDescent="0.25">
      <c r="A818" s="18">
        <v>819</v>
      </c>
      <c r="B818" s="17">
        <v>245</v>
      </c>
      <c r="C818" s="17">
        <v>281</v>
      </c>
      <c r="D818" s="17">
        <v>1</v>
      </c>
      <c r="E818" s="17">
        <v>281</v>
      </c>
      <c r="F818" s="51">
        <v>45036</v>
      </c>
      <c r="G818" s="17" t="s">
        <v>11</v>
      </c>
      <c r="H818" s="19">
        <v>341</v>
      </c>
      <c r="I818" s="17" t="str">
        <f>VLOOKUP(B818,товар!$A$1:$C$433,2,FALSE)</f>
        <v>Сахар</v>
      </c>
      <c r="J818" s="34">
        <f>AVERAGEIF($I$2:$I$999,I818,$C$2:$C$999)</f>
        <v>250.9655172413793</v>
      </c>
      <c r="K818" s="36">
        <f t="shared" si="24"/>
        <v>0.11967573509205831</v>
      </c>
      <c r="L818" s="17" t="str">
        <f>VLOOKUP(B818,товар!$A$1:$C$433,3,FALSE)</f>
        <v>Продимекс</v>
      </c>
      <c r="M818" s="53">
        <f>AVERAGEIFS($C$2:$C$999,$I$2:$I$999,I818,$L$2:$L$999,L818)</f>
        <v>240.5</v>
      </c>
      <c r="N818" s="51"/>
      <c r="O818" s="55">
        <f t="shared" si="25"/>
        <v>45036</v>
      </c>
      <c r="P818" s="55">
        <f>SUM($E$2:$E$999,клиенты!D817:L1251,10,FALSE)</f>
        <v>799900</v>
      </c>
    </row>
    <row r="819" spans="1:16" x14ac:dyDescent="0.25">
      <c r="A819" s="18">
        <v>820</v>
      </c>
      <c r="B819" s="17">
        <v>386</v>
      </c>
      <c r="C819" s="17">
        <v>149</v>
      </c>
      <c r="D819" s="17">
        <v>5</v>
      </c>
      <c r="E819" s="17">
        <v>745</v>
      </c>
      <c r="F819" s="51">
        <v>45103</v>
      </c>
      <c r="G819" s="17" t="s">
        <v>8</v>
      </c>
      <c r="H819" s="19">
        <v>407</v>
      </c>
      <c r="I819" s="17" t="str">
        <f>VLOOKUP(B819,товар!$A$1:$C$433,2,FALSE)</f>
        <v>Крупа</v>
      </c>
      <c r="J819" s="34">
        <f>AVERAGEIF($I$2:$I$999,I819,$C$2:$C$999)</f>
        <v>255.11627906976744</v>
      </c>
      <c r="K819" s="36">
        <f t="shared" si="24"/>
        <v>-0.41595259799453055</v>
      </c>
      <c r="L819" s="17" t="str">
        <f>VLOOKUP(B819,товар!$A$1:$C$433,3,FALSE)</f>
        <v>Увелка</v>
      </c>
      <c r="M819" s="53">
        <f>AVERAGEIFS($C$2:$C$999,$I$2:$I$999,I819,$L$2:$L$999,L819)</f>
        <v>251.91666666666666</v>
      </c>
      <c r="N819" s="51"/>
      <c r="O819" s="55">
        <f t="shared" si="25"/>
        <v>45103</v>
      </c>
      <c r="P819" s="55">
        <f>SUM($E$2:$E$999,клиенты!D818:L1252,10,FALSE)</f>
        <v>799900</v>
      </c>
    </row>
    <row r="820" spans="1:16" x14ac:dyDescent="0.25">
      <c r="A820" s="18">
        <v>821</v>
      </c>
      <c r="B820" s="17">
        <v>434</v>
      </c>
      <c r="C820" s="17">
        <v>257</v>
      </c>
      <c r="D820" s="17">
        <v>2</v>
      </c>
      <c r="E820" s="17">
        <v>514</v>
      </c>
      <c r="F820" s="51">
        <v>45128</v>
      </c>
      <c r="G820" s="17" t="s">
        <v>10</v>
      </c>
      <c r="H820" s="19">
        <v>264</v>
      </c>
      <c r="I820" s="17" t="str">
        <f>VLOOKUP(B820,товар!$A$1:$C$433,2,FALSE)</f>
        <v>Сыр</v>
      </c>
      <c r="J820" s="34">
        <f>AVERAGEIF($I$2:$I$999,I820,$C$2:$C$999)</f>
        <v>262.63492063492066</v>
      </c>
      <c r="K820" s="36">
        <f t="shared" si="24"/>
        <v>-2.1455336637253852E-2</v>
      </c>
      <c r="L820" s="17" t="str">
        <f>VLOOKUP(B820,товар!$A$1:$C$433,3,FALSE)</f>
        <v>Сырная долина</v>
      </c>
      <c r="M820" s="53">
        <f>AVERAGEIFS($C$2:$C$999,$I$2:$I$999,I820,$L$2:$L$999,L820)</f>
        <v>271</v>
      </c>
      <c r="N820" s="51"/>
      <c r="O820" s="55">
        <f t="shared" si="25"/>
        <v>45128</v>
      </c>
      <c r="P820" s="55">
        <f>SUM($E$2:$E$999,клиенты!D819:L1253,10,FALSE)</f>
        <v>799900</v>
      </c>
    </row>
    <row r="821" spans="1:16" x14ac:dyDescent="0.25">
      <c r="A821" s="18">
        <v>822</v>
      </c>
      <c r="B821" s="17">
        <v>402</v>
      </c>
      <c r="C821" s="17">
        <v>218</v>
      </c>
      <c r="D821" s="17">
        <v>1</v>
      </c>
      <c r="E821" s="17">
        <v>218</v>
      </c>
      <c r="F821" s="51">
        <v>45322</v>
      </c>
      <c r="G821" s="17" t="s">
        <v>14</v>
      </c>
      <c r="H821" s="19">
        <v>91</v>
      </c>
      <c r="I821" s="17" t="str">
        <f>VLOOKUP(B821,товар!$A$1:$C$433,2,FALSE)</f>
        <v>Хлеб</v>
      </c>
      <c r="J821" s="34">
        <f>AVERAGEIF($I$2:$I$999,I821,$C$2:$C$999)</f>
        <v>300.31818181818181</v>
      </c>
      <c r="K821" s="36">
        <f t="shared" si="24"/>
        <v>-0.27410322385348873</v>
      </c>
      <c r="L821" s="17" t="str">
        <f>VLOOKUP(B821,товар!$A$1:$C$433,3,FALSE)</f>
        <v>Каравай</v>
      </c>
      <c r="M821" s="53">
        <f>AVERAGEIFS($C$2:$C$999,$I$2:$I$999,I821,$L$2:$L$999,L821)</f>
        <v>331.16666666666669</v>
      </c>
      <c r="N821" s="51"/>
      <c r="O821" s="55">
        <f t="shared" si="25"/>
        <v>45322</v>
      </c>
      <c r="P821" s="55">
        <f>SUM($E$2:$E$999,клиенты!D820:L1254,10,FALSE)</f>
        <v>799900</v>
      </c>
    </row>
    <row r="822" spans="1:16" x14ac:dyDescent="0.25">
      <c r="A822" s="18">
        <v>823</v>
      </c>
      <c r="B822" s="17">
        <v>326</v>
      </c>
      <c r="C822" s="17">
        <v>198</v>
      </c>
      <c r="D822" s="17">
        <v>2</v>
      </c>
      <c r="E822" s="17">
        <v>396</v>
      </c>
      <c r="F822" s="51">
        <v>45396</v>
      </c>
      <c r="G822" s="17" t="s">
        <v>10</v>
      </c>
      <c r="H822" s="19">
        <v>362</v>
      </c>
      <c r="I822" s="17" t="str">
        <f>VLOOKUP(B822,товар!$A$1:$C$433,2,FALSE)</f>
        <v>Крупа</v>
      </c>
      <c r="J822" s="34">
        <f>AVERAGEIF($I$2:$I$999,I822,$C$2:$C$999)</f>
        <v>255.11627906976744</v>
      </c>
      <c r="K822" s="36">
        <f t="shared" si="24"/>
        <v>-0.22388331814038287</v>
      </c>
      <c r="L822" s="17" t="str">
        <f>VLOOKUP(B822,товар!$A$1:$C$433,3,FALSE)</f>
        <v>Увелка</v>
      </c>
      <c r="M822" s="53">
        <f>AVERAGEIFS($C$2:$C$999,$I$2:$I$999,I822,$L$2:$L$999,L822)</f>
        <v>251.91666666666666</v>
      </c>
      <c r="N822" s="51"/>
      <c r="O822" s="55">
        <f t="shared" si="25"/>
        <v>45396</v>
      </c>
      <c r="P822" s="55">
        <f>SUM($E$2:$E$999,клиенты!D821:L1255,10,FALSE)</f>
        <v>799900</v>
      </c>
    </row>
    <row r="823" spans="1:16" x14ac:dyDescent="0.25">
      <c r="A823" s="18">
        <v>824</v>
      </c>
      <c r="B823" s="17">
        <v>491</v>
      </c>
      <c r="C823" s="17">
        <v>111</v>
      </c>
      <c r="D823" s="17">
        <v>4</v>
      </c>
      <c r="E823" s="17">
        <v>444</v>
      </c>
      <c r="F823" s="51">
        <v>45145</v>
      </c>
      <c r="G823" s="17" t="s">
        <v>9</v>
      </c>
      <c r="H823" s="19">
        <v>473</v>
      </c>
      <c r="I823" s="17" t="str">
        <f>VLOOKUP(B823,товар!$A$1:$C$433,2,FALSE)</f>
        <v>Овощи</v>
      </c>
      <c r="J823" s="34">
        <f>AVERAGEIF($I$2:$I$999,I823,$C$2:$C$999)</f>
        <v>250.48780487804879</v>
      </c>
      <c r="K823" s="36">
        <f t="shared" si="24"/>
        <v>-0.5568646543330088</v>
      </c>
      <c r="L823" s="17" t="str">
        <f>VLOOKUP(B823,товар!$A$1:$C$433,3,FALSE)</f>
        <v>Зеленая грядка</v>
      </c>
      <c r="M823" s="53">
        <f>AVERAGEIFS($C$2:$C$999,$I$2:$I$999,I823,$L$2:$L$999,L823)</f>
        <v>159.19999999999999</v>
      </c>
      <c r="N823" s="51"/>
      <c r="O823" s="55">
        <f t="shared" si="25"/>
        <v>45145</v>
      </c>
      <c r="P823" s="55">
        <f>SUM($E$2:$E$999,клиенты!D822:L1256,10,FALSE)</f>
        <v>799900</v>
      </c>
    </row>
    <row r="824" spans="1:16" x14ac:dyDescent="0.25">
      <c r="A824" s="18">
        <v>825</v>
      </c>
      <c r="B824" s="17">
        <v>240</v>
      </c>
      <c r="C824" s="17">
        <v>306</v>
      </c>
      <c r="D824" s="17">
        <v>5</v>
      </c>
      <c r="E824" s="17">
        <v>1530</v>
      </c>
      <c r="F824" s="51">
        <v>45319</v>
      </c>
      <c r="G824" s="17" t="s">
        <v>27</v>
      </c>
      <c r="H824" s="19">
        <v>482</v>
      </c>
      <c r="I824" s="17" t="str">
        <f>VLOOKUP(B824,товар!$A$1:$C$433,2,FALSE)</f>
        <v>Макароны</v>
      </c>
      <c r="J824" s="34">
        <f>AVERAGEIF($I$2:$I$999,I824,$C$2:$C$999)</f>
        <v>265.47674418604652</v>
      </c>
      <c r="K824" s="36">
        <f t="shared" si="24"/>
        <v>0.15264333581533873</v>
      </c>
      <c r="L824" s="17" t="str">
        <f>VLOOKUP(B824,товар!$A$1:$C$433,3,FALSE)</f>
        <v>Борилла</v>
      </c>
      <c r="M824" s="53">
        <f>AVERAGEIFS($C$2:$C$999,$I$2:$I$999,I824,$L$2:$L$999,L824)</f>
        <v>236.27586206896552</v>
      </c>
      <c r="N824" s="51"/>
      <c r="O824" s="55">
        <f t="shared" si="25"/>
        <v>45319</v>
      </c>
      <c r="P824" s="55">
        <f>SUM($E$2:$E$999,клиенты!D823:L1257,10,FALSE)</f>
        <v>799900</v>
      </c>
    </row>
    <row r="825" spans="1:16" x14ac:dyDescent="0.25">
      <c r="A825" s="18">
        <v>826</v>
      </c>
      <c r="B825" s="17">
        <v>352</v>
      </c>
      <c r="C825" s="17">
        <v>391</v>
      </c>
      <c r="D825" s="17">
        <v>1</v>
      </c>
      <c r="E825" s="17">
        <v>391</v>
      </c>
      <c r="F825" s="51">
        <v>45099</v>
      </c>
      <c r="G825" s="17" t="s">
        <v>20</v>
      </c>
      <c r="H825" s="19">
        <v>367</v>
      </c>
      <c r="I825" s="17" t="str">
        <f>VLOOKUP(B825,товар!$A$1:$C$433,2,FALSE)</f>
        <v>Йогурт</v>
      </c>
      <c r="J825" s="34">
        <f>AVERAGEIF($I$2:$I$999,I825,$C$2:$C$999)</f>
        <v>263.25423728813558</v>
      </c>
      <c r="K825" s="36">
        <f t="shared" si="24"/>
        <v>0.48525624517125943</v>
      </c>
      <c r="L825" s="17" t="str">
        <f>VLOOKUP(B825,товар!$A$1:$C$433,3,FALSE)</f>
        <v>Эрманн</v>
      </c>
      <c r="M825" s="53">
        <f>AVERAGEIFS($C$2:$C$999,$I$2:$I$999,I825,$L$2:$L$999,L825)</f>
        <v>248.5</v>
      </c>
      <c r="N825" s="51"/>
      <c r="O825" s="55">
        <f t="shared" si="25"/>
        <v>45099</v>
      </c>
      <c r="P825" s="55">
        <f>SUM($E$2:$E$999,клиенты!D824:L1258,10,FALSE)</f>
        <v>799900</v>
      </c>
    </row>
    <row r="826" spans="1:16" x14ac:dyDescent="0.25">
      <c r="A826" s="18">
        <v>827</v>
      </c>
      <c r="B826" s="17">
        <v>305</v>
      </c>
      <c r="C826" s="17">
        <v>252</v>
      </c>
      <c r="D826" s="17">
        <v>1</v>
      </c>
      <c r="E826" s="17">
        <v>252</v>
      </c>
      <c r="F826" s="51">
        <v>45413</v>
      </c>
      <c r="G826" s="17" t="s">
        <v>18</v>
      </c>
      <c r="H826" s="19">
        <v>172</v>
      </c>
      <c r="I826" s="17" t="str">
        <f>VLOOKUP(B826,товар!$A$1:$C$433,2,FALSE)</f>
        <v>Печенье</v>
      </c>
      <c r="J826" s="34">
        <f>AVERAGEIF($I$2:$I$999,I826,$C$2:$C$999)</f>
        <v>283.468085106383</v>
      </c>
      <c r="K826" s="36">
        <f t="shared" si="24"/>
        <v>-0.11101103355100206</v>
      </c>
      <c r="L826" s="17" t="str">
        <f>VLOOKUP(B826,товар!$A$1:$C$433,3,FALSE)</f>
        <v>Посиделкино</v>
      </c>
      <c r="M826" s="53">
        <f>AVERAGEIFS($C$2:$C$999,$I$2:$I$999,I826,$L$2:$L$999,L826)</f>
        <v>321.63636363636363</v>
      </c>
      <c r="N826" s="51"/>
      <c r="O826" s="55">
        <f t="shared" si="25"/>
        <v>45413</v>
      </c>
      <c r="P826" s="55">
        <f>SUM($E$2:$E$999,клиенты!D825:L1259,10,FALSE)</f>
        <v>799900</v>
      </c>
    </row>
    <row r="827" spans="1:16" x14ac:dyDescent="0.25">
      <c r="A827" s="18">
        <v>828</v>
      </c>
      <c r="B827" s="17">
        <v>269</v>
      </c>
      <c r="C827" s="17">
        <v>398</v>
      </c>
      <c r="D827" s="17">
        <v>4</v>
      </c>
      <c r="E827" s="17">
        <v>1592</v>
      </c>
      <c r="F827" s="51">
        <v>45051</v>
      </c>
      <c r="G827" s="17" t="s">
        <v>23</v>
      </c>
      <c r="H827" s="19">
        <v>466</v>
      </c>
      <c r="I827" s="17" t="str">
        <f>VLOOKUP(B827,товар!$A$1:$C$433,2,FALSE)</f>
        <v>Сахар</v>
      </c>
      <c r="J827" s="34">
        <f>AVERAGEIF($I$2:$I$999,I827,$C$2:$C$999)</f>
        <v>250.9655172413793</v>
      </c>
      <c r="K827" s="36">
        <f t="shared" si="24"/>
        <v>0.5858752404506733</v>
      </c>
      <c r="L827" s="17" t="str">
        <f>VLOOKUP(B827,товар!$A$1:$C$433,3,FALSE)</f>
        <v>Русский сахар</v>
      </c>
      <c r="M827" s="53">
        <f>AVERAGEIFS($C$2:$C$999,$I$2:$I$999,I827,$L$2:$L$999,L827)</f>
        <v>293.41176470588238</v>
      </c>
      <c r="N827" s="51"/>
      <c r="O827" s="55">
        <f t="shared" si="25"/>
        <v>45051</v>
      </c>
      <c r="P827" s="55">
        <f>SUM($E$2:$E$999,клиенты!D826:L1260,10,FALSE)</f>
        <v>799900</v>
      </c>
    </row>
    <row r="828" spans="1:16" x14ac:dyDescent="0.25">
      <c r="A828" s="18">
        <v>829</v>
      </c>
      <c r="B828" s="17">
        <v>380</v>
      </c>
      <c r="C828" s="17">
        <v>100</v>
      </c>
      <c r="D828" s="17">
        <v>2</v>
      </c>
      <c r="E828" s="17">
        <v>200</v>
      </c>
      <c r="F828" s="51">
        <v>45082</v>
      </c>
      <c r="G828" s="17" t="s">
        <v>17</v>
      </c>
      <c r="H828" s="19">
        <v>57</v>
      </c>
      <c r="I828" s="17" t="str">
        <f>VLOOKUP(B828,товар!$A$1:$C$433,2,FALSE)</f>
        <v>Конфеты</v>
      </c>
      <c r="J828" s="34">
        <f>AVERAGEIF($I$2:$I$999,I828,$C$2:$C$999)</f>
        <v>267.85483870967744</v>
      </c>
      <c r="K828" s="36">
        <f t="shared" si="24"/>
        <v>-0.62666345516950683</v>
      </c>
      <c r="L828" s="17" t="str">
        <f>VLOOKUP(B828,товар!$A$1:$C$433,3,FALSE)</f>
        <v>Бабаевский</v>
      </c>
      <c r="M828" s="53">
        <f>AVERAGEIFS($C$2:$C$999,$I$2:$I$999,I828,$L$2:$L$999,L828)</f>
        <v>250.25925925925927</v>
      </c>
      <c r="N828" s="51"/>
      <c r="O828" s="55">
        <f t="shared" si="25"/>
        <v>45082</v>
      </c>
      <c r="P828" s="55">
        <f>SUM($E$2:$E$999,клиенты!D827:L1261,10,FALSE)</f>
        <v>799900</v>
      </c>
    </row>
    <row r="829" spans="1:16" x14ac:dyDescent="0.25">
      <c r="A829" s="18">
        <v>830</v>
      </c>
      <c r="B829" s="17">
        <v>44</v>
      </c>
      <c r="C829" s="17">
        <v>310</v>
      </c>
      <c r="D829" s="17">
        <v>3</v>
      </c>
      <c r="E829" s="17">
        <v>930</v>
      </c>
      <c r="F829" s="51">
        <v>44971</v>
      </c>
      <c r="G829" s="17" t="s">
        <v>15</v>
      </c>
      <c r="H829" s="19">
        <v>48</v>
      </c>
      <c r="I829" s="17" t="str">
        <f>VLOOKUP(B829,товар!$A$1:$C$433,2,FALSE)</f>
        <v>Молоко</v>
      </c>
      <c r="J829" s="34">
        <f>AVERAGEIF($I$2:$I$999,I829,$C$2:$C$999)</f>
        <v>294.95238095238096</v>
      </c>
      <c r="K829" s="36">
        <f t="shared" si="24"/>
        <v>5.1017113335485975E-2</v>
      </c>
      <c r="L829" s="17" t="str">
        <f>VLOOKUP(B829,товар!$A$1:$C$433,3,FALSE)</f>
        <v>Беллакт</v>
      </c>
      <c r="M829" s="53">
        <f>AVERAGEIFS($C$2:$C$999,$I$2:$I$999,I829,$L$2:$L$999,L829)</f>
        <v>322.54545454545456</v>
      </c>
      <c r="N829" s="51"/>
      <c r="O829" s="55">
        <f t="shared" si="25"/>
        <v>44971</v>
      </c>
      <c r="P829" s="55">
        <f>SUM($E$2:$E$999,клиенты!D828:L1262,10,FALSE)</f>
        <v>799900</v>
      </c>
    </row>
    <row r="830" spans="1:16" x14ac:dyDescent="0.25">
      <c r="A830" s="18">
        <v>831</v>
      </c>
      <c r="B830" s="17">
        <v>183</v>
      </c>
      <c r="C830" s="17">
        <v>286</v>
      </c>
      <c r="D830" s="17">
        <v>2</v>
      </c>
      <c r="E830" s="17">
        <v>572</v>
      </c>
      <c r="F830" s="51">
        <v>44983</v>
      </c>
      <c r="G830" s="17" t="s">
        <v>22</v>
      </c>
      <c r="H830" s="19">
        <v>11</v>
      </c>
      <c r="I830" s="17" t="str">
        <f>VLOOKUP(B830,товар!$A$1:$C$433,2,FALSE)</f>
        <v>Конфеты</v>
      </c>
      <c r="J830" s="34">
        <f>AVERAGEIF($I$2:$I$999,I830,$C$2:$C$999)</f>
        <v>267.85483870967744</v>
      </c>
      <c r="K830" s="36">
        <f t="shared" si="24"/>
        <v>6.774251821521049E-2</v>
      </c>
      <c r="L830" s="17" t="str">
        <f>VLOOKUP(B830,товар!$A$1:$C$433,3,FALSE)</f>
        <v>Бабаевский</v>
      </c>
      <c r="M830" s="53">
        <f>AVERAGEIFS($C$2:$C$999,$I$2:$I$999,I830,$L$2:$L$999,L830)</f>
        <v>250.25925925925927</v>
      </c>
      <c r="N830" s="51"/>
      <c r="O830" s="55">
        <f t="shared" si="25"/>
        <v>44983</v>
      </c>
      <c r="P830" s="55">
        <f>SUM($E$2:$E$999,клиенты!D829:L1263,10,FALSE)</f>
        <v>799900</v>
      </c>
    </row>
    <row r="831" spans="1:16" x14ac:dyDescent="0.25">
      <c r="A831" s="18">
        <v>832</v>
      </c>
      <c r="B831" s="17">
        <v>65</v>
      </c>
      <c r="C831" s="17">
        <v>201</v>
      </c>
      <c r="D831" s="17">
        <v>2</v>
      </c>
      <c r="E831" s="17">
        <v>402</v>
      </c>
      <c r="F831" s="51">
        <v>45296</v>
      </c>
      <c r="G831" s="17" t="s">
        <v>9</v>
      </c>
      <c r="H831" s="19">
        <v>125</v>
      </c>
      <c r="I831" s="17" t="str">
        <f>VLOOKUP(B831,товар!$A$1:$C$433,2,FALSE)</f>
        <v>Хлеб</v>
      </c>
      <c r="J831" s="34">
        <f>AVERAGEIF($I$2:$I$999,I831,$C$2:$C$999)</f>
        <v>300.31818181818181</v>
      </c>
      <c r="K831" s="36">
        <f t="shared" si="24"/>
        <v>-0.33070985318601487</v>
      </c>
      <c r="L831" s="17" t="str">
        <f>VLOOKUP(B831,товар!$A$1:$C$433,3,FALSE)</f>
        <v>Хлебный Дом</v>
      </c>
      <c r="M831" s="53">
        <f>AVERAGEIFS($C$2:$C$999,$I$2:$I$999,I831,$L$2:$L$999,L831)</f>
        <v>281.73333333333335</v>
      </c>
      <c r="N831" s="51"/>
      <c r="O831" s="55">
        <f t="shared" si="25"/>
        <v>45296</v>
      </c>
      <c r="P831" s="55">
        <f>SUM($E$2:$E$999,клиенты!D830:L1264,10,FALSE)</f>
        <v>799900</v>
      </c>
    </row>
    <row r="832" spans="1:16" x14ac:dyDescent="0.25">
      <c r="A832" s="18">
        <v>833</v>
      </c>
      <c r="B832" s="17">
        <v>425</v>
      </c>
      <c r="C832" s="17">
        <v>258</v>
      </c>
      <c r="D832" s="17">
        <v>4</v>
      </c>
      <c r="E832" s="17">
        <v>1032</v>
      </c>
      <c r="F832" s="51">
        <v>45128</v>
      </c>
      <c r="G832" s="17" t="s">
        <v>23</v>
      </c>
      <c r="H832" s="19">
        <v>72</v>
      </c>
      <c r="I832" s="17" t="str">
        <f>VLOOKUP(B832,товар!$A$1:$C$433,2,FALSE)</f>
        <v>Соль</v>
      </c>
      <c r="J832" s="34">
        <f>AVERAGEIF($I$2:$I$999,I832,$C$2:$C$999)</f>
        <v>264.8679245283019</v>
      </c>
      <c r="K832" s="36">
        <f t="shared" ref="K832:K895" si="26">C832/J832-1</f>
        <v>-2.5929619603932252E-2</v>
      </c>
      <c r="L832" s="17" t="str">
        <f>VLOOKUP(B832,товар!$A$1:$C$433,3,FALSE)</f>
        <v>Экстра</v>
      </c>
      <c r="M832" s="53">
        <f>AVERAGEIFS($C$2:$C$999,$I$2:$I$999,I832,$L$2:$L$999,L832)</f>
        <v>320.84615384615387</v>
      </c>
      <c r="N832" s="51"/>
      <c r="O832" s="55">
        <f t="shared" ref="O832:O895" si="27">F832-N832</f>
        <v>45128</v>
      </c>
      <c r="P832" s="55">
        <f>SUM($E$2:$E$999,клиенты!D831:L1265,10,FALSE)</f>
        <v>799900</v>
      </c>
    </row>
    <row r="833" spans="1:16" x14ac:dyDescent="0.25">
      <c r="A833" s="18">
        <v>834</v>
      </c>
      <c r="B833" s="17">
        <v>230</v>
      </c>
      <c r="C833" s="17">
        <v>179</v>
      </c>
      <c r="D833" s="17">
        <v>4</v>
      </c>
      <c r="E833" s="17">
        <v>716</v>
      </c>
      <c r="F833" s="51">
        <v>45395</v>
      </c>
      <c r="G833" s="17" t="s">
        <v>27</v>
      </c>
      <c r="H833" s="19">
        <v>68</v>
      </c>
      <c r="I833" s="17" t="str">
        <f>VLOOKUP(B833,товар!$A$1:$C$433,2,FALSE)</f>
        <v>Сок</v>
      </c>
      <c r="J833" s="34">
        <f>AVERAGEIF($I$2:$I$999,I833,$C$2:$C$999)</f>
        <v>268.60344827586209</v>
      </c>
      <c r="K833" s="36">
        <f t="shared" si="26"/>
        <v>-0.33359008922267164</v>
      </c>
      <c r="L833" s="17" t="str">
        <f>VLOOKUP(B833,товар!$A$1:$C$433,3,FALSE)</f>
        <v>Фруктовый сад</v>
      </c>
      <c r="M833" s="53">
        <f>AVERAGEIFS($C$2:$C$999,$I$2:$I$999,I833,$L$2:$L$999,L833)</f>
        <v>281.96875</v>
      </c>
      <c r="N833" s="51"/>
      <c r="O833" s="55">
        <f t="shared" si="27"/>
        <v>45395</v>
      </c>
      <c r="P833" s="55">
        <f>SUM($E$2:$E$999,клиенты!D832:L1266,10,FALSE)</f>
        <v>799900</v>
      </c>
    </row>
    <row r="834" spans="1:16" x14ac:dyDescent="0.25">
      <c r="A834" s="18">
        <v>835</v>
      </c>
      <c r="B834" s="17">
        <v>497</v>
      </c>
      <c r="C834" s="17">
        <v>113</v>
      </c>
      <c r="D834" s="17">
        <v>2</v>
      </c>
      <c r="E834" s="17">
        <v>226</v>
      </c>
      <c r="F834" s="51">
        <v>45243</v>
      </c>
      <c r="G834" s="17" t="s">
        <v>25</v>
      </c>
      <c r="H834" s="19">
        <v>219</v>
      </c>
      <c r="I834" s="17" t="str">
        <f>VLOOKUP(B834,товар!$A$1:$C$433,2,FALSE)</f>
        <v>Конфеты</v>
      </c>
      <c r="J834" s="34">
        <f>AVERAGEIF($I$2:$I$999,I834,$C$2:$C$999)</f>
        <v>267.85483870967744</v>
      </c>
      <c r="K834" s="36">
        <f t="shared" si="26"/>
        <v>-0.57812970434154276</v>
      </c>
      <c r="L834" s="17" t="str">
        <f>VLOOKUP(B834,товар!$A$1:$C$433,3,FALSE)</f>
        <v>Бабаевский</v>
      </c>
      <c r="M834" s="53">
        <f>AVERAGEIFS($C$2:$C$999,$I$2:$I$999,I834,$L$2:$L$999,L834)</f>
        <v>250.25925925925927</v>
      </c>
      <c r="N834" s="51"/>
      <c r="O834" s="55">
        <f t="shared" si="27"/>
        <v>45243</v>
      </c>
      <c r="P834" s="55">
        <f>SUM($E$2:$E$999,клиенты!D833:L1267,10,FALSE)</f>
        <v>799900</v>
      </c>
    </row>
    <row r="835" spans="1:16" x14ac:dyDescent="0.25">
      <c r="A835" s="18">
        <v>836</v>
      </c>
      <c r="B835" s="17">
        <v>82</v>
      </c>
      <c r="C835" s="17">
        <v>73</v>
      </c>
      <c r="D835" s="17">
        <v>1</v>
      </c>
      <c r="E835" s="17">
        <v>73</v>
      </c>
      <c r="F835" s="51">
        <v>45159</v>
      </c>
      <c r="G835" s="17" t="s">
        <v>16</v>
      </c>
      <c r="H835" s="19">
        <v>218</v>
      </c>
      <c r="I835" s="17" t="str">
        <f>VLOOKUP(B835,товар!$A$1:$C$433,2,FALSE)</f>
        <v>Сыр</v>
      </c>
      <c r="J835" s="34">
        <f>AVERAGEIF($I$2:$I$999,I835,$C$2:$C$999)</f>
        <v>262.63492063492066</v>
      </c>
      <c r="K835" s="36">
        <f t="shared" si="26"/>
        <v>-0.72204762480357787</v>
      </c>
      <c r="L835" s="17" t="str">
        <f>VLOOKUP(B835,товар!$A$1:$C$433,3,FALSE)</f>
        <v>Hochland</v>
      </c>
      <c r="M835" s="53">
        <f>AVERAGEIFS($C$2:$C$999,$I$2:$I$999,I835,$L$2:$L$999,L835)</f>
        <v>168</v>
      </c>
      <c r="N835" s="51"/>
      <c r="O835" s="55">
        <f t="shared" si="27"/>
        <v>45159</v>
      </c>
      <c r="P835" s="55">
        <f>SUM($E$2:$E$999,клиенты!D834:L1268,10,FALSE)</f>
        <v>799900</v>
      </c>
    </row>
    <row r="836" spans="1:16" x14ac:dyDescent="0.25">
      <c r="A836" s="18">
        <v>837</v>
      </c>
      <c r="B836" s="17">
        <v>104</v>
      </c>
      <c r="C836" s="17">
        <v>420</v>
      </c>
      <c r="D836" s="17">
        <v>2</v>
      </c>
      <c r="E836" s="17">
        <v>840</v>
      </c>
      <c r="F836" s="51">
        <v>45427</v>
      </c>
      <c r="G836" s="17" t="s">
        <v>10</v>
      </c>
      <c r="H836" s="19">
        <v>26</v>
      </c>
      <c r="I836" s="17" t="str">
        <f>VLOOKUP(B836,товар!$A$1:$C$433,2,FALSE)</f>
        <v>Йогурт</v>
      </c>
      <c r="J836" s="34">
        <f>AVERAGEIF($I$2:$I$999,I836,$C$2:$C$999)</f>
        <v>263.25423728813558</v>
      </c>
      <c r="K836" s="36">
        <f t="shared" si="26"/>
        <v>0.59541591552923001</v>
      </c>
      <c r="L836" s="17" t="str">
        <f>VLOOKUP(B836,товар!$A$1:$C$433,3,FALSE)</f>
        <v>Ростагроэкспорт</v>
      </c>
      <c r="M836" s="53">
        <f>AVERAGEIFS($C$2:$C$999,$I$2:$I$999,I836,$L$2:$L$999,L836)</f>
        <v>257.78260869565219</v>
      </c>
      <c r="N836" s="51"/>
      <c r="O836" s="55">
        <f t="shared" si="27"/>
        <v>45427</v>
      </c>
      <c r="P836" s="55">
        <f>SUM($E$2:$E$999,клиенты!D835:L1269,10,FALSE)</f>
        <v>799900</v>
      </c>
    </row>
    <row r="837" spans="1:16" x14ac:dyDescent="0.25">
      <c r="A837" s="18">
        <v>838</v>
      </c>
      <c r="B837" s="17">
        <v>364</v>
      </c>
      <c r="C837" s="17">
        <v>496</v>
      </c>
      <c r="D837" s="17">
        <v>1</v>
      </c>
      <c r="E837" s="17">
        <v>496</v>
      </c>
      <c r="F837" s="51">
        <v>45060</v>
      </c>
      <c r="G837" s="17" t="s">
        <v>10</v>
      </c>
      <c r="H837" s="19">
        <v>417</v>
      </c>
      <c r="I837" s="17" t="str">
        <f>VLOOKUP(B837,товар!$A$1:$C$433,2,FALSE)</f>
        <v>Сахар</v>
      </c>
      <c r="J837" s="34">
        <f>AVERAGEIF($I$2:$I$999,I837,$C$2:$C$999)</f>
        <v>250.9655172413793</v>
      </c>
      <c r="K837" s="36">
        <f t="shared" si="26"/>
        <v>0.97636713382797469</v>
      </c>
      <c r="L837" s="17" t="str">
        <f>VLOOKUP(B837,товар!$A$1:$C$433,3,FALSE)</f>
        <v>Русский сахар</v>
      </c>
      <c r="M837" s="53">
        <f>AVERAGEIFS($C$2:$C$999,$I$2:$I$999,I837,$L$2:$L$999,L837)</f>
        <v>293.41176470588238</v>
      </c>
      <c r="N837" s="51"/>
      <c r="O837" s="55">
        <f t="shared" si="27"/>
        <v>45060</v>
      </c>
      <c r="P837" s="55">
        <f>SUM($E$2:$E$999,клиенты!D836:L1270,10,FALSE)</f>
        <v>799900</v>
      </c>
    </row>
    <row r="838" spans="1:16" x14ac:dyDescent="0.25">
      <c r="A838" s="18">
        <v>839</v>
      </c>
      <c r="B838" s="17">
        <v>334</v>
      </c>
      <c r="C838" s="17">
        <v>223</v>
      </c>
      <c r="D838" s="17">
        <v>2</v>
      </c>
      <c r="E838" s="17">
        <v>446</v>
      </c>
      <c r="F838" s="51">
        <v>45234</v>
      </c>
      <c r="G838" s="17" t="s">
        <v>12</v>
      </c>
      <c r="H838" s="19">
        <v>216</v>
      </c>
      <c r="I838" s="17" t="str">
        <f>VLOOKUP(B838,товар!$A$1:$C$433,2,FALSE)</f>
        <v>Молоко</v>
      </c>
      <c r="J838" s="34">
        <f>AVERAGEIF($I$2:$I$999,I838,$C$2:$C$999)</f>
        <v>294.95238095238096</v>
      </c>
      <c r="K838" s="36">
        <f t="shared" si="26"/>
        <v>-0.24394575395544082</v>
      </c>
      <c r="L838" s="17" t="str">
        <f>VLOOKUP(B838,товар!$A$1:$C$433,3,FALSE)</f>
        <v>Домик в деревне</v>
      </c>
      <c r="M838" s="53">
        <f>AVERAGEIFS($C$2:$C$999,$I$2:$I$999,I838,$L$2:$L$999,L838)</f>
        <v>274.77777777777777</v>
      </c>
      <c r="N838" s="51"/>
      <c r="O838" s="55">
        <f t="shared" si="27"/>
        <v>45234</v>
      </c>
      <c r="P838" s="55">
        <f>SUM($E$2:$E$999,клиенты!D837:L1271,10,FALSE)</f>
        <v>799900</v>
      </c>
    </row>
    <row r="839" spans="1:16" x14ac:dyDescent="0.25">
      <c r="A839" s="18">
        <v>840</v>
      </c>
      <c r="B839" s="17">
        <v>356</v>
      </c>
      <c r="C839" s="17">
        <v>97</v>
      </c>
      <c r="D839" s="17">
        <v>2</v>
      </c>
      <c r="E839" s="17">
        <v>194</v>
      </c>
      <c r="F839" s="51">
        <v>45032</v>
      </c>
      <c r="G839" s="17" t="s">
        <v>11</v>
      </c>
      <c r="H839" s="19">
        <v>491</v>
      </c>
      <c r="I839" s="17" t="str">
        <f>VLOOKUP(B839,товар!$A$1:$C$433,2,FALSE)</f>
        <v>Печенье</v>
      </c>
      <c r="J839" s="34">
        <f>AVERAGEIF($I$2:$I$999,I839,$C$2:$C$999)</f>
        <v>283.468085106383</v>
      </c>
      <c r="K839" s="36">
        <f t="shared" si="26"/>
        <v>-0.65780980259701272</v>
      </c>
      <c r="L839" s="17" t="str">
        <f>VLOOKUP(B839,товар!$A$1:$C$433,3,FALSE)</f>
        <v>Посиделкино</v>
      </c>
      <c r="M839" s="53">
        <f>AVERAGEIFS($C$2:$C$999,$I$2:$I$999,I839,$L$2:$L$999,L839)</f>
        <v>321.63636363636363</v>
      </c>
      <c r="N839" s="51"/>
      <c r="O839" s="55">
        <f t="shared" si="27"/>
        <v>45032</v>
      </c>
      <c r="P839" s="55">
        <f>SUM($E$2:$E$999,клиенты!D838:L1272,10,FALSE)</f>
        <v>799900</v>
      </c>
    </row>
    <row r="840" spans="1:16" x14ac:dyDescent="0.25">
      <c r="A840" s="18">
        <v>841</v>
      </c>
      <c r="B840" s="17">
        <v>446</v>
      </c>
      <c r="C840" s="17">
        <v>445</v>
      </c>
      <c r="D840" s="17">
        <v>5</v>
      </c>
      <c r="E840" s="17">
        <v>2225</v>
      </c>
      <c r="F840" s="51">
        <v>44993</v>
      </c>
      <c r="G840" s="17" t="s">
        <v>23</v>
      </c>
      <c r="H840" s="19">
        <v>307</v>
      </c>
      <c r="I840" s="17" t="str">
        <f>VLOOKUP(B840,товар!$A$1:$C$433,2,FALSE)</f>
        <v>Чипсы</v>
      </c>
      <c r="J840" s="34">
        <f>AVERAGEIF($I$2:$I$999,I840,$C$2:$C$999)</f>
        <v>273.72549019607845</v>
      </c>
      <c r="K840" s="36">
        <f t="shared" si="26"/>
        <v>0.62571633237822333</v>
      </c>
      <c r="L840" s="17" t="str">
        <f>VLOOKUP(B840,товар!$A$1:$C$433,3,FALSE)</f>
        <v>Lay's</v>
      </c>
      <c r="M840" s="53">
        <f>AVERAGEIFS($C$2:$C$999,$I$2:$I$999,I840,$L$2:$L$999,L840)</f>
        <v>320.57142857142856</v>
      </c>
      <c r="N840" s="51"/>
      <c r="O840" s="55">
        <f t="shared" si="27"/>
        <v>44993</v>
      </c>
      <c r="P840" s="55">
        <f>SUM($E$2:$E$999,клиенты!D839:L1273,10,FALSE)</f>
        <v>799900</v>
      </c>
    </row>
    <row r="841" spans="1:16" x14ac:dyDescent="0.25">
      <c r="A841" s="18">
        <v>842</v>
      </c>
      <c r="B841" s="17">
        <v>88</v>
      </c>
      <c r="C841" s="17">
        <v>206</v>
      </c>
      <c r="D841" s="17">
        <v>4</v>
      </c>
      <c r="E841" s="17">
        <v>824</v>
      </c>
      <c r="F841" s="51">
        <v>45237</v>
      </c>
      <c r="G841" s="17" t="s">
        <v>23</v>
      </c>
      <c r="H841" s="19">
        <v>492</v>
      </c>
      <c r="I841" s="17" t="str">
        <f>VLOOKUP(B841,товар!$A$1:$C$433,2,FALSE)</f>
        <v>Крупа</v>
      </c>
      <c r="J841" s="34">
        <f>AVERAGEIF($I$2:$I$999,I841,$C$2:$C$999)</f>
        <v>255.11627906976744</v>
      </c>
      <c r="K841" s="36">
        <f t="shared" si="26"/>
        <v>-0.1925250683682771</v>
      </c>
      <c r="L841" s="17" t="str">
        <f>VLOOKUP(B841,товар!$A$1:$C$433,3,FALSE)</f>
        <v>Мистраль</v>
      </c>
      <c r="M841" s="53">
        <f>AVERAGEIFS($C$2:$C$999,$I$2:$I$999,I841,$L$2:$L$999,L841)</f>
        <v>250.30769230769232</v>
      </c>
      <c r="N841" s="51"/>
      <c r="O841" s="55">
        <f t="shared" si="27"/>
        <v>45237</v>
      </c>
      <c r="P841" s="55">
        <f>SUM($E$2:$E$999,клиенты!D840:L1274,10,FALSE)</f>
        <v>799900</v>
      </c>
    </row>
    <row r="842" spans="1:16" x14ac:dyDescent="0.25">
      <c r="A842" s="18">
        <v>843</v>
      </c>
      <c r="B842" s="17">
        <v>347</v>
      </c>
      <c r="C842" s="17">
        <v>265</v>
      </c>
      <c r="D842" s="17">
        <v>1</v>
      </c>
      <c r="E842" s="17">
        <v>265</v>
      </c>
      <c r="F842" s="51">
        <v>45390</v>
      </c>
      <c r="G842" s="17" t="s">
        <v>19</v>
      </c>
      <c r="H842" s="19">
        <v>264</v>
      </c>
      <c r="I842" s="17" t="str">
        <f>VLOOKUP(B842,товар!$A$1:$C$433,2,FALSE)</f>
        <v>Макароны</v>
      </c>
      <c r="J842" s="34">
        <f>AVERAGEIF($I$2:$I$999,I842,$C$2:$C$999)</f>
        <v>265.47674418604652</v>
      </c>
      <c r="K842" s="36">
        <f t="shared" si="26"/>
        <v>-1.7958039507687262E-3</v>
      </c>
      <c r="L842" s="17" t="str">
        <f>VLOOKUP(B842,товар!$A$1:$C$433,3,FALSE)</f>
        <v>Паста Зара</v>
      </c>
      <c r="M842" s="53">
        <f>AVERAGEIFS($C$2:$C$999,$I$2:$I$999,I842,$L$2:$L$999,L842)</f>
        <v>276.67567567567568</v>
      </c>
      <c r="N842" s="51"/>
      <c r="O842" s="55">
        <f t="shared" si="27"/>
        <v>45390</v>
      </c>
      <c r="P842" s="55">
        <f>SUM($E$2:$E$999,клиенты!D841:L1275,10,FALSE)</f>
        <v>799900</v>
      </c>
    </row>
    <row r="843" spans="1:16" x14ac:dyDescent="0.25">
      <c r="A843" s="18">
        <v>844</v>
      </c>
      <c r="B843" s="17">
        <v>342</v>
      </c>
      <c r="C843" s="17">
        <v>269</v>
      </c>
      <c r="D843" s="17">
        <v>4</v>
      </c>
      <c r="E843" s="17">
        <v>1076</v>
      </c>
      <c r="F843" s="51">
        <v>45093</v>
      </c>
      <c r="G843" s="17" t="s">
        <v>21</v>
      </c>
      <c r="H843" s="19">
        <v>190</v>
      </c>
      <c r="I843" s="17" t="str">
        <f>VLOOKUP(B843,товар!$A$1:$C$433,2,FALSE)</f>
        <v>Овощи</v>
      </c>
      <c r="J843" s="34">
        <f>AVERAGEIF($I$2:$I$999,I843,$C$2:$C$999)</f>
        <v>250.48780487804879</v>
      </c>
      <c r="K843" s="36">
        <f t="shared" si="26"/>
        <v>7.3904576436222058E-2</v>
      </c>
      <c r="L843" s="17" t="str">
        <f>VLOOKUP(B843,товар!$A$1:$C$433,3,FALSE)</f>
        <v>Овощной ряд</v>
      </c>
      <c r="M843" s="53">
        <f>AVERAGEIFS($C$2:$C$999,$I$2:$I$999,I843,$L$2:$L$999,L843)</f>
        <v>303.8235294117647</v>
      </c>
      <c r="N843" s="51"/>
      <c r="O843" s="55">
        <f t="shared" si="27"/>
        <v>45093</v>
      </c>
      <c r="P843" s="55">
        <f>SUM($E$2:$E$999,клиенты!D842:L1276,10,FALSE)</f>
        <v>799900</v>
      </c>
    </row>
    <row r="844" spans="1:16" x14ac:dyDescent="0.25">
      <c r="A844" s="18">
        <v>845</v>
      </c>
      <c r="B844" s="17">
        <v>474</v>
      </c>
      <c r="C844" s="17">
        <v>405</v>
      </c>
      <c r="D844" s="17">
        <v>2</v>
      </c>
      <c r="E844" s="17">
        <v>810</v>
      </c>
      <c r="F844" s="51">
        <v>45390</v>
      </c>
      <c r="G844" s="17" t="s">
        <v>16</v>
      </c>
      <c r="H844" s="19">
        <v>18</v>
      </c>
      <c r="I844" s="17" t="str">
        <f>VLOOKUP(B844,товар!$A$1:$C$433,2,FALSE)</f>
        <v>Молоко</v>
      </c>
      <c r="J844" s="34">
        <f>AVERAGEIF($I$2:$I$999,I844,$C$2:$C$999)</f>
        <v>294.95238095238096</v>
      </c>
      <c r="K844" s="36">
        <f t="shared" si="26"/>
        <v>0.37310300290603804</v>
      </c>
      <c r="L844" s="17" t="str">
        <f>VLOOKUP(B844,товар!$A$1:$C$433,3,FALSE)</f>
        <v>Простоквашино</v>
      </c>
      <c r="M844" s="53">
        <f>AVERAGEIFS($C$2:$C$999,$I$2:$I$999,I844,$L$2:$L$999,L844)</f>
        <v>318.81818181818181</v>
      </c>
      <c r="N844" s="51"/>
      <c r="O844" s="55">
        <f t="shared" si="27"/>
        <v>45390</v>
      </c>
      <c r="P844" s="55">
        <f>SUM($E$2:$E$999,клиенты!D843:L1277,10,FALSE)</f>
        <v>799900</v>
      </c>
    </row>
    <row r="845" spans="1:16" x14ac:dyDescent="0.25">
      <c r="A845" s="18">
        <v>846</v>
      </c>
      <c r="B845" s="17">
        <v>69</v>
      </c>
      <c r="C845" s="17">
        <v>197</v>
      </c>
      <c r="D845" s="17">
        <v>2</v>
      </c>
      <c r="E845" s="17">
        <v>394</v>
      </c>
      <c r="F845" s="51">
        <v>45195</v>
      </c>
      <c r="G845" s="17" t="s">
        <v>21</v>
      </c>
      <c r="H845" s="19">
        <v>125</v>
      </c>
      <c r="I845" s="17" t="str">
        <f>VLOOKUP(B845,товар!$A$1:$C$433,2,FALSE)</f>
        <v>Чипсы</v>
      </c>
      <c r="J845" s="34">
        <f>AVERAGEIF($I$2:$I$999,I845,$C$2:$C$999)</f>
        <v>273.72549019607845</v>
      </c>
      <c r="K845" s="36">
        <f t="shared" si="26"/>
        <v>-0.28030085959885398</v>
      </c>
      <c r="L845" s="17" t="str">
        <f>VLOOKUP(B845,товар!$A$1:$C$433,3,FALSE)</f>
        <v>Estrella</v>
      </c>
      <c r="M845" s="53">
        <f>AVERAGEIFS($C$2:$C$999,$I$2:$I$999,I845,$L$2:$L$999,L845)</f>
        <v>266.27272727272725</v>
      </c>
      <c r="N845" s="51"/>
      <c r="O845" s="55">
        <f t="shared" si="27"/>
        <v>45195</v>
      </c>
      <c r="P845" s="55">
        <f>SUM($E$2:$E$999,клиенты!D844:L1278,10,FALSE)</f>
        <v>799900</v>
      </c>
    </row>
    <row r="846" spans="1:16" x14ac:dyDescent="0.25">
      <c r="A846" s="18">
        <v>847</v>
      </c>
      <c r="B846" s="17">
        <v>206</v>
      </c>
      <c r="C846" s="17">
        <v>93</v>
      </c>
      <c r="D846" s="17">
        <v>2</v>
      </c>
      <c r="E846" s="17">
        <v>186</v>
      </c>
      <c r="F846" s="51">
        <v>45154</v>
      </c>
      <c r="G846" s="17" t="s">
        <v>17</v>
      </c>
      <c r="H846" s="19">
        <v>155</v>
      </c>
      <c r="I846" s="17" t="str">
        <f>VLOOKUP(B846,товар!$A$1:$C$433,2,FALSE)</f>
        <v>Молоко</v>
      </c>
      <c r="J846" s="34">
        <f>AVERAGEIF($I$2:$I$999,I846,$C$2:$C$999)</f>
        <v>294.95238095238096</v>
      </c>
      <c r="K846" s="36">
        <f t="shared" si="26"/>
        <v>-0.68469486599935425</v>
      </c>
      <c r="L846" s="17" t="str">
        <f>VLOOKUP(B846,товар!$A$1:$C$433,3,FALSE)</f>
        <v>Домик в деревне</v>
      </c>
      <c r="M846" s="53">
        <f>AVERAGEIFS($C$2:$C$999,$I$2:$I$999,I846,$L$2:$L$999,L846)</f>
        <v>274.77777777777777</v>
      </c>
      <c r="N846" s="51"/>
      <c r="O846" s="55">
        <f t="shared" si="27"/>
        <v>45154</v>
      </c>
      <c r="P846" s="55">
        <f>SUM($E$2:$E$999,клиенты!D845:L1279,10,FALSE)</f>
        <v>799900</v>
      </c>
    </row>
    <row r="847" spans="1:16" x14ac:dyDescent="0.25">
      <c r="A847" s="18">
        <v>848</v>
      </c>
      <c r="B847" s="17">
        <v>319</v>
      </c>
      <c r="C847" s="17">
        <v>193</v>
      </c>
      <c r="D847" s="17">
        <v>1</v>
      </c>
      <c r="E847" s="17">
        <v>193</v>
      </c>
      <c r="F847" s="51">
        <v>45396</v>
      </c>
      <c r="G847" s="17" t="s">
        <v>15</v>
      </c>
      <c r="H847" s="19">
        <v>43</v>
      </c>
      <c r="I847" s="17" t="str">
        <f>VLOOKUP(B847,товар!$A$1:$C$433,2,FALSE)</f>
        <v>Йогурт</v>
      </c>
      <c r="J847" s="34">
        <f>AVERAGEIF($I$2:$I$999,I847,$C$2:$C$999)</f>
        <v>263.25423728813558</v>
      </c>
      <c r="K847" s="36">
        <f t="shared" si="26"/>
        <v>-0.26686840072109197</v>
      </c>
      <c r="L847" s="17" t="str">
        <f>VLOOKUP(B847,товар!$A$1:$C$433,3,FALSE)</f>
        <v>Эрманн</v>
      </c>
      <c r="M847" s="53">
        <f>AVERAGEIFS($C$2:$C$999,$I$2:$I$999,I847,$L$2:$L$999,L847)</f>
        <v>248.5</v>
      </c>
      <c r="N847" s="51"/>
      <c r="O847" s="55">
        <f t="shared" si="27"/>
        <v>45396</v>
      </c>
      <c r="P847" s="55">
        <f>SUM($E$2:$E$999,клиенты!D846:L1280,10,FALSE)</f>
        <v>799900</v>
      </c>
    </row>
    <row r="848" spans="1:16" x14ac:dyDescent="0.25">
      <c r="A848" s="18">
        <v>849</v>
      </c>
      <c r="B848" s="17">
        <v>59</v>
      </c>
      <c r="C848" s="17">
        <v>150</v>
      </c>
      <c r="D848" s="17">
        <v>4</v>
      </c>
      <c r="E848" s="17">
        <v>600</v>
      </c>
      <c r="F848" s="51">
        <v>45134</v>
      </c>
      <c r="G848" s="17" t="s">
        <v>17</v>
      </c>
      <c r="H848" s="19">
        <v>343</v>
      </c>
      <c r="I848" s="17" t="str">
        <f>VLOOKUP(B848,товар!$A$1:$C$433,2,FALSE)</f>
        <v>Сахар</v>
      </c>
      <c r="J848" s="34">
        <f>AVERAGEIF($I$2:$I$999,I848,$C$2:$C$999)</f>
        <v>250.9655172413793</v>
      </c>
      <c r="K848" s="36">
        <f t="shared" si="26"/>
        <v>-0.40230832646331405</v>
      </c>
      <c r="L848" s="17" t="str">
        <f>VLOOKUP(B848,товар!$A$1:$C$433,3,FALSE)</f>
        <v>Продимекс</v>
      </c>
      <c r="M848" s="53">
        <f>AVERAGEIFS($C$2:$C$999,$I$2:$I$999,I848,$L$2:$L$999,L848)</f>
        <v>240.5</v>
      </c>
      <c r="N848" s="51"/>
      <c r="O848" s="55">
        <f t="shared" si="27"/>
        <v>45134</v>
      </c>
      <c r="P848" s="55">
        <f>SUM($E$2:$E$999,клиенты!D847:L1281,10,FALSE)</f>
        <v>799900</v>
      </c>
    </row>
    <row r="849" spans="1:16" x14ac:dyDescent="0.25">
      <c r="A849" s="18">
        <v>850</v>
      </c>
      <c r="B849" s="17">
        <v>16</v>
      </c>
      <c r="C849" s="17">
        <v>207</v>
      </c>
      <c r="D849" s="17">
        <v>2</v>
      </c>
      <c r="E849" s="17">
        <v>414</v>
      </c>
      <c r="F849" s="51">
        <v>45251</v>
      </c>
      <c r="G849" s="17" t="s">
        <v>11</v>
      </c>
      <c r="H849" s="19">
        <v>26</v>
      </c>
      <c r="I849" s="17" t="str">
        <f>VLOOKUP(B849,товар!$A$1:$C$433,2,FALSE)</f>
        <v>Сыр</v>
      </c>
      <c r="J849" s="34">
        <f>AVERAGEIF($I$2:$I$999,I849,$C$2:$C$999)</f>
        <v>262.63492063492066</v>
      </c>
      <c r="K849" s="36">
        <f t="shared" si="26"/>
        <v>-0.21183367581288537</v>
      </c>
      <c r="L849" s="17" t="str">
        <f>VLOOKUP(B849,товар!$A$1:$C$433,3,FALSE)</f>
        <v>Сырная долина</v>
      </c>
      <c r="M849" s="53">
        <f>AVERAGEIFS($C$2:$C$999,$I$2:$I$999,I849,$L$2:$L$999,L849)</f>
        <v>271</v>
      </c>
      <c r="N849" s="51"/>
      <c r="O849" s="55">
        <f t="shared" si="27"/>
        <v>45251</v>
      </c>
      <c r="P849" s="55">
        <f>SUM($E$2:$E$999,клиенты!D848:L1282,10,FALSE)</f>
        <v>799900</v>
      </c>
    </row>
    <row r="850" spans="1:16" x14ac:dyDescent="0.25">
      <c r="A850" s="18">
        <v>851</v>
      </c>
      <c r="B850" s="17">
        <v>220</v>
      </c>
      <c r="C850" s="17">
        <v>305</v>
      </c>
      <c r="D850" s="17">
        <v>4</v>
      </c>
      <c r="E850" s="17">
        <v>1220</v>
      </c>
      <c r="F850" s="51">
        <v>45056</v>
      </c>
      <c r="G850" s="17" t="s">
        <v>14</v>
      </c>
      <c r="H850" s="19">
        <v>306</v>
      </c>
      <c r="I850" s="17" t="str">
        <f>VLOOKUP(B850,товар!$A$1:$C$433,2,FALSE)</f>
        <v>Чай</v>
      </c>
      <c r="J850" s="34">
        <f>AVERAGEIF($I$2:$I$999,I850,$C$2:$C$999)</f>
        <v>271.18181818181819</v>
      </c>
      <c r="K850" s="36">
        <f t="shared" si="26"/>
        <v>0.12470667113643974</v>
      </c>
      <c r="L850" s="17" t="str">
        <f>VLOOKUP(B850,товар!$A$1:$C$433,3,FALSE)</f>
        <v>Тесс</v>
      </c>
      <c r="M850" s="53">
        <f>AVERAGEIFS($C$2:$C$999,$I$2:$I$999,I850,$L$2:$L$999,L850)</f>
        <v>281.75</v>
      </c>
      <c r="N850" s="51"/>
      <c r="O850" s="55">
        <f t="shared" si="27"/>
        <v>45056</v>
      </c>
      <c r="P850" s="55">
        <f>SUM($E$2:$E$999,клиенты!D849:L1283,10,FALSE)</f>
        <v>799900</v>
      </c>
    </row>
    <row r="851" spans="1:16" x14ac:dyDescent="0.25">
      <c r="A851" s="18">
        <v>852</v>
      </c>
      <c r="B851" s="17">
        <v>474</v>
      </c>
      <c r="C851" s="17">
        <v>171</v>
      </c>
      <c r="D851" s="17">
        <v>3</v>
      </c>
      <c r="E851" s="17">
        <v>513</v>
      </c>
      <c r="F851" s="51">
        <v>44985</v>
      </c>
      <c r="G851" s="17" t="s">
        <v>11</v>
      </c>
      <c r="H851" s="19">
        <v>260</v>
      </c>
      <c r="I851" s="17" t="str">
        <f>VLOOKUP(B851,товар!$A$1:$C$433,2,FALSE)</f>
        <v>Молоко</v>
      </c>
      <c r="J851" s="34">
        <f>AVERAGEIF($I$2:$I$999,I851,$C$2:$C$999)</f>
        <v>294.95238095238096</v>
      </c>
      <c r="K851" s="36">
        <f t="shared" si="26"/>
        <v>-0.42024539877300615</v>
      </c>
      <c r="L851" s="17" t="str">
        <f>VLOOKUP(B851,товар!$A$1:$C$433,3,FALSE)</f>
        <v>Простоквашино</v>
      </c>
      <c r="M851" s="53">
        <f>AVERAGEIFS($C$2:$C$999,$I$2:$I$999,I851,$L$2:$L$999,L851)</f>
        <v>318.81818181818181</v>
      </c>
      <c r="N851" s="51"/>
      <c r="O851" s="55">
        <f t="shared" si="27"/>
        <v>44985</v>
      </c>
      <c r="P851" s="55">
        <f>SUM($E$2:$E$999,клиенты!D850:L1284,10,FALSE)</f>
        <v>799900</v>
      </c>
    </row>
    <row r="852" spans="1:16" x14ac:dyDescent="0.25">
      <c r="A852" s="18">
        <v>853</v>
      </c>
      <c r="B852" s="17">
        <v>118</v>
      </c>
      <c r="C852" s="17">
        <v>466</v>
      </c>
      <c r="D852" s="17">
        <v>3</v>
      </c>
      <c r="E852" s="17">
        <v>1398</v>
      </c>
      <c r="F852" s="51">
        <v>44980</v>
      </c>
      <c r="G852" s="17" t="s">
        <v>22</v>
      </c>
      <c r="H852" s="19">
        <v>188</v>
      </c>
      <c r="I852" s="17" t="str">
        <f>VLOOKUP(B852,товар!$A$1:$C$433,2,FALSE)</f>
        <v>Сахар</v>
      </c>
      <c r="J852" s="34">
        <f>AVERAGEIF($I$2:$I$999,I852,$C$2:$C$999)</f>
        <v>250.9655172413793</v>
      </c>
      <c r="K852" s="36">
        <f t="shared" si="26"/>
        <v>0.85682879912063759</v>
      </c>
      <c r="L852" s="17" t="str">
        <f>VLOOKUP(B852,товар!$A$1:$C$433,3,FALSE)</f>
        <v>Продимекс</v>
      </c>
      <c r="M852" s="53">
        <f>AVERAGEIFS($C$2:$C$999,$I$2:$I$999,I852,$L$2:$L$999,L852)</f>
        <v>240.5</v>
      </c>
      <c r="N852" s="51"/>
      <c r="O852" s="55">
        <f t="shared" si="27"/>
        <v>44980</v>
      </c>
      <c r="P852" s="55">
        <f>SUM($E$2:$E$999,клиенты!D851:L1285,10,FALSE)</f>
        <v>799900</v>
      </c>
    </row>
    <row r="853" spans="1:16" x14ac:dyDescent="0.25">
      <c r="A853" s="18">
        <v>854</v>
      </c>
      <c r="B853" s="17">
        <v>207</v>
      </c>
      <c r="C853" s="17">
        <v>57</v>
      </c>
      <c r="D853" s="17">
        <v>2</v>
      </c>
      <c r="E853" s="17">
        <v>114</v>
      </c>
      <c r="F853" s="51">
        <v>45344</v>
      </c>
      <c r="G853" s="17" t="s">
        <v>21</v>
      </c>
      <c r="H853" s="19">
        <v>152</v>
      </c>
      <c r="I853" s="17" t="str">
        <f>VLOOKUP(B853,товар!$A$1:$C$433,2,FALSE)</f>
        <v>Сахар</v>
      </c>
      <c r="J853" s="34">
        <f>AVERAGEIF($I$2:$I$999,I853,$C$2:$C$999)</f>
        <v>250.9655172413793</v>
      </c>
      <c r="K853" s="36">
        <f t="shared" si="26"/>
        <v>-0.77287716405605933</v>
      </c>
      <c r="L853" s="17" t="str">
        <f>VLOOKUP(B853,товар!$A$1:$C$433,3,FALSE)</f>
        <v>Агросахар</v>
      </c>
      <c r="M853" s="53">
        <f>AVERAGEIFS($C$2:$C$999,$I$2:$I$999,I853,$L$2:$L$999,L853)</f>
        <v>215.85714285714286</v>
      </c>
      <c r="N853" s="51"/>
      <c r="O853" s="55">
        <f t="shared" si="27"/>
        <v>45344</v>
      </c>
      <c r="P853" s="55">
        <f>SUM($E$2:$E$999,клиенты!D852:L1286,10,FALSE)</f>
        <v>799900</v>
      </c>
    </row>
    <row r="854" spans="1:16" x14ac:dyDescent="0.25">
      <c r="A854" s="18">
        <v>855</v>
      </c>
      <c r="B854" s="17">
        <v>239</v>
      </c>
      <c r="C854" s="17">
        <v>397</v>
      </c>
      <c r="D854" s="17">
        <v>2</v>
      </c>
      <c r="E854" s="17">
        <v>794</v>
      </c>
      <c r="F854" s="51">
        <v>45398</v>
      </c>
      <c r="G854" s="17" t="s">
        <v>14</v>
      </c>
      <c r="H854" s="19">
        <v>65</v>
      </c>
      <c r="I854" s="17" t="str">
        <f>VLOOKUP(B854,товар!$A$1:$C$433,2,FALSE)</f>
        <v>Йогурт</v>
      </c>
      <c r="J854" s="34">
        <f>AVERAGEIF($I$2:$I$999,I854,$C$2:$C$999)</f>
        <v>263.25423728813558</v>
      </c>
      <c r="K854" s="36">
        <f t="shared" si="26"/>
        <v>0.50804790110739129</v>
      </c>
      <c r="L854" s="17" t="str">
        <f>VLOOKUP(B854,товар!$A$1:$C$433,3,FALSE)</f>
        <v>Эрманн</v>
      </c>
      <c r="M854" s="53">
        <f>AVERAGEIFS($C$2:$C$999,$I$2:$I$999,I854,$L$2:$L$999,L854)</f>
        <v>248.5</v>
      </c>
      <c r="N854" s="51"/>
      <c r="O854" s="55">
        <f t="shared" si="27"/>
        <v>45398</v>
      </c>
      <c r="P854" s="55">
        <f>SUM($E$2:$E$999,клиенты!D853:L1287,10,FALSE)</f>
        <v>799900</v>
      </c>
    </row>
    <row r="855" spans="1:16" x14ac:dyDescent="0.25">
      <c r="A855" s="18">
        <v>856</v>
      </c>
      <c r="B855" s="17">
        <v>367</v>
      </c>
      <c r="C855" s="17">
        <v>289</v>
      </c>
      <c r="D855" s="17">
        <v>1</v>
      </c>
      <c r="E855" s="17">
        <v>289</v>
      </c>
      <c r="F855" s="51">
        <v>45041</v>
      </c>
      <c r="G855" s="17" t="s">
        <v>9</v>
      </c>
      <c r="H855" s="19">
        <v>281</v>
      </c>
      <c r="I855" s="17" t="str">
        <f>VLOOKUP(B855,товар!$A$1:$C$433,2,FALSE)</f>
        <v>Колбаса</v>
      </c>
      <c r="J855" s="34">
        <f>AVERAGEIF($I$2:$I$999,I855,$C$2:$C$999)</f>
        <v>286.92307692307691</v>
      </c>
      <c r="K855" s="36">
        <f t="shared" si="26"/>
        <v>7.238605898123307E-3</v>
      </c>
      <c r="L855" s="17" t="str">
        <f>VLOOKUP(B855,товар!$A$1:$C$433,3,FALSE)</f>
        <v>Окраина</v>
      </c>
      <c r="M855" s="53">
        <f>AVERAGEIFS($C$2:$C$999,$I$2:$I$999,I855,$L$2:$L$999,L855)</f>
        <v>273.58333333333331</v>
      </c>
      <c r="N855" s="51"/>
      <c r="O855" s="55">
        <f t="shared" si="27"/>
        <v>45041</v>
      </c>
      <c r="P855" s="55">
        <f>SUM($E$2:$E$999,клиенты!D854:L1288,10,FALSE)</f>
        <v>799900</v>
      </c>
    </row>
    <row r="856" spans="1:16" x14ac:dyDescent="0.25">
      <c r="A856" s="18">
        <v>857</v>
      </c>
      <c r="B856" s="17">
        <v>87</v>
      </c>
      <c r="C856" s="17">
        <v>191</v>
      </c>
      <c r="D856" s="17">
        <v>3</v>
      </c>
      <c r="E856" s="17">
        <v>573</v>
      </c>
      <c r="F856" s="51">
        <v>45125</v>
      </c>
      <c r="G856" s="17" t="s">
        <v>26</v>
      </c>
      <c r="H856" s="19">
        <v>430</v>
      </c>
      <c r="I856" s="17" t="str">
        <f>VLOOKUP(B856,товар!$A$1:$C$433,2,FALSE)</f>
        <v>Кофе</v>
      </c>
      <c r="J856" s="34">
        <f>AVERAGEIF($I$2:$I$999,I856,$C$2:$C$999)</f>
        <v>253.58536585365854</v>
      </c>
      <c r="K856" s="36">
        <f t="shared" si="26"/>
        <v>-0.24680196210445327</v>
      </c>
      <c r="L856" s="17" t="str">
        <f>VLOOKUP(B856,товар!$A$1:$C$433,3,FALSE)</f>
        <v>Jacobs</v>
      </c>
      <c r="M856" s="53">
        <f>AVERAGEIFS($C$2:$C$999,$I$2:$I$999,I856,$L$2:$L$999,L856)</f>
        <v>288.11111111111109</v>
      </c>
      <c r="N856" s="51"/>
      <c r="O856" s="55">
        <f t="shared" si="27"/>
        <v>45125</v>
      </c>
      <c r="P856" s="55">
        <f>SUM($E$2:$E$999,клиенты!D855:L1289,10,FALSE)</f>
        <v>799900</v>
      </c>
    </row>
    <row r="857" spans="1:16" x14ac:dyDescent="0.25">
      <c r="A857" s="18">
        <v>858</v>
      </c>
      <c r="B857" s="17">
        <v>309</v>
      </c>
      <c r="C857" s="17">
        <v>244</v>
      </c>
      <c r="D857" s="17">
        <v>3</v>
      </c>
      <c r="E857" s="17">
        <v>732</v>
      </c>
      <c r="F857" s="51">
        <v>45374</v>
      </c>
      <c r="G857" s="17" t="s">
        <v>27</v>
      </c>
      <c r="H857" s="19">
        <v>299</v>
      </c>
      <c r="I857" s="17" t="str">
        <f>VLOOKUP(B857,товар!$A$1:$C$433,2,FALSE)</f>
        <v>Конфеты</v>
      </c>
      <c r="J857" s="34">
        <f>AVERAGEIF($I$2:$I$999,I857,$C$2:$C$999)</f>
        <v>267.85483870967744</v>
      </c>
      <c r="K857" s="36">
        <f t="shared" si="26"/>
        <v>-8.9058830613596762E-2</v>
      </c>
      <c r="L857" s="17" t="str">
        <f>VLOOKUP(B857,товар!$A$1:$C$433,3,FALSE)</f>
        <v>Рот Фронт</v>
      </c>
      <c r="M857" s="53">
        <f>AVERAGEIFS($C$2:$C$999,$I$2:$I$999,I857,$L$2:$L$999,L857)</f>
        <v>288.23809523809524</v>
      </c>
      <c r="N857" s="51"/>
      <c r="O857" s="55">
        <f t="shared" si="27"/>
        <v>45374</v>
      </c>
      <c r="P857" s="55">
        <f>SUM($E$2:$E$999,клиенты!D856:L1290,10,FALSE)</f>
        <v>799900</v>
      </c>
    </row>
    <row r="858" spans="1:16" x14ac:dyDescent="0.25">
      <c r="A858" s="18">
        <v>859</v>
      </c>
      <c r="B858" s="17">
        <v>271</v>
      </c>
      <c r="C858" s="17">
        <v>392</v>
      </c>
      <c r="D858" s="17">
        <v>3</v>
      </c>
      <c r="E858" s="17">
        <v>1176</v>
      </c>
      <c r="F858" s="51">
        <v>45103</v>
      </c>
      <c r="G858" s="17" t="s">
        <v>19</v>
      </c>
      <c r="H858" s="19">
        <v>132</v>
      </c>
      <c r="I858" s="17" t="str">
        <f>VLOOKUP(B858,товар!$A$1:$C$433,2,FALSE)</f>
        <v>Сыр</v>
      </c>
      <c r="J858" s="34">
        <f>AVERAGEIF($I$2:$I$999,I858,$C$2:$C$999)</f>
        <v>262.63492063492066</v>
      </c>
      <c r="K858" s="36">
        <f t="shared" si="26"/>
        <v>0.49256617913695133</v>
      </c>
      <c r="L858" s="17" t="str">
        <f>VLOOKUP(B858,товар!$A$1:$C$433,3,FALSE)</f>
        <v>Сырная долина</v>
      </c>
      <c r="M858" s="53">
        <f>AVERAGEIFS($C$2:$C$999,$I$2:$I$999,I858,$L$2:$L$999,L858)</f>
        <v>271</v>
      </c>
      <c r="N858" s="51"/>
      <c r="O858" s="55">
        <f t="shared" si="27"/>
        <v>45103</v>
      </c>
      <c r="P858" s="55">
        <f>SUM($E$2:$E$999,клиенты!D857:L1291,10,FALSE)</f>
        <v>799900</v>
      </c>
    </row>
    <row r="859" spans="1:16" x14ac:dyDescent="0.25">
      <c r="A859" s="18">
        <v>860</v>
      </c>
      <c r="B859" s="17">
        <v>354</v>
      </c>
      <c r="C859" s="17">
        <v>493</v>
      </c>
      <c r="D859" s="17">
        <v>2</v>
      </c>
      <c r="E859" s="17">
        <v>986</v>
      </c>
      <c r="F859" s="51">
        <v>45320</v>
      </c>
      <c r="G859" s="17" t="s">
        <v>24</v>
      </c>
      <c r="H859" s="19">
        <v>68</v>
      </c>
      <c r="I859" s="17" t="str">
        <f>VLOOKUP(B859,товар!$A$1:$C$433,2,FALSE)</f>
        <v>Чай</v>
      </c>
      <c r="J859" s="34">
        <f>AVERAGEIF($I$2:$I$999,I859,$C$2:$C$999)</f>
        <v>271.18181818181819</v>
      </c>
      <c r="K859" s="36">
        <f t="shared" si="26"/>
        <v>0.81796848809922884</v>
      </c>
      <c r="L859" s="17" t="str">
        <f>VLOOKUP(B859,товар!$A$1:$C$433,3,FALSE)</f>
        <v>Lipton</v>
      </c>
      <c r="M859" s="53">
        <f>AVERAGEIFS($C$2:$C$999,$I$2:$I$999,I859,$L$2:$L$999,L859)</f>
        <v>260.15789473684208</v>
      </c>
      <c r="N859" s="51"/>
      <c r="O859" s="55">
        <f t="shared" si="27"/>
        <v>45320</v>
      </c>
      <c r="P859" s="55">
        <f>SUM($E$2:$E$999,клиенты!D858:L1292,10,FALSE)</f>
        <v>799900</v>
      </c>
    </row>
    <row r="860" spans="1:16" x14ac:dyDescent="0.25">
      <c r="A860" s="18">
        <v>861</v>
      </c>
      <c r="B860" s="17">
        <v>266</v>
      </c>
      <c r="C860" s="17">
        <v>339</v>
      </c>
      <c r="D860" s="17">
        <v>5</v>
      </c>
      <c r="E860" s="17">
        <v>1695</v>
      </c>
      <c r="F860" s="51">
        <v>45358</v>
      </c>
      <c r="G860" s="17" t="s">
        <v>9</v>
      </c>
      <c r="H860" s="19">
        <v>42</v>
      </c>
      <c r="I860" s="17" t="str">
        <f>VLOOKUP(B860,товар!$A$1:$C$433,2,FALSE)</f>
        <v>Рыба</v>
      </c>
      <c r="J860" s="34">
        <f>AVERAGEIF($I$2:$I$999,I860,$C$2:$C$999)</f>
        <v>258.5128205128205</v>
      </c>
      <c r="K860" s="36">
        <f t="shared" si="26"/>
        <v>0.31134695496925224</v>
      </c>
      <c r="L860" s="17" t="str">
        <f>VLOOKUP(B860,товар!$A$1:$C$433,3,FALSE)</f>
        <v>Меридиан</v>
      </c>
      <c r="M860" s="53">
        <f>AVERAGEIFS($C$2:$C$999,$I$2:$I$999,I860,$L$2:$L$999,L860)</f>
        <v>260.64705882352939</v>
      </c>
      <c r="N860" s="51"/>
      <c r="O860" s="55">
        <f t="shared" si="27"/>
        <v>45358</v>
      </c>
      <c r="P860" s="55">
        <f>SUM($E$2:$E$999,клиенты!D859:L1293,10,FALSE)</f>
        <v>799900</v>
      </c>
    </row>
    <row r="861" spans="1:16" x14ac:dyDescent="0.25">
      <c r="A861" s="18">
        <v>862</v>
      </c>
      <c r="B861" s="17">
        <v>441</v>
      </c>
      <c r="C861" s="17">
        <v>316</v>
      </c>
      <c r="D861" s="17">
        <v>4</v>
      </c>
      <c r="E861" s="17">
        <v>1264</v>
      </c>
      <c r="F861" s="51">
        <v>45410</v>
      </c>
      <c r="G861" s="17" t="s">
        <v>22</v>
      </c>
      <c r="H861" s="19">
        <v>488</v>
      </c>
      <c r="I861" s="17" t="str">
        <f>VLOOKUP(B861,товар!$A$1:$C$433,2,FALSE)</f>
        <v>Чай</v>
      </c>
      <c r="J861" s="34">
        <f>AVERAGEIF($I$2:$I$999,I861,$C$2:$C$999)</f>
        <v>271.18181818181819</v>
      </c>
      <c r="K861" s="36">
        <f t="shared" si="26"/>
        <v>0.16526986255447529</v>
      </c>
      <c r="L861" s="17" t="str">
        <f>VLOOKUP(B861,товар!$A$1:$C$433,3,FALSE)</f>
        <v>Lipton</v>
      </c>
      <c r="M861" s="53">
        <f>AVERAGEIFS($C$2:$C$999,$I$2:$I$999,I861,$L$2:$L$999,L861)</f>
        <v>260.15789473684208</v>
      </c>
      <c r="N861" s="51"/>
      <c r="O861" s="55">
        <f t="shared" si="27"/>
        <v>45410</v>
      </c>
      <c r="P861" s="55">
        <f>SUM($E$2:$E$999,клиенты!D860:L1294,10,FALSE)</f>
        <v>799900</v>
      </c>
    </row>
    <row r="862" spans="1:16" x14ac:dyDescent="0.25">
      <c r="A862" s="18">
        <v>863</v>
      </c>
      <c r="B862" s="17">
        <v>245</v>
      </c>
      <c r="C862" s="17">
        <v>284</v>
      </c>
      <c r="D862" s="17">
        <v>4</v>
      </c>
      <c r="E862" s="17">
        <v>1136</v>
      </c>
      <c r="F862" s="51">
        <v>45405</v>
      </c>
      <c r="G862" s="17" t="s">
        <v>15</v>
      </c>
      <c r="H862" s="19">
        <v>324</v>
      </c>
      <c r="I862" s="17" t="str">
        <f>VLOOKUP(B862,товар!$A$1:$C$433,2,FALSE)</f>
        <v>Сахар</v>
      </c>
      <c r="J862" s="34">
        <f>AVERAGEIF($I$2:$I$999,I862,$C$2:$C$999)</f>
        <v>250.9655172413793</v>
      </c>
      <c r="K862" s="36">
        <f t="shared" si="26"/>
        <v>0.13162956856279195</v>
      </c>
      <c r="L862" s="17" t="str">
        <f>VLOOKUP(B862,товар!$A$1:$C$433,3,FALSE)</f>
        <v>Продимекс</v>
      </c>
      <c r="M862" s="53">
        <f>AVERAGEIFS($C$2:$C$999,$I$2:$I$999,I862,$L$2:$L$999,L862)</f>
        <v>240.5</v>
      </c>
      <c r="N862" s="51"/>
      <c r="O862" s="55">
        <f t="shared" si="27"/>
        <v>45405</v>
      </c>
      <c r="P862" s="55">
        <f>SUM($E$2:$E$999,клиенты!D861:L1295,10,FALSE)</f>
        <v>799900</v>
      </c>
    </row>
    <row r="863" spans="1:16" x14ac:dyDescent="0.25">
      <c r="A863" s="18">
        <v>864</v>
      </c>
      <c r="B863" s="17">
        <v>369</v>
      </c>
      <c r="C863" s="17">
        <v>206</v>
      </c>
      <c r="D863" s="17">
        <v>4</v>
      </c>
      <c r="E863" s="17">
        <v>824</v>
      </c>
      <c r="F863" s="51">
        <v>45132</v>
      </c>
      <c r="G863" s="17" t="s">
        <v>17</v>
      </c>
      <c r="H863" s="19">
        <v>346</v>
      </c>
      <c r="I863" s="17" t="str">
        <f>VLOOKUP(B863,товар!$A$1:$C$433,2,FALSE)</f>
        <v>Молоко</v>
      </c>
      <c r="J863" s="34">
        <f>AVERAGEIF($I$2:$I$999,I863,$C$2:$C$999)</f>
        <v>294.95238095238096</v>
      </c>
      <c r="K863" s="36">
        <f t="shared" si="26"/>
        <v>-0.30158217629964479</v>
      </c>
      <c r="L863" s="17" t="str">
        <f>VLOOKUP(B863,товар!$A$1:$C$433,3,FALSE)</f>
        <v>Домик в деревне</v>
      </c>
      <c r="M863" s="53">
        <f>AVERAGEIFS($C$2:$C$999,$I$2:$I$999,I863,$L$2:$L$999,L863)</f>
        <v>274.77777777777777</v>
      </c>
      <c r="N863" s="51"/>
      <c r="O863" s="55">
        <f t="shared" si="27"/>
        <v>45132</v>
      </c>
      <c r="P863" s="55">
        <f>SUM($E$2:$E$999,клиенты!D862:L1296,10,FALSE)</f>
        <v>799900</v>
      </c>
    </row>
    <row r="864" spans="1:16" x14ac:dyDescent="0.25">
      <c r="A864" s="18">
        <v>865</v>
      </c>
      <c r="B864" s="17">
        <v>176</v>
      </c>
      <c r="C864" s="17">
        <v>217</v>
      </c>
      <c r="D864" s="17">
        <v>4</v>
      </c>
      <c r="E864" s="17">
        <v>868</v>
      </c>
      <c r="F864" s="51">
        <v>45135</v>
      </c>
      <c r="G864" s="17" t="s">
        <v>12</v>
      </c>
      <c r="H864" s="19">
        <v>313</v>
      </c>
      <c r="I864" s="17" t="str">
        <f>VLOOKUP(B864,товар!$A$1:$C$433,2,FALSE)</f>
        <v>Сахар</v>
      </c>
      <c r="J864" s="34">
        <f>AVERAGEIF($I$2:$I$999,I864,$C$2:$C$999)</f>
        <v>250.9655172413793</v>
      </c>
      <c r="K864" s="36">
        <f t="shared" si="26"/>
        <v>-0.13533937895026105</v>
      </c>
      <c r="L864" s="17" t="str">
        <f>VLOOKUP(B864,товар!$A$1:$C$433,3,FALSE)</f>
        <v>Продимекс</v>
      </c>
      <c r="M864" s="53">
        <f>AVERAGEIFS($C$2:$C$999,$I$2:$I$999,I864,$L$2:$L$999,L864)</f>
        <v>240.5</v>
      </c>
      <c r="N864" s="51"/>
      <c r="O864" s="55">
        <f t="shared" si="27"/>
        <v>45135</v>
      </c>
      <c r="P864" s="55">
        <f>SUM($E$2:$E$999,клиенты!D863:L1297,10,FALSE)</f>
        <v>799900</v>
      </c>
    </row>
    <row r="865" spans="1:16" x14ac:dyDescent="0.25">
      <c r="A865" s="18">
        <v>866</v>
      </c>
      <c r="B865" s="17">
        <v>467</v>
      </c>
      <c r="C865" s="17">
        <v>72</v>
      </c>
      <c r="D865" s="17">
        <v>2</v>
      </c>
      <c r="E865" s="17">
        <v>144</v>
      </c>
      <c r="F865" s="51">
        <v>45050</v>
      </c>
      <c r="G865" s="17" t="s">
        <v>13</v>
      </c>
      <c r="H865" s="19">
        <v>233</v>
      </c>
      <c r="I865" s="17" t="str">
        <f>VLOOKUP(B865,товар!$A$1:$C$433,2,FALSE)</f>
        <v>Макароны</v>
      </c>
      <c r="J865" s="34">
        <f>AVERAGEIF($I$2:$I$999,I865,$C$2:$C$999)</f>
        <v>265.47674418604652</v>
      </c>
      <c r="K865" s="36">
        <f t="shared" si="26"/>
        <v>-0.72878980333756727</v>
      </c>
      <c r="L865" s="17" t="str">
        <f>VLOOKUP(B865,товар!$A$1:$C$433,3,FALSE)</f>
        <v>Борилла</v>
      </c>
      <c r="M865" s="53">
        <f>AVERAGEIFS($C$2:$C$999,$I$2:$I$999,I865,$L$2:$L$999,L865)</f>
        <v>236.27586206896552</v>
      </c>
      <c r="N865" s="51"/>
      <c r="O865" s="55">
        <f t="shared" si="27"/>
        <v>45050</v>
      </c>
      <c r="P865" s="55">
        <f>SUM($E$2:$E$999,клиенты!D864:L1298,10,FALSE)</f>
        <v>799900</v>
      </c>
    </row>
    <row r="866" spans="1:16" x14ac:dyDescent="0.25">
      <c r="A866" s="18">
        <v>867</v>
      </c>
      <c r="B866" s="17">
        <v>237</v>
      </c>
      <c r="C866" s="17">
        <v>121</v>
      </c>
      <c r="D866" s="17">
        <v>3</v>
      </c>
      <c r="E866" s="17">
        <v>363</v>
      </c>
      <c r="F866" s="51">
        <v>45240</v>
      </c>
      <c r="G866" s="17" t="s">
        <v>26</v>
      </c>
      <c r="H866" s="19">
        <v>77</v>
      </c>
      <c r="I866" s="17" t="str">
        <f>VLOOKUP(B866,товар!$A$1:$C$433,2,FALSE)</f>
        <v>Конфеты</v>
      </c>
      <c r="J866" s="34">
        <f>AVERAGEIF($I$2:$I$999,I866,$C$2:$C$999)</f>
        <v>267.85483870967744</v>
      </c>
      <c r="K866" s="36">
        <f t="shared" si="26"/>
        <v>-0.54826278075510326</v>
      </c>
      <c r="L866" s="17" t="str">
        <f>VLOOKUP(B866,товар!$A$1:$C$433,3,FALSE)</f>
        <v>Рот Фронт</v>
      </c>
      <c r="M866" s="53">
        <f>AVERAGEIFS($C$2:$C$999,$I$2:$I$999,I866,$L$2:$L$999,L866)</f>
        <v>288.23809523809524</v>
      </c>
      <c r="N866" s="51"/>
      <c r="O866" s="55">
        <f t="shared" si="27"/>
        <v>45240</v>
      </c>
      <c r="P866" s="55">
        <f>SUM($E$2:$E$999,клиенты!D865:L1299,10,FALSE)</f>
        <v>799900</v>
      </c>
    </row>
    <row r="867" spans="1:16" x14ac:dyDescent="0.25">
      <c r="A867" s="18">
        <v>868</v>
      </c>
      <c r="B867" s="17">
        <v>300</v>
      </c>
      <c r="C867" s="17">
        <v>140</v>
      </c>
      <c r="D867" s="17">
        <v>4</v>
      </c>
      <c r="E867" s="17">
        <v>560</v>
      </c>
      <c r="F867" s="51">
        <v>45317</v>
      </c>
      <c r="G867" s="17" t="s">
        <v>17</v>
      </c>
      <c r="H867" s="19">
        <v>107</v>
      </c>
      <c r="I867" s="17" t="str">
        <f>VLOOKUP(B867,товар!$A$1:$C$433,2,FALSE)</f>
        <v>Сахар</v>
      </c>
      <c r="J867" s="34">
        <f>AVERAGEIF($I$2:$I$999,I867,$C$2:$C$999)</f>
        <v>250.9655172413793</v>
      </c>
      <c r="K867" s="36">
        <f t="shared" si="26"/>
        <v>-0.44215443803242649</v>
      </c>
      <c r="L867" s="17" t="str">
        <f>VLOOKUP(B867,товар!$A$1:$C$433,3,FALSE)</f>
        <v>Продимекс</v>
      </c>
      <c r="M867" s="53">
        <f>AVERAGEIFS($C$2:$C$999,$I$2:$I$999,I867,$L$2:$L$999,L867)</f>
        <v>240.5</v>
      </c>
      <c r="N867" s="51"/>
      <c r="O867" s="55">
        <f t="shared" si="27"/>
        <v>45317</v>
      </c>
      <c r="P867" s="55">
        <f>SUM($E$2:$E$999,клиенты!D866:L1300,10,FALSE)</f>
        <v>799900</v>
      </c>
    </row>
    <row r="868" spans="1:16" x14ac:dyDescent="0.25">
      <c r="A868" s="18">
        <v>869</v>
      </c>
      <c r="B868" s="17">
        <v>137</v>
      </c>
      <c r="C868" s="17">
        <v>295</v>
      </c>
      <c r="D868" s="17">
        <v>2</v>
      </c>
      <c r="E868" s="17">
        <v>590</v>
      </c>
      <c r="F868" s="51">
        <v>45111</v>
      </c>
      <c r="G868" s="17" t="s">
        <v>21</v>
      </c>
      <c r="H868" s="19">
        <v>375</v>
      </c>
      <c r="I868" s="17" t="str">
        <f>VLOOKUP(B868,товар!$A$1:$C$433,2,FALSE)</f>
        <v>Фрукты</v>
      </c>
      <c r="J868" s="34">
        <f>AVERAGEIF($I$2:$I$999,I868,$C$2:$C$999)</f>
        <v>274.16279069767444</v>
      </c>
      <c r="K868" s="36">
        <f t="shared" si="26"/>
        <v>7.6003053694121636E-2</v>
      </c>
      <c r="L868" s="17" t="str">
        <f>VLOOKUP(B868,товар!$A$1:$C$433,3,FALSE)</f>
        <v>Экзотик</v>
      </c>
      <c r="M868" s="53">
        <f>AVERAGEIFS($C$2:$C$999,$I$2:$I$999,I868,$L$2:$L$999,L868)</f>
        <v>253.6875</v>
      </c>
      <c r="N868" s="51"/>
      <c r="O868" s="55">
        <f t="shared" si="27"/>
        <v>45111</v>
      </c>
      <c r="P868" s="55">
        <f>SUM($E$2:$E$999,клиенты!D867:L1301,10,FALSE)</f>
        <v>799900</v>
      </c>
    </row>
    <row r="869" spans="1:16" x14ac:dyDescent="0.25">
      <c r="A869" s="18">
        <v>870</v>
      </c>
      <c r="B869" s="17">
        <v>194</v>
      </c>
      <c r="C869" s="17">
        <v>325</v>
      </c>
      <c r="D869" s="17">
        <v>4</v>
      </c>
      <c r="E869" s="17">
        <v>1300</v>
      </c>
      <c r="F869" s="51">
        <v>45319</v>
      </c>
      <c r="G869" s="17" t="s">
        <v>20</v>
      </c>
      <c r="H869" s="19">
        <v>62</v>
      </c>
      <c r="I869" s="17" t="str">
        <f>VLOOKUP(B869,товар!$A$1:$C$433,2,FALSE)</f>
        <v>Соль</v>
      </c>
      <c r="J869" s="34">
        <f>AVERAGEIF($I$2:$I$999,I869,$C$2:$C$999)</f>
        <v>264.8679245283019</v>
      </c>
      <c r="K869" s="36">
        <f t="shared" si="26"/>
        <v>0.22702664197179079</v>
      </c>
      <c r="L869" s="17" t="str">
        <f>VLOOKUP(B869,товар!$A$1:$C$433,3,FALSE)</f>
        <v>Салта</v>
      </c>
      <c r="M869" s="53">
        <f>AVERAGEIFS($C$2:$C$999,$I$2:$I$999,I869,$L$2:$L$999,L869)</f>
        <v>273.7</v>
      </c>
      <c r="N869" s="51"/>
      <c r="O869" s="55">
        <f t="shared" si="27"/>
        <v>45319</v>
      </c>
      <c r="P869" s="55">
        <f>SUM($E$2:$E$999,клиенты!D868:L1302,10,FALSE)</f>
        <v>799900</v>
      </c>
    </row>
    <row r="870" spans="1:16" x14ac:dyDescent="0.25">
      <c r="A870" s="18">
        <v>871</v>
      </c>
      <c r="B870" s="17">
        <v>215</v>
      </c>
      <c r="C870" s="17">
        <v>147</v>
      </c>
      <c r="D870" s="17">
        <v>3</v>
      </c>
      <c r="E870" s="17">
        <v>441</v>
      </c>
      <c r="F870" s="51">
        <v>45173</v>
      </c>
      <c r="G870" s="17" t="s">
        <v>13</v>
      </c>
      <c r="H870" s="19">
        <v>368</v>
      </c>
      <c r="I870" s="17" t="str">
        <f>VLOOKUP(B870,товар!$A$1:$C$433,2,FALSE)</f>
        <v>Сок</v>
      </c>
      <c r="J870" s="34">
        <f>AVERAGEIF($I$2:$I$999,I870,$C$2:$C$999)</f>
        <v>268.60344827586209</v>
      </c>
      <c r="K870" s="36">
        <f t="shared" si="26"/>
        <v>-0.45272482187560181</v>
      </c>
      <c r="L870" s="17" t="str">
        <f>VLOOKUP(B870,товар!$A$1:$C$433,3,FALSE)</f>
        <v>Фруктовый сад</v>
      </c>
      <c r="M870" s="53">
        <f>AVERAGEIFS($C$2:$C$999,$I$2:$I$999,I870,$L$2:$L$999,L870)</f>
        <v>281.96875</v>
      </c>
      <c r="N870" s="51"/>
      <c r="O870" s="55">
        <f t="shared" si="27"/>
        <v>45173</v>
      </c>
      <c r="P870" s="55">
        <f>SUM($E$2:$E$999,клиенты!D869:L1303,10,FALSE)</f>
        <v>799900</v>
      </c>
    </row>
    <row r="871" spans="1:16" x14ac:dyDescent="0.25">
      <c r="A871" s="18">
        <v>872</v>
      </c>
      <c r="B871" s="17">
        <v>307</v>
      </c>
      <c r="C871" s="17">
        <v>419</v>
      </c>
      <c r="D871" s="17">
        <v>1</v>
      </c>
      <c r="E871" s="17">
        <v>419</v>
      </c>
      <c r="F871" s="51">
        <v>45189</v>
      </c>
      <c r="G871" s="17" t="s">
        <v>25</v>
      </c>
      <c r="H871" s="19">
        <v>64</v>
      </c>
      <c r="I871" s="17" t="str">
        <f>VLOOKUP(B871,товар!$A$1:$C$433,2,FALSE)</f>
        <v>Сыр</v>
      </c>
      <c r="J871" s="34">
        <f>AVERAGEIF($I$2:$I$999,I871,$C$2:$C$999)</f>
        <v>262.63492063492066</v>
      </c>
      <c r="K871" s="36">
        <f t="shared" si="26"/>
        <v>0.59537048229179246</v>
      </c>
      <c r="L871" s="17" t="str">
        <f>VLOOKUP(B871,товар!$A$1:$C$433,3,FALSE)</f>
        <v>Карат</v>
      </c>
      <c r="M871" s="53">
        <f>AVERAGEIFS($C$2:$C$999,$I$2:$I$999,I871,$L$2:$L$999,L871)</f>
        <v>311.33333333333331</v>
      </c>
      <c r="N871" s="51"/>
      <c r="O871" s="55">
        <f t="shared" si="27"/>
        <v>45189</v>
      </c>
      <c r="P871" s="55">
        <f>SUM($E$2:$E$999,клиенты!D870:L1304,10,FALSE)</f>
        <v>799900</v>
      </c>
    </row>
    <row r="872" spans="1:16" x14ac:dyDescent="0.25">
      <c r="A872" s="18">
        <v>873</v>
      </c>
      <c r="B872" s="17">
        <v>424</v>
      </c>
      <c r="C872" s="17">
        <v>457</v>
      </c>
      <c r="D872" s="17">
        <v>1</v>
      </c>
      <c r="E872" s="17">
        <v>457</v>
      </c>
      <c r="F872" s="51">
        <v>45099</v>
      </c>
      <c r="G872" s="17" t="s">
        <v>18</v>
      </c>
      <c r="H872" s="19">
        <v>286</v>
      </c>
      <c r="I872" s="17" t="str">
        <f>VLOOKUP(B872,товар!$A$1:$C$433,2,FALSE)</f>
        <v>Печенье</v>
      </c>
      <c r="J872" s="34">
        <f>AVERAGEIF($I$2:$I$999,I872,$C$2:$C$999)</f>
        <v>283.468085106383</v>
      </c>
      <c r="K872" s="36">
        <f t="shared" si="26"/>
        <v>0.61217443518726999</v>
      </c>
      <c r="L872" s="17" t="str">
        <f>VLOOKUP(B872,товар!$A$1:$C$433,3,FALSE)</f>
        <v>КДВ</v>
      </c>
      <c r="M872" s="53">
        <f>AVERAGEIFS($C$2:$C$999,$I$2:$I$999,I872,$L$2:$L$999,L872)</f>
        <v>323.07692307692309</v>
      </c>
      <c r="N872" s="51"/>
      <c r="O872" s="55">
        <f t="shared" si="27"/>
        <v>45099</v>
      </c>
      <c r="P872" s="55">
        <f>SUM($E$2:$E$999,клиенты!D871:L1305,10,FALSE)</f>
        <v>799900</v>
      </c>
    </row>
    <row r="873" spans="1:16" x14ac:dyDescent="0.25">
      <c r="A873" s="18">
        <v>874</v>
      </c>
      <c r="B873" s="17">
        <v>439</v>
      </c>
      <c r="C873" s="17">
        <v>392</v>
      </c>
      <c r="D873" s="17">
        <v>2</v>
      </c>
      <c r="E873" s="17">
        <v>784</v>
      </c>
      <c r="F873" s="51">
        <v>45135</v>
      </c>
      <c r="G873" s="17" t="s">
        <v>15</v>
      </c>
      <c r="H873" s="19">
        <v>74</v>
      </c>
      <c r="I873" s="17" t="str">
        <f>VLOOKUP(B873,товар!$A$1:$C$433,2,FALSE)</f>
        <v>Сок</v>
      </c>
      <c r="J873" s="34">
        <f>AVERAGEIF($I$2:$I$999,I873,$C$2:$C$999)</f>
        <v>268.60344827586209</v>
      </c>
      <c r="K873" s="36">
        <f t="shared" si="26"/>
        <v>0.45940047499839509</v>
      </c>
      <c r="L873" s="17" t="str">
        <f>VLOOKUP(B873,товар!$A$1:$C$433,3,FALSE)</f>
        <v>Добрый</v>
      </c>
      <c r="M873" s="53">
        <f>AVERAGEIFS($C$2:$C$999,$I$2:$I$999,I873,$L$2:$L$999,L873)</f>
        <v>242.81818181818181</v>
      </c>
      <c r="N873" s="51"/>
      <c r="O873" s="55">
        <f t="shared" si="27"/>
        <v>45135</v>
      </c>
      <c r="P873" s="55">
        <f>SUM($E$2:$E$999,клиенты!D872:L1306,10,FALSE)</f>
        <v>799900</v>
      </c>
    </row>
    <row r="874" spans="1:16" x14ac:dyDescent="0.25">
      <c r="A874" s="18">
        <v>875</v>
      </c>
      <c r="B874" s="17">
        <v>83</v>
      </c>
      <c r="C874" s="17">
        <v>282</v>
      </c>
      <c r="D874" s="17">
        <v>5</v>
      </c>
      <c r="E874" s="17">
        <v>1410</v>
      </c>
      <c r="F874" s="51">
        <v>44970</v>
      </c>
      <c r="G874" s="17" t="s">
        <v>12</v>
      </c>
      <c r="H874" s="19">
        <v>6</v>
      </c>
      <c r="I874" s="17" t="str">
        <f>VLOOKUP(B874,товар!$A$1:$C$433,2,FALSE)</f>
        <v>Сок</v>
      </c>
      <c r="J874" s="34">
        <f>AVERAGEIF($I$2:$I$999,I874,$C$2:$C$999)</f>
        <v>268.60344827586209</v>
      </c>
      <c r="K874" s="36">
        <f t="shared" si="26"/>
        <v>4.9874831503947448E-2</v>
      </c>
      <c r="L874" s="17" t="str">
        <f>VLOOKUP(B874,товар!$A$1:$C$433,3,FALSE)</f>
        <v>Сады Придонья</v>
      </c>
      <c r="M874" s="53">
        <f>AVERAGEIFS($C$2:$C$999,$I$2:$I$999,I874,$L$2:$L$999,L874)</f>
        <v>254.18181818181819</v>
      </c>
      <c r="N874" s="51"/>
      <c r="O874" s="55">
        <f t="shared" si="27"/>
        <v>44970</v>
      </c>
      <c r="P874" s="55">
        <f>SUM($E$2:$E$999,клиенты!D873:L1307,10,FALSE)</f>
        <v>799900</v>
      </c>
    </row>
    <row r="875" spans="1:16" x14ac:dyDescent="0.25">
      <c r="A875" s="18">
        <v>876</v>
      </c>
      <c r="B875" s="17">
        <v>329</v>
      </c>
      <c r="C875" s="17">
        <v>265</v>
      </c>
      <c r="D875" s="17">
        <v>2</v>
      </c>
      <c r="E875" s="17">
        <v>530</v>
      </c>
      <c r="F875" s="51">
        <v>45413</v>
      </c>
      <c r="G875" s="17" t="s">
        <v>22</v>
      </c>
      <c r="H875" s="19">
        <v>258</v>
      </c>
      <c r="I875" s="17" t="str">
        <f>VLOOKUP(B875,товар!$A$1:$C$433,2,FALSE)</f>
        <v>Соль</v>
      </c>
      <c r="J875" s="34">
        <f>AVERAGEIF($I$2:$I$999,I875,$C$2:$C$999)</f>
        <v>264.8679245283019</v>
      </c>
      <c r="K875" s="36">
        <f t="shared" si="26"/>
        <v>4.9864653084474853E-4</v>
      </c>
      <c r="L875" s="17" t="str">
        <f>VLOOKUP(B875,товар!$A$1:$C$433,3,FALSE)</f>
        <v>Славянская</v>
      </c>
      <c r="M875" s="53">
        <f>AVERAGEIFS($C$2:$C$999,$I$2:$I$999,I875,$L$2:$L$999,L875)</f>
        <v>236.91666666666666</v>
      </c>
      <c r="N875" s="51"/>
      <c r="O875" s="55">
        <f t="shared" si="27"/>
        <v>45413</v>
      </c>
      <c r="P875" s="55">
        <f>SUM($E$2:$E$999,клиенты!D874:L1308,10,FALSE)</f>
        <v>799900</v>
      </c>
    </row>
    <row r="876" spans="1:16" x14ac:dyDescent="0.25">
      <c r="A876" s="18">
        <v>877</v>
      </c>
      <c r="B876" s="17">
        <v>91</v>
      </c>
      <c r="C876" s="17">
        <v>146</v>
      </c>
      <c r="D876" s="17">
        <v>1</v>
      </c>
      <c r="E876" s="17">
        <v>146</v>
      </c>
      <c r="F876" s="51">
        <v>45022</v>
      </c>
      <c r="G876" s="17" t="s">
        <v>24</v>
      </c>
      <c r="H876" s="19">
        <v>138</v>
      </c>
      <c r="I876" s="17" t="str">
        <f>VLOOKUP(B876,товар!$A$1:$C$433,2,FALSE)</f>
        <v>Сыр</v>
      </c>
      <c r="J876" s="34">
        <f>AVERAGEIF($I$2:$I$999,I876,$C$2:$C$999)</f>
        <v>262.63492063492066</v>
      </c>
      <c r="K876" s="36">
        <f t="shared" si="26"/>
        <v>-0.44409524960715585</v>
      </c>
      <c r="L876" s="17" t="str">
        <f>VLOOKUP(B876,товар!$A$1:$C$433,3,FALSE)</f>
        <v>Сырная долина</v>
      </c>
      <c r="M876" s="53">
        <f>AVERAGEIFS($C$2:$C$999,$I$2:$I$999,I876,$L$2:$L$999,L876)</f>
        <v>271</v>
      </c>
      <c r="N876" s="51"/>
      <c r="O876" s="55">
        <f t="shared" si="27"/>
        <v>45022</v>
      </c>
      <c r="P876" s="55">
        <f>SUM($E$2:$E$999,клиенты!D875:L1309,10,FALSE)</f>
        <v>799900</v>
      </c>
    </row>
    <row r="877" spans="1:16" x14ac:dyDescent="0.25">
      <c r="A877" s="18">
        <v>878</v>
      </c>
      <c r="B877" s="17">
        <v>296</v>
      </c>
      <c r="C877" s="17">
        <v>58</v>
      </c>
      <c r="D877" s="17">
        <v>2</v>
      </c>
      <c r="E877" s="17">
        <v>116</v>
      </c>
      <c r="F877" s="51">
        <v>45401</v>
      </c>
      <c r="G877" s="17" t="s">
        <v>8</v>
      </c>
      <c r="H877" s="19">
        <v>419</v>
      </c>
      <c r="I877" s="17" t="str">
        <f>VLOOKUP(B877,товар!$A$1:$C$433,2,FALSE)</f>
        <v>Крупа</v>
      </c>
      <c r="J877" s="34">
        <f>AVERAGEIF($I$2:$I$999,I877,$C$2:$C$999)</f>
        <v>255.11627906976744</v>
      </c>
      <c r="K877" s="36">
        <f t="shared" si="26"/>
        <v>-0.7726526891522334</v>
      </c>
      <c r="L877" s="17" t="str">
        <f>VLOOKUP(B877,товар!$A$1:$C$433,3,FALSE)</f>
        <v>Мистраль</v>
      </c>
      <c r="M877" s="53">
        <f>AVERAGEIFS($C$2:$C$999,$I$2:$I$999,I877,$L$2:$L$999,L877)</f>
        <v>250.30769230769232</v>
      </c>
      <c r="N877" s="51"/>
      <c r="O877" s="55">
        <f t="shared" si="27"/>
        <v>45401</v>
      </c>
      <c r="P877" s="55">
        <f>SUM($E$2:$E$999,клиенты!D876:L1310,10,FALSE)</f>
        <v>799900</v>
      </c>
    </row>
    <row r="878" spans="1:16" x14ac:dyDescent="0.25">
      <c r="A878" s="18">
        <v>879</v>
      </c>
      <c r="B878" s="17">
        <v>437</v>
      </c>
      <c r="C878" s="17">
        <v>379</v>
      </c>
      <c r="D878" s="17">
        <v>2</v>
      </c>
      <c r="E878" s="17">
        <v>758</v>
      </c>
      <c r="F878" s="51">
        <v>45381</v>
      </c>
      <c r="G878" s="17" t="s">
        <v>25</v>
      </c>
      <c r="H878" s="19">
        <v>148</v>
      </c>
      <c r="I878" s="17" t="str">
        <f>VLOOKUP(B878,товар!$A$1:$C$433,2,FALSE)</f>
        <v>Чай</v>
      </c>
      <c r="J878" s="34">
        <f>AVERAGEIF($I$2:$I$999,I878,$C$2:$C$999)</f>
        <v>271.18181818181819</v>
      </c>
      <c r="K878" s="36">
        <f t="shared" si="26"/>
        <v>0.39758632249413339</v>
      </c>
      <c r="L878" s="17" t="str">
        <f>VLOOKUP(B878,товар!$A$1:$C$433,3,FALSE)</f>
        <v>Тесс</v>
      </c>
      <c r="M878" s="53">
        <f>AVERAGEIFS($C$2:$C$999,$I$2:$I$999,I878,$L$2:$L$999,L878)</f>
        <v>281.75</v>
      </c>
      <c r="N878" s="51"/>
      <c r="O878" s="55">
        <f t="shared" si="27"/>
        <v>45381</v>
      </c>
      <c r="P878" s="55">
        <f>SUM($E$2:$E$999,клиенты!D877:L1311,10,FALSE)</f>
        <v>799900</v>
      </c>
    </row>
    <row r="879" spans="1:16" x14ac:dyDescent="0.25">
      <c r="A879" s="18">
        <v>880</v>
      </c>
      <c r="B879" s="17">
        <v>193</v>
      </c>
      <c r="C879" s="17">
        <v>201</v>
      </c>
      <c r="D879" s="17">
        <v>4</v>
      </c>
      <c r="E879" s="17">
        <v>804</v>
      </c>
      <c r="F879" s="51">
        <v>45203</v>
      </c>
      <c r="G879" s="17" t="s">
        <v>14</v>
      </c>
      <c r="H879" s="19">
        <v>105</v>
      </c>
      <c r="I879" s="17" t="str">
        <f>VLOOKUP(B879,товар!$A$1:$C$433,2,FALSE)</f>
        <v>Соль</v>
      </c>
      <c r="J879" s="34">
        <f>AVERAGEIF($I$2:$I$999,I879,$C$2:$C$999)</f>
        <v>264.8679245283019</v>
      </c>
      <c r="K879" s="36">
        <f t="shared" si="26"/>
        <v>-0.24113121527283088</v>
      </c>
      <c r="L879" s="17" t="str">
        <f>VLOOKUP(B879,товар!$A$1:$C$433,3,FALSE)</f>
        <v>Салта</v>
      </c>
      <c r="M879" s="53">
        <f>AVERAGEIFS($C$2:$C$999,$I$2:$I$999,I879,$L$2:$L$999,L879)</f>
        <v>273.7</v>
      </c>
      <c r="N879" s="51"/>
      <c r="O879" s="55">
        <f t="shared" si="27"/>
        <v>45203</v>
      </c>
      <c r="P879" s="55">
        <f>SUM($E$2:$E$999,клиенты!D878:L1312,10,FALSE)</f>
        <v>799900</v>
      </c>
    </row>
    <row r="880" spans="1:16" x14ac:dyDescent="0.25">
      <c r="A880" s="18">
        <v>881</v>
      </c>
      <c r="B880" s="17">
        <v>144</v>
      </c>
      <c r="C880" s="17">
        <v>337</v>
      </c>
      <c r="D880" s="17">
        <v>3</v>
      </c>
      <c r="E880" s="17">
        <v>1011</v>
      </c>
      <c r="F880" s="51">
        <v>45039</v>
      </c>
      <c r="G880" s="17" t="s">
        <v>24</v>
      </c>
      <c r="H880" s="19">
        <v>365</v>
      </c>
      <c r="I880" s="17" t="str">
        <f>VLOOKUP(B880,товар!$A$1:$C$433,2,FALSE)</f>
        <v>Макароны</v>
      </c>
      <c r="J880" s="34">
        <f>AVERAGEIF($I$2:$I$999,I880,$C$2:$C$999)</f>
        <v>265.47674418604652</v>
      </c>
      <c r="K880" s="36">
        <f t="shared" si="26"/>
        <v>0.2694143927116639</v>
      </c>
      <c r="L880" s="17" t="str">
        <f>VLOOKUP(B880,товар!$A$1:$C$433,3,FALSE)</f>
        <v>Роллтон</v>
      </c>
      <c r="M880" s="53">
        <f>AVERAGEIFS($C$2:$C$999,$I$2:$I$999,I880,$L$2:$L$999,L880)</f>
        <v>235.55555555555554</v>
      </c>
      <c r="N880" s="51"/>
      <c r="O880" s="55">
        <f t="shared" si="27"/>
        <v>45039</v>
      </c>
      <c r="P880" s="55">
        <f>SUM($E$2:$E$999,клиенты!D879:L1313,10,FALSE)</f>
        <v>799900</v>
      </c>
    </row>
    <row r="881" spans="1:16" x14ac:dyDescent="0.25">
      <c r="A881" s="18">
        <v>882</v>
      </c>
      <c r="B881" s="17">
        <v>27</v>
      </c>
      <c r="C881" s="17">
        <v>160</v>
      </c>
      <c r="D881" s="17">
        <v>1</v>
      </c>
      <c r="E881" s="17">
        <v>160</v>
      </c>
      <c r="F881" s="51">
        <v>45276</v>
      </c>
      <c r="G881" s="17" t="s">
        <v>16</v>
      </c>
      <c r="H881" s="19">
        <v>416</v>
      </c>
      <c r="I881" s="17" t="str">
        <f>VLOOKUP(B881,товар!$A$1:$C$433,2,FALSE)</f>
        <v>Макароны</v>
      </c>
      <c r="J881" s="34">
        <f>AVERAGEIF($I$2:$I$999,I881,$C$2:$C$999)</f>
        <v>265.47674418604652</v>
      </c>
      <c r="K881" s="36">
        <f t="shared" si="26"/>
        <v>-0.39731067408348297</v>
      </c>
      <c r="L881" s="17" t="str">
        <f>VLOOKUP(B881,товар!$A$1:$C$433,3,FALSE)</f>
        <v>Паста Зара</v>
      </c>
      <c r="M881" s="53">
        <f>AVERAGEIFS($C$2:$C$999,$I$2:$I$999,I881,$L$2:$L$999,L881)</f>
        <v>276.67567567567568</v>
      </c>
      <c r="N881" s="51"/>
      <c r="O881" s="55">
        <f t="shared" si="27"/>
        <v>45276</v>
      </c>
      <c r="P881" s="55">
        <f>SUM($E$2:$E$999,клиенты!D880:L1314,10,FALSE)</f>
        <v>799900</v>
      </c>
    </row>
    <row r="882" spans="1:16" x14ac:dyDescent="0.25">
      <c r="A882" s="18">
        <v>883</v>
      </c>
      <c r="B882" s="17">
        <v>375</v>
      </c>
      <c r="C882" s="17">
        <v>197</v>
      </c>
      <c r="D882" s="17">
        <v>5</v>
      </c>
      <c r="E882" s="17">
        <v>985</v>
      </c>
      <c r="F882" s="51">
        <v>45368</v>
      </c>
      <c r="G882" s="17" t="s">
        <v>15</v>
      </c>
      <c r="H882" s="19">
        <v>315</v>
      </c>
      <c r="I882" s="17" t="str">
        <f>VLOOKUP(B882,товар!$A$1:$C$433,2,FALSE)</f>
        <v>Макароны</v>
      </c>
      <c r="J882" s="34">
        <f>AVERAGEIF($I$2:$I$999,I882,$C$2:$C$999)</f>
        <v>265.47674418604652</v>
      </c>
      <c r="K882" s="36">
        <f t="shared" si="26"/>
        <v>-0.25793876746528843</v>
      </c>
      <c r="L882" s="17" t="str">
        <f>VLOOKUP(B882,товар!$A$1:$C$433,3,FALSE)</f>
        <v>Борилла</v>
      </c>
      <c r="M882" s="53">
        <f>AVERAGEIFS($C$2:$C$999,$I$2:$I$999,I882,$L$2:$L$999,L882)</f>
        <v>236.27586206896552</v>
      </c>
      <c r="N882" s="51"/>
      <c r="O882" s="55">
        <f t="shared" si="27"/>
        <v>45368</v>
      </c>
      <c r="P882" s="55">
        <f>SUM($E$2:$E$999,клиенты!D881:L1315,10,FALSE)</f>
        <v>799900</v>
      </c>
    </row>
    <row r="883" spans="1:16" x14ac:dyDescent="0.25">
      <c r="A883" s="18">
        <v>884</v>
      </c>
      <c r="B883" s="17">
        <v>453</v>
      </c>
      <c r="C883" s="17">
        <v>437</v>
      </c>
      <c r="D883" s="17">
        <v>2</v>
      </c>
      <c r="E883" s="17">
        <v>874</v>
      </c>
      <c r="F883" s="51">
        <v>45394</v>
      </c>
      <c r="G883" s="17" t="s">
        <v>25</v>
      </c>
      <c r="H883" s="19">
        <v>81</v>
      </c>
      <c r="I883" s="17" t="str">
        <f>VLOOKUP(B883,товар!$A$1:$C$433,2,FALSE)</f>
        <v>Макароны</v>
      </c>
      <c r="J883" s="34">
        <f>AVERAGEIF($I$2:$I$999,I883,$C$2:$C$999)</f>
        <v>265.47674418604652</v>
      </c>
      <c r="K883" s="36">
        <f t="shared" si="26"/>
        <v>0.64609522140948705</v>
      </c>
      <c r="L883" s="17" t="str">
        <f>VLOOKUP(B883,товар!$A$1:$C$433,3,FALSE)</f>
        <v>Макфа</v>
      </c>
      <c r="M883" s="53">
        <f>AVERAGEIFS($C$2:$C$999,$I$2:$I$999,I883,$L$2:$L$999,L883)</f>
        <v>329.27272727272725</v>
      </c>
      <c r="N883" s="51"/>
      <c r="O883" s="55">
        <f t="shared" si="27"/>
        <v>45394</v>
      </c>
      <c r="P883" s="55">
        <f>SUM($E$2:$E$999,клиенты!D882:L1316,10,FALSE)</f>
        <v>799900</v>
      </c>
    </row>
    <row r="884" spans="1:16" x14ac:dyDescent="0.25">
      <c r="A884" s="18">
        <v>885</v>
      </c>
      <c r="B884" s="17">
        <v>388</v>
      </c>
      <c r="C884" s="17">
        <v>205</v>
      </c>
      <c r="D884" s="17">
        <v>2</v>
      </c>
      <c r="E884" s="17">
        <v>410</v>
      </c>
      <c r="F884" s="51">
        <v>45404</v>
      </c>
      <c r="G884" s="17" t="s">
        <v>21</v>
      </c>
      <c r="H884" s="19">
        <v>262</v>
      </c>
      <c r="I884" s="17" t="str">
        <f>VLOOKUP(B884,товар!$A$1:$C$433,2,FALSE)</f>
        <v>Рыба</v>
      </c>
      <c r="J884" s="34">
        <f>AVERAGEIF($I$2:$I$999,I884,$C$2:$C$999)</f>
        <v>258.5128205128205</v>
      </c>
      <c r="K884" s="36">
        <f t="shared" si="26"/>
        <v>-0.20700257885340201</v>
      </c>
      <c r="L884" s="17" t="str">
        <f>VLOOKUP(B884,товар!$A$1:$C$433,3,FALSE)</f>
        <v>Меридиан</v>
      </c>
      <c r="M884" s="53">
        <f>AVERAGEIFS($C$2:$C$999,$I$2:$I$999,I884,$L$2:$L$999,L884)</f>
        <v>260.64705882352939</v>
      </c>
      <c r="N884" s="51"/>
      <c r="O884" s="55">
        <f t="shared" si="27"/>
        <v>45404</v>
      </c>
      <c r="P884" s="55">
        <f>SUM($E$2:$E$999,клиенты!D883:L1317,10,FALSE)</f>
        <v>799900</v>
      </c>
    </row>
    <row r="885" spans="1:16" x14ac:dyDescent="0.25">
      <c r="A885" s="18">
        <v>886</v>
      </c>
      <c r="B885" s="17">
        <v>312</v>
      </c>
      <c r="C885" s="17">
        <v>476</v>
      </c>
      <c r="D885" s="17">
        <v>2</v>
      </c>
      <c r="E885" s="17">
        <v>952</v>
      </c>
      <c r="F885" s="51">
        <v>45113</v>
      </c>
      <c r="G885" s="17" t="s">
        <v>24</v>
      </c>
      <c r="H885" s="19">
        <v>239</v>
      </c>
      <c r="I885" s="17" t="str">
        <f>VLOOKUP(B885,товар!$A$1:$C$433,2,FALSE)</f>
        <v>Хлеб</v>
      </c>
      <c r="J885" s="34">
        <f>AVERAGEIF($I$2:$I$999,I885,$C$2:$C$999)</f>
        <v>300.31818181818181</v>
      </c>
      <c r="K885" s="36">
        <f t="shared" si="26"/>
        <v>0.58498562131073117</v>
      </c>
      <c r="L885" s="17" t="str">
        <f>VLOOKUP(B885,товар!$A$1:$C$433,3,FALSE)</f>
        <v>Каравай</v>
      </c>
      <c r="M885" s="53">
        <f>AVERAGEIFS($C$2:$C$999,$I$2:$I$999,I885,$L$2:$L$999,L885)</f>
        <v>331.16666666666669</v>
      </c>
      <c r="N885" s="51"/>
      <c r="O885" s="55">
        <f t="shared" si="27"/>
        <v>45113</v>
      </c>
      <c r="P885" s="55">
        <f>SUM($E$2:$E$999,клиенты!D884:L1318,10,FALSE)</f>
        <v>799900</v>
      </c>
    </row>
    <row r="886" spans="1:16" x14ac:dyDescent="0.25">
      <c r="A886" s="18">
        <v>887</v>
      </c>
      <c r="B886" s="17">
        <v>486</v>
      </c>
      <c r="C886" s="17">
        <v>230</v>
      </c>
      <c r="D886" s="17">
        <v>2</v>
      </c>
      <c r="E886" s="17">
        <v>460</v>
      </c>
      <c r="F886" s="51">
        <v>45207</v>
      </c>
      <c r="G886" s="17" t="s">
        <v>9</v>
      </c>
      <c r="H886" s="19">
        <v>358</v>
      </c>
      <c r="I886" s="17" t="str">
        <f>VLOOKUP(B886,товар!$A$1:$C$433,2,FALSE)</f>
        <v>Соль</v>
      </c>
      <c r="J886" s="34">
        <f>AVERAGEIF($I$2:$I$999,I886,$C$2:$C$999)</f>
        <v>264.8679245283019</v>
      </c>
      <c r="K886" s="36">
        <f t="shared" si="26"/>
        <v>-0.13164268414304037</v>
      </c>
      <c r="L886" s="17" t="str">
        <f>VLOOKUP(B886,товар!$A$1:$C$433,3,FALSE)</f>
        <v>Илецкая</v>
      </c>
      <c r="M886" s="53">
        <f>AVERAGEIFS($C$2:$C$999,$I$2:$I$999,I886,$L$2:$L$999,L886)</f>
        <v>238.16666666666666</v>
      </c>
      <c r="N886" s="51"/>
      <c r="O886" s="55">
        <f t="shared" si="27"/>
        <v>45207</v>
      </c>
      <c r="P886" s="55">
        <f>SUM($E$2:$E$999,клиенты!D885:L1319,10,FALSE)</f>
        <v>799900</v>
      </c>
    </row>
    <row r="887" spans="1:16" x14ac:dyDescent="0.25">
      <c r="A887" s="18">
        <v>888</v>
      </c>
      <c r="B887" s="17">
        <v>295</v>
      </c>
      <c r="C887" s="17">
        <v>219</v>
      </c>
      <c r="D887" s="17">
        <v>5</v>
      </c>
      <c r="E887" s="17">
        <v>1095</v>
      </c>
      <c r="F887" s="51">
        <v>45165</v>
      </c>
      <c r="G887" s="17" t="s">
        <v>19</v>
      </c>
      <c r="H887" s="19">
        <v>331</v>
      </c>
      <c r="I887" s="17" t="str">
        <f>VLOOKUP(B887,товар!$A$1:$C$433,2,FALSE)</f>
        <v>Печенье</v>
      </c>
      <c r="J887" s="34">
        <f>AVERAGEIF($I$2:$I$999,I887,$C$2:$C$999)</f>
        <v>283.468085106383</v>
      </c>
      <c r="K887" s="36">
        <f t="shared" si="26"/>
        <v>-0.22742625534789462</v>
      </c>
      <c r="L887" s="17" t="str">
        <f>VLOOKUP(B887,товар!$A$1:$C$433,3,FALSE)</f>
        <v>Белогорье</v>
      </c>
      <c r="M887" s="53">
        <f>AVERAGEIFS($C$2:$C$999,$I$2:$I$999,I887,$L$2:$L$999,L887)</f>
        <v>249.5</v>
      </c>
      <c r="N887" s="51"/>
      <c r="O887" s="55">
        <f t="shared" si="27"/>
        <v>45165</v>
      </c>
      <c r="P887" s="55">
        <f>SUM($E$2:$E$999,клиенты!D886:L1320,10,FALSE)</f>
        <v>799900</v>
      </c>
    </row>
    <row r="888" spans="1:16" x14ac:dyDescent="0.25">
      <c r="A888" s="18">
        <v>889</v>
      </c>
      <c r="B888" s="17">
        <v>1</v>
      </c>
      <c r="C888" s="17">
        <v>206</v>
      </c>
      <c r="D888" s="17">
        <v>3</v>
      </c>
      <c r="E888" s="17">
        <v>618</v>
      </c>
      <c r="F888" s="51">
        <v>44986</v>
      </c>
      <c r="G888" s="17" t="s">
        <v>13</v>
      </c>
      <c r="H888" s="19">
        <v>31</v>
      </c>
      <c r="I888" s="17" t="str">
        <f>VLOOKUP(B888,товар!$A$1:$C$433,2,FALSE)</f>
        <v>Крупа</v>
      </c>
      <c r="J888" s="34">
        <f>AVERAGEIF($I$2:$I$999,I888,$C$2:$C$999)</f>
        <v>255.11627906976744</v>
      </c>
      <c r="K888" s="36">
        <f t="shared" si="26"/>
        <v>-0.1925250683682771</v>
      </c>
      <c r="L888" s="17" t="str">
        <f>VLOOKUP(B888,товар!$A$1:$C$433,3,FALSE)</f>
        <v>Ярмарка</v>
      </c>
      <c r="M888" s="53">
        <f>AVERAGEIFS($C$2:$C$999,$I$2:$I$999,I888,$L$2:$L$999,L888)</f>
        <v>252.09090909090909</v>
      </c>
      <c r="N888" s="51"/>
      <c r="O888" s="55">
        <f t="shared" si="27"/>
        <v>44986</v>
      </c>
      <c r="P888" s="55">
        <f>SUM($E$2:$E$999,клиенты!D887:L1321,10,FALSE)</f>
        <v>799900</v>
      </c>
    </row>
    <row r="889" spans="1:16" x14ac:dyDescent="0.25">
      <c r="A889" s="18">
        <v>890</v>
      </c>
      <c r="B889" s="17">
        <v>347</v>
      </c>
      <c r="C889" s="17">
        <v>343</v>
      </c>
      <c r="D889" s="17">
        <v>3</v>
      </c>
      <c r="E889" s="17">
        <v>1029</v>
      </c>
      <c r="F889" s="51">
        <v>44937</v>
      </c>
      <c r="G889" s="17" t="s">
        <v>10</v>
      </c>
      <c r="H889" s="19">
        <v>74</v>
      </c>
      <c r="I889" s="17" t="str">
        <f>VLOOKUP(B889,товар!$A$1:$C$433,2,FALSE)</f>
        <v>Макароны</v>
      </c>
      <c r="J889" s="34">
        <f>AVERAGEIF($I$2:$I$999,I889,$C$2:$C$999)</f>
        <v>265.47674418604652</v>
      </c>
      <c r="K889" s="36">
        <f t="shared" si="26"/>
        <v>0.29201524243353338</v>
      </c>
      <c r="L889" s="17" t="str">
        <f>VLOOKUP(B889,товар!$A$1:$C$433,3,FALSE)</f>
        <v>Паста Зара</v>
      </c>
      <c r="M889" s="53">
        <f>AVERAGEIFS($C$2:$C$999,$I$2:$I$999,I889,$L$2:$L$999,L889)</f>
        <v>276.67567567567568</v>
      </c>
      <c r="N889" s="51"/>
      <c r="O889" s="55">
        <f t="shared" si="27"/>
        <v>44937</v>
      </c>
      <c r="P889" s="55">
        <f>SUM($E$2:$E$999,клиенты!D888:L1322,10,FALSE)</f>
        <v>799900</v>
      </c>
    </row>
    <row r="890" spans="1:16" x14ac:dyDescent="0.25">
      <c r="A890" s="18">
        <v>891</v>
      </c>
      <c r="B890" s="17">
        <v>308</v>
      </c>
      <c r="C890" s="17">
        <v>147</v>
      </c>
      <c r="D890" s="17">
        <v>2</v>
      </c>
      <c r="E890" s="17">
        <v>294</v>
      </c>
      <c r="F890" s="51">
        <v>45261</v>
      </c>
      <c r="G890" s="17" t="s">
        <v>19</v>
      </c>
      <c r="H890" s="19">
        <v>80</v>
      </c>
      <c r="I890" s="17" t="str">
        <f>VLOOKUP(B890,товар!$A$1:$C$433,2,FALSE)</f>
        <v>Конфеты</v>
      </c>
      <c r="J890" s="34">
        <f>AVERAGEIF($I$2:$I$999,I890,$C$2:$C$999)</f>
        <v>267.85483870967744</v>
      </c>
      <c r="K890" s="36">
        <f t="shared" si="26"/>
        <v>-0.45119527909917512</v>
      </c>
      <c r="L890" s="17" t="str">
        <f>VLOOKUP(B890,товар!$A$1:$C$433,3,FALSE)</f>
        <v>Бабаевский</v>
      </c>
      <c r="M890" s="53">
        <f>AVERAGEIFS($C$2:$C$999,$I$2:$I$999,I890,$L$2:$L$999,L890)</f>
        <v>250.25925925925927</v>
      </c>
      <c r="N890" s="51"/>
      <c r="O890" s="55">
        <f t="shared" si="27"/>
        <v>45261</v>
      </c>
      <c r="P890" s="55">
        <f>SUM($E$2:$E$999,клиенты!D889:L1323,10,FALSE)</f>
        <v>799900</v>
      </c>
    </row>
    <row r="891" spans="1:16" x14ac:dyDescent="0.25">
      <c r="A891" s="18">
        <v>892</v>
      </c>
      <c r="B891" s="17">
        <v>52</v>
      </c>
      <c r="C891" s="17">
        <v>423</v>
      </c>
      <c r="D891" s="17">
        <v>3</v>
      </c>
      <c r="E891" s="17">
        <v>1269</v>
      </c>
      <c r="F891" s="51">
        <v>45378</v>
      </c>
      <c r="G891" s="17" t="s">
        <v>14</v>
      </c>
      <c r="H891" s="19">
        <v>496</v>
      </c>
      <c r="I891" s="17" t="str">
        <f>VLOOKUP(B891,товар!$A$1:$C$433,2,FALSE)</f>
        <v>Соль</v>
      </c>
      <c r="J891" s="34">
        <f>AVERAGEIF($I$2:$I$999,I891,$C$2:$C$999)</f>
        <v>264.8679245283019</v>
      </c>
      <c r="K891" s="36">
        <f t="shared" si="26"/>
        <v>0.59702236785866925</v>
      </c>
      <c r="L891" s="17" t="str">
        <f>VLOOKUP(B891,товар!$A$1:$C$433,3,FALSE)</f>
        <v>Илецкая</v>
      </c>
      <c r="M891" s="53">
        <f>AVERAGEIFS($C$2:$C$999,$I$2:$I$999,I891,$L$2:$L$999,L891)</f>
        <v>238.16666666666666</v>
      </c>
      <c r="N891" s="51"/>
      <c r="O891" s="55">
        <f t="shared" si="27"/>
        <v>45378</v>
      </c>
      <c r="P891" s="55">
        <f>SUM($E$2:$E$999,клиенты!D890:L1324,10,FALSE)</f>
        <v>799900</v>
      </c>
    </row>
    <row r="892" spans="1:16" x14ac:dyDescent="0.25">
      <c r="A892" s="18">
        <v>893</v>
      </c>
      <c r="B892" s="17">
        <v>75</v>
      </c>
      <c r="C892" s="17">
        <v>494</v>
      </c>
      <c r="D892" s="17">
        <v>4</v>
      </c>
      <c r="E892" s="17">
        <v>1976</v>
      </c>
      <c r="F892" s="51">
        <v>45030</v>
      </c>
      <c r="G892" s="17" t="s">
        <v>11</v>
      </c>
      <c r="H892" s="19">
        <v>477</v>
      </c>
      <c r="I892" s="17" t="str">
        <f>VLOOKUP(B892,товар!$A$1:$C$433,2,FALSE)</f>
        <v>Печенье</v>
      </c>
      <c r="J892" s="34">
        <f>AVERAGEIF($I$2:$I$999,I892,$C$2:$C$999)</f>
        <v>283.468085106383</v>
      </c>
      <c r="K892" s="36">
        <f t="shared" si="26"/>
        <v>0.7427005929595436</v>
      </c>
      <c r="L892" s="17" t="str">
        <f>VLOOKUP(B892,товар!$A$1:$C$433,3,FALSE)</f>
        <v>Белогорье</v>
      </c>
      <c r="M892" s="53">
        <f>AVERAGEIFS($C$2:$C$999,$I$2:$I$999,I892,$L$2:$L$999,L892)</f>
        <v>249.5</v>
      </c>
      <c r="N892" s="51"/>
      <c r="O892" s="55">
        <f t="shared" si="27"/>
        <v>45030</v>
      </c>
      <c r="P892" s="55">
        <f>SUM($E$2:$E$999,клиенты!D891:L1325,10,FALSE)</f>
        <v>799900</v>
      </c>
    </row>
    <row r="893" spans="1:16" x14ac:dyDescent="0.25">
      <c r="A893" s="18">
        <v>894</v>
      </c>
      <c r="B893" s="17">
        <v>148</v>
      </c>
      <c r="C893" s="17">
        <v>270</v>
      </c>
      <c r="D893" s="17">
        <v>2</v>
      </c>
      <c r="E893" s="17">
        <v>540</v>
      </c>
      <c r="F893" s="51">
        <v>45206</v>
      </c>
      <c r="G893" s="17" t="s">
        <v>13</v>
      </c>
      <c r="H893" s="19">
        <v>196</v>
      </c>
      <c r="I893" s="17" t="str">
        <f>VLOOKUP(B893,товар!$A$1:$C$433,2,FALSE)</f>
        <v>Сок</v>
      </c>
      <c r="J893" s="34">
        <f>AVERAGEIF($I$2:$I$999,I893,$C$2:$C$999)</f>
        <v>268.60344827586209</v>
      </c>
      <c r="K893" s="36">
        <f t="shared" si="26"/>
        <v>5.199306759098743E-3</v>
      </c>
      <c r="L893" s="17" t="str">
        <f>VLOOKUP(B893,товар!$A$1:$C$433,3,FALSE)</f>
        <v>Фруктовый сад</v>
      </c>
      <c r="M893" s="53">
        <f>AVERAGEIFS($C$2:$C$999,$I$2:$I$999,I893,$L$2:$L$999,L893)</f>
        <v>281.96875</v>
      </c>
      <c r="N893" s="51"/>
      <c r="O893" s="55">
        <f t="shared" si="27"/>
        <v>45206</v>
      </c>
      <c r="P893" s="55">
        <f>SUM($E$2:$E$999,клиенты!D892:L1326,10,FALSE)</f>
        <v>799900</v>
      </c>
    </row>
    <row r="894" spans="1:16" x14ac:dyDescent="0.25">
      <c r="A894" s="18">
        <v>895</v>
      </c>
      <c r="B894" s="17">
        <v>481</v>
      </c>
      <c r="C894" s="17">
        <v>470</v>
      </c>
      <c r="D894" s="17">
        <v>2</v>
      </c>
      <c r="E894" s="17">
        <v>940</v>
      </c>
      <c r="F894" s="51">
        <v>45101</v>
      </c>
      <c r="G894" s="17" t="s">
        <v>9</v>
      </c>
      <c r="H894" s="19">
        <v>400</v>
      </c>
      <c r="I894" s="17" t="str">
        <f>VLOOKUP(B894,товар!$A$1:$C$433,2,FALSE)</f>
        <v>Чипсы</v>
      </c>
      <c r="J894" s="34">
        <f>AVERAGEIF($I$2:$I$999,I894,$C$2:$C$999)</f>
        <v>273.72549019607845</v>
      </c>
      <c r="K894" s="36">
        <f t="shared" si="26"/>
        <v>0.71704871060171915</v>
      </c>
      <c r="L894" s="17" t="str">
        <f>VLOOKUP(B894,товар!$A$1:$C$433,3,FALSE)</f>
        <v>Pringles</v>
      </c>
      <c r="M894" s="53">
        <f>AVERAGEIFS($C$2:$C$999,$I$2:$I$999,I894,$L$2:$L$999,L894)</f>
        <v>280.23809523809524</v>
      </c>
      <c r="N894" s="51"/>
      <c r="O894" s="55">
        <f t="shared" si="27"/>
        <v>45101</v>
      </c>
      <c r="P894" s="55">
        <f>SUM($E$2:$E$999,клиенты!D893:L1327,10,FALSE)</f>
        <v>799900</v>
      </c>
    </row>
    <row r="895" spans="1:16" x14ac:dyDescent="0.25">
      <c r="A895" s="18">
        <v>896</v>
      </c>
      <c r="B895" s="17">
        <v>194</v>
      </c>
      <c r="C895" s="17">
        <v>278</v>
      </c>
      <c r="D895" s="17">
        <v>4</v>
      </c>
      <c r="E895" s="17">
        <v>1112</v>
      </c>
      <c r="F895" s="51">
        <v>45286</v>
      </c>
      <c r="G895" s="17" t="s">
        <v>17</v>
      </c>
      <c r="H895" s="19">
        <v>271</v>
      </c>
      <c r="I895" s="17" t="str">
        <f>VLOOKUP(B895,товар!$A$1:$C$433,2,FALSE)</f>
        <v>Соль</v>
      </c>
      <c r="J895" s="34">
        <f>AVERAGEIF($I$2:$I$999,I895,$C$2:$C$999)</f>
        <v>264.8679245283019</v>
      </c>
      <c r="K895" s="36">
        <f t="shared" si="26"/>
        <v>4.9579712209716353E-2</v>
      </c>
      <c r="L895" s="17" t="str">
        <f>VLOOKUP(B895,товар!$A$1:$C$433,3,FALSE)</f>
        <v>Салта</v>
      </c>
      <c r="M895" s="53">
        <f>AVERAGEIFS($C$2:$C$999,$I$2:$I$999,I895,$L$2:$L$999,L895)</f>
        <v>273.7</v>
      </c>
      <c r="N895" s="51"/>
      <c r="O895" s="55">
        <f t="shared" si="27"/>
        <v>45286</v>
      </c>
      <c r="P895" s="55">
        <f>SUM($E$2:$E$999,клиенты!D894:L1328,10,FALSE)</f>
        <v>799900</v>
      </c>
    </row>
    <row r="896" spans="1:16" x14ac:dyDescent="0.25">
      <c r="A896" s="18">
        <v>897</v>
      </c>
      <c r="B896" s="17">
        <v>422</v>
      </c>
      <c r="C896" s="17">
        <v>244</v>
      </c>
      <c r="D896" s="17">
        <v>3</v>
      </c>
      <c r="E896" s="17">
        <v>732</v>
      </c>
      <c r="F896" s="51">
        <v>45370</v>
      </c>
      <c r="G896" s="17" t="s">
        <v>13</v>
      </c>
      <c r="H896" s="19">
        <v>265</v>
      </c>
      <c r="I896" s="17" t="str">
        <f>VLOOKUP(B896,товар!$A$1:$C$433,2,FALSE)</f>
        <v>Кофе</v>
      </c>
      <c r="J896" s="34">
        <f>AVERAGEIF($I$2:$I$999,I896,$C$2:$C$999)</f>
        <v>253.58536585365854</v>
      </c>
      <c r="K896" s="36">
        <f t="shared" ref="K896:K959" si="28">C896/J896-1</f>
        <v>-3.7799365201500512E-2</v>
      </c>
      <c r="L896" s="17" t="str">
        <f>VLOOKUP(B896,товар!$A$1:$C$433,3,FALSE)</f>
        <v>Nescafe</v>
      </c>
      <c r="M896" s="53">
        <f>AVERAGEIFS($C$2:$C$999,$I$2:$I$999,I896,$L$2:$L$999,L896)</f>
        <v>256.89999999999998</v>
      </c>
      <c r="N896" s="51"/>
      <c r="O896" s="55">
        <f t="shared" ref="O896:O959" si="29">F896-N896</f>
        <v>45370</v>
      </c>
      <c r="P896" s="55">
        <f>SUM($E$2:$E$999,клиенты!D895:L1329,10,FALSE)</f>
        <v>799900</v>
      </c>
    </row>
    <row r="897" spans="1:16" x14ac:dyDescent="0.25">
      <c r="A897" s="18">
        <v>898</v>
      </c>
      <c r="B897" s="17">
        <v>52</v>
      </c>
      <c r="C897" s="17">
        <v>142</v>
      </c>
      <c r="D897" s="17">
        <v>3</v>
      </c>
      <c r="E897" s="17">
        <v>426</v>
      </c>
      <c r="F897" s="51">
        <v>44929</v>
      </c>
      <c r="G897" s="17" t="s">
        <v>18</v>
      </c>
      <c r="H897" s="19">
        <v>366</v>
      </c>
      <c r="I897" s="17" t="str">
        <f>VLOOKUP(B897,товар!$A$1:$C$433,2,FALSE)</f>
        <v>Соль</v>
      </c>
      <c r="J897" s="34">
        <f>AVERAGEIF($I$2:$I$999,I897,$C$2:$C$999)</f>
        <v>264.8679245283019</v>
      </c>
      <c r="K897" s="36">
        <f t="shared" si="28"/>
        <v>-0.46388374412309452</v>
      </c>
      <c r="L897" s="17" t="str">
        <f>VLOOKUP(B897,товар!$A$1:$C$433,3,FALSE)</f>
        <v>Илецкая</v>
      </c>
      <c r="M897" s="53">
        <f>AVERAGEIFS($C$2:$C$999,$I$2:$I$999,I897,$L$2:$L$999,L897)</f>
        <v>238.16666666666666</v>
      </c>
      <c r="N897" s="51"/>
      <c r="O897" s="55">
        <f t="shared" si="29"/>
        <v>44929</v>
      </c>
      <c r="P897" s="55">
        <f>SUM($E$2:$E$999,клиенты!D896:L1330,10,FALSE)</f>
        <v>799900</v>
      </c>
    </row>
    <row r="898" spans="1:16" x14ac:dyDescent="0.25">
      <c r="A898" s="18">
        <v>899</v>
      </c>
      <c r="B898" s="17">
        <v>73</v>
      </c>
      <c r="C898" s="17">
        <v>160</v>
      </c>
      <c r="D898" s="17">
        <v>4</v>
      </c>
      <c r="E898" s="17">
        <v>640</v>
      </c>
      <c r="F898" s="51">
        <v>45163</v>
      </c>
      <c r="G898" s="17" t="s">
        <v>12</v>
      </c>
      <c r="H898" s="19">
        <v>302</v>
      </c>
      <c r="I898" s="17" t="str">
        <f>VLOOKUP(B898,товар!$A$1:$C$433,2,FALSE)</f>
        <v>Хлеб</v>
      </c>
      <c r="J898" s="34">
        <f>AVERAGEIF($I$2:$I$999,I898,$C$2:$C$999)</f>
        <v>300.31818181818181</v>
      </c>
      <c r="K898" s="36">
        <f t="shared" si="28"/>
        <v>-0.46723172392916601</v>
      </c>
      <c r="L898" s="17" t="str">
        <f>VLOOKUP(B898,товар!$A$1:$C$433,3,FALSE)</f>
        <v>Дарница</v>
      </c>
      <c r="M898" s="53">
        <f>AVERAGEIFS($C$2:$C$999,$I$2:$I$999,I898,$L$2:$L$999,L898)</f>
        <v>264</v>
      </c>
      <c r="N898" s="51"/>
      <c r="O898" s="55">
        <f t="shared" si="29"/>
        <v>45163</v>
      </c>
      <c r="P898" s="55">
        <f>SUM($E$2:$E$999,клиенты!D897:L1331,10,FALSE)</f>
        <v>799900</v>
      </c>
    </row>
    <row r="899" spans="1:16" x14ac:dyDescent="0.25">
      <c r="A899" s="18">
        <v>900</v>
      </c>
      <c r="B899" s="17">
        <v>208</v>
      </c>
      <c r="C899" s="17">
        <v>476</v>
      </c>
      <c r="D899" s="17">
        <v>5</v>
      </c>
      <c r="E899" s="17">
        <v>2380</v>
      </c>
      <c r="F899" s="51">
        <v>45262</v>
      </c>
      <c r="G899" s="17" t="s">
        <v>26</v>
      </c>
      <c r="H899" s="19">
        <v>326</v>
      </c>
      <c r="I899" s="17" t="str">
        <f>VLOOKUP(B899,товар!$A$1:$C$433,2,FALSE)</f>
        <v>Конфеты</v>
      </c>
      <c r="J899" s="34">
        <f>AVERAGEIF($I$2:$I$999,I899,$C$2:$C$999)</f>
        <v>267.85483870967744</v>
      </c>
      <c r="K899" s="36">
        <f t="shared" si="28"/>
        <v>0.77708195339314745</v>
      </c>
      <c r="L899" s="17" t="str">
        <f>VLOOKUP(B899,товар!$A$1:$C$433,3,FALSE)</f>
        <v>Славянка</v>
      </c>
      <c r="M899" s="53">
        <f>AVERAGEIFS($C$2:$C$999,$I$2:$I$999,I899,$L$2:$L$999,L899)</f>
        <v>268</v>
      </c>
      <c r="N899" s="51"/>
      <c r="O899" s="55">
        <f t="shared" si="29"/>
        <v>45262</v>
      </c>
      <c r="P899" s="55">
        <f>SUM($E$2:$E$999,клиенты!D898:L1332,10,FALSE)</f>
        <v>799900</v>
      </c>
    </row>
    <row r="900" spans="1:16" x14ac:dyDescent="0.25">
      <c r="A900" s="18">
        <v>901</v>
      </c>
      <c r="B900" s="17">
        <v>458</v>
      </c>
      <c r="C900" s="17">
        <v>343</v>
      </c>
      <c r="D900" s="17">
        <v>3</v>
      </c>
      <c r="E900" s="17">
        <v>1029</v>
      </c>
      <c r="F900" s="51">
        <v>45005</v>
      </c>
      <c r="G900" s="17" t="s">
        <v>20</v>
      </c>
      <c r="H900" s="19">
        <v>282</v>
      </c>
      <c r="I900" s="17" t="str">
        <f>VLOOKUP(B900,товар!$A$1:$C$433,2,FALSE)</f>
        <v>Макароны</v>
      </c>
      <c r="J900" s="34">
        <f>AVERAGEIF($I$2:$I$999,I900,$C$2:$C$999)</f>
        <v>265.47674418604652</v>
      </c>
      <c r="K900" s="36">
        <f t="shared" si="28"/>
        <v>0.29201524243353338</v>
      </c>
      <c r="L900" s="17" t="str">
        <f>VLOOKUP(B900,товар!$A$1:$C$433,3,FALSE)</f>
        <v>Борилла</v>
      </c>
      <c r="M900" s="53">
        <f>AVERAGEIFS($C$2:$C$999,$I$2:$I$999,I900,$L$2:$L$999,L900)</f>
        <v>236.27586206896552</v>
      </c>
      <c r="N900" s="51"/>
      <c r="O900" s="55">
        <f t="shared" si="29"/>
        <v>45005</v>
      </c>
      <c r="P900" s="55">
        <f>SUM($E$2:$E$999,клиенты!D899:L1333,10,FALSE)</f>
        <v>799900</v>
      </c>
    </row>
    <row r="901" spans="1:16" x14ac:dyDescent="0.25">
      <c r="A901" s="18">
        <v>902</v>
      </c>
      <c r="B901" s="17">
        <v>444</v>
      </c>
      <c r="C901" s="17">
        <v>328</v>
      </c>
      <c r="D901" s="17">
        <v>3</v>
      </c>
      <c r="E901" s="17">
        <v>984</v>
      </c>
      <c r="F901" s="51">
        <v>45102</v>
      </c>
      <c r="G901" s="17" t="s">
        <v>27</v>
      </c>
      <c r="H901" s="19">
        <v>292</v>
      </c>
      <c r="I901" s="17" t="str">
        <f>VLOOKUP(B901,товар!$A$1:$C$433,2,FALSE)</f>
        <v>Йогурт</v>
      </c>
      <c r="J901" s="34">
        <f>AVERAGEIF($I$2:$I$999,I901,$C$2:$C$999)</f>
        <v>263.25423728813558</v>
      </c>
      <c r="K901" s="36">
        <f t="shared" si="28"/>
        <v>0.24594385784187489</v>
      </c>
      <c r="L901" s="17" t="str">
        <f>VLOOKUP(B901,товар!$A$1:$C$433,3,FALSE)</f>
        <v>Эрманн</v>
      </c>
      <c r="M901" s="53">
        <f>AVERAGEIFS($C$2:$C$999,$I$2:$I$999,I901,$L$2:$L$999,L901)</f>
        <v>248.5</v>
      </c>
      <c r="N901" s="51"/>
      <c r="O901" s="55">
        <f t="shared" si="29"/>
        <v>45102</v>
      </c>
      <c r="P901" s="55">
        <f>SUM($E$2:$E$999,клиенты!D900:L1334,10,FALSE)</f>
        <v>799900</v>
      </c>
    </row>
    <row r="902" spans="1:16" x14ac:dyDescent="0.25">
      <c r="A902" s="18">
        <v>903</v>
      </c>
      <c r="B902" s="17">
        <v>369</v>
      </c>
      <c r="C902" s="17">
        <v>379</v>
      </c>
      <c r="D902" s="17">
        <v>5</v>
      </c>
      <c r="E902" s="17">
        <v>1895</v>
      </c>
      <c r="F902" s="51">
        <v>45189</v>
      </c>
      <c r="G902" s="17" t="s">
        <v>24</v>
      </c>
      <c r="H902" s="19">
        <v>267</v>
      </c>
      <c r="I902" s="17" t="str">
        <f>VLOOKUP(B902,товар!$A$1:$C$433,2,FALSE)</f>
        <v>Молоко</v>
      </c>
      <c r="J902" s="34">
        <f>AVERAGEIF($I$2:$I$999,I902,$C$2:$C$999)</f>
        <v>294.95238095238096</v>
      </c>
      <c r="K902" s="36">
        <f t="shared" si="28"/>
        <v>0.28495318049725538</v>
      </c>
      <c r="L902" s="17" t="str">
        <f>VLOOKUP(B902,товар!$A$1:$C$433,3,FALSE)</f>
        <v>Домик в деревне</v>
      </c>
      <c r="M902" s="53">
        <f>AVERAGEIFS($C$2:$C$999,$I$2:$I$999,I902,$L$2:$L$999,L902)</f>
        <v>274.77777777777777</v>
      </c>
      <c r="N902" s="51"/>
      <c r="O902" s="55">
        <f t="shared" si="29"/>
        <v>45189</v>
      </c>
      <c r="P902" s="55">
        <f>SUM($E$2:$E$999,клиенты!D901:L1335,10,FALSE)</f>
        <v>799900</v>
      </c>
    </row>
    <row r="903" spans="1:16" x14ac:dyDescent="0.25">
      <c r="A903" s="18">
        <v>904</v>
      </c>
      <c r="B903" s="17">
        <v>6</v>
      </c>
      <c r="C903" s="17">
        <v>70</v>
      </c>
      <c r="D903" s="17">
        <v>5</v>
      </c>
      <c r="E903" s="17">
        <v>350</v>
      </c>
      <c r="F903" s="51">
        <v>45364</v>
      </c>
      <c r="G903" s="17" t="s">
        <v>12</v>
      </c>
      <c r="H903" s="19">
        <v>433</v>
      </c>
      <c r="I903" s="17" t="str">
        <f>VLOOKUP(B903,товар!$A$1:$C$433,2,FALSE)</f>
        <v>Фрукты</v>
      </c>
      <c r="J903" s="34">
        <f>AVERAGEIF($I$2:$I$999,I903,$C$2:$C$999)</f>
        <v>274.16279069767444</v>
      </c>
      <c r="K903" s="36">
        <f t="shared" si="28"/>
        <v>-0.74467724149631009</v>
      </c>
      <c r="L903" s="17" t="str">
        <f>VLOOKUP(B903,товар!$A$1:$C$433,3,FALSE)</f>
        <v>Фрукты-Ягоды</v>
      </c>
      <c r="M903" s="53">
        <f>AVERAGEIFS($C$2:$C$999,$I$2:$I$999,I903,$L$2:$L$999,L903)</f>
        <v>280.66666666666669</v>
      </c>
      <c r="N903" s="51"/>
      <c r="O903" s="55">
        <f t="shared" si="29"/>
        <v>45364</v>
      </c>
      <c r="P903" s="55">
        <f>SUM($E$2:$E$999,клиенты!D902:L1336,10,FALSE)</f>
        <v>799900</v>
      </c>
    </row>
    <row r="904" spans="1:16" x14ac:dyDescent="0.25">
      <c r="A904" s="18">
        <v>905</v>
      </c>
      <c r="B904" s="17">
        <v>318</v>
      </c>
      <c r="C904" s="17">
        <v>280</v>
      </c>
      <c r="D904" s="17">
        <v>1</v>
      </c>
      <c r="E904" s="17">
        <v>280</v>
      </c>
      <c r="F904" s="51">
        <v>45213</v>
      </c>
      <c r="G904" s="17" t="s">
        <v>9</v>
      </c>
      <c r="H904" s="19">
        <v>382</v>
      </c>
      <c r="I904" s="17" t="str">
        <f>VLOOKUP(B904,товар!$A$1:$C$433,2,FALSE)</f>
        <v>Молоко</v>
      </c>
      <c r="J904" s="34">
        <f>AVERAGEIF($I$2:$I$999,I904,$C$2:$C$999)</f>
        <v>294.95238095238096</v>
      </c>
      <c r="K904" s="36">
        <f t="shared" si="28"/>
        <v>-5.0694220213109542E-2</v>
      </c>
      <c r="L904" s="17" t="str">
        <f>VLOOKUP(B904,товар!$A$1:$C$433,3,FALSE)</f>
        <v>Домик в деревне</v>
      </c>
      <c r="M904" s="53">
        <f>AVERAGEIFS($C$2:$C$999,$I$2:$I$999,I904,$L$2:$L$999,L904)</f>
        <v>274.77777777777777</v>
      </c>
      <c r="N904" s="51"/>
      <c r="O904" s="55">
        <f t="shared" si="29"/>
        <v>45213</v>
      </c>
      <c r="P904" s="55">
        <f>SUM($E$2:$E$999,клиенты!D903:L1337,10,FALSE)</f>
        <v>799900</v>
      </c>
    </row>
    <row r="905" spans="1:16" x14ac:dyDescent="0.25">
      <c r="A905" s="18">
        <v>906</v>
      </c>
      <c r="B905" s="17">
        <v>269</v>
      </c>
      <c r="C905" s="17">
        <v>315</v>
      </c>
      <c r="D905" s="17">
        <v>1</v>
      </c>
      <c r="E905" s="17">
        <v>315</v>
      </c>
      <c r="F905" s="51">
        <v>45355</v>
      </c>
      <c r="G905" s="17" t="s">
        <v>10</v>
      </c>
      <c r="H905" s="19">
        <v>41</v>
      </c>
      <c r="I905" s="17" t="str">
        <f>VLOOKUP(B905,товар!$A$1:$C$433,2,FALSE)</f>
        <v>Сахар</v>
      </c>
      <c r="J905" s="34">
        <f>AVERAGEIF($I$2:$I$999,I905,$C$2:$C$999)</f>
        <v>250.9655172413793</v>
      </c>
      <c r="K905" s="36">
        <f t="shared" si="28"/>
        <v>0.25515251442704034</v>
      </c>
      <c r="L905" s="17" t="str">
        <f>VLOOKUP(B905,товар!$A$1:$C$433,3,FALSE)</f>
        <v>Русский сахар</v>
      </c>
      <c r="M905" s="53">
        <f>AVERAGEIFS($C$2:$C$999,$I$2:$I$999,I905,$L$2:$L$999,L905)</f>
        <v>293.41176470588238</v>
      </c>
      <c r="N905" s="51"/>
      <c r="O905" s="55">
        <f t="shared" si="29"/>
        <v>45355</v>
      </c>
      <c r="P905" s="55">
        <f>SUM($E$2:$E$999,клиенты!D904:L1338,10,FALSE)</f>
        <v>799900</v>
      </c>
    </row>
    <row r="906" spans="1:16" x14ac:dyDescent="0.25">
      <c r="A906" s="18">
        <v>907</v>
      </c>
      <c r="B906" s="17">
        <v>55</v>
      </c>
      <c r="C906" s="17">
        <v>353</v>
      </c>
      <c r="D906" s="17">
        <v>1</v>
      </c>
      <c r="E906" s="17">
        <v>353</v>
      </c>
      <c r="F906" s="51">
        <v>45413</v>
      </c>
      <c r="G906" s="17" t="s">
        <v>27</v>
      </c>
      <c r="H906" s="19">
        <v>129</v>
      </c>
      <c r="I906" s="17" t="str">
        <f>VLOOKUP(B906,товар!$A$1:$C$433,2,FALSE)</f>
        <v>Крупа</v>
      </c>
      <c r="J906" s="34">
        <f>AVERAGEIF($I$2:$I$999,I906,$C$2:$C$999)</f>
        <v>255.11627906976744</v>
      </c>
      <c r="K906" s="36">
        <f t="shared" si="28"/>
        <v>0.38368277119416594</v>
      </c>
      <c r="L906" s="17" t="str">
        <f>VLOOKUP(B906,товар!$A$1:$C$433,3,FALSE)</f>
        <v>Националь</v>
      </c>
      <c r="M906" s="53">
        <f>AVERAGEIFS($C$2:$C$999,$I$2:$I$999,I906,$L$2:$L$999,L906)</f>
        <v>274.28571428571428</v>
      </c>
      <c r="N906" s="51"/>
      <c r="O906" s="55">
        <f t="shared" si="29"/>
        <v>45413</v>
      </c>
      <c r="P906" s="55">
        <f>SUM($E$2:$E$999,клиенты!D905:L1339,10,FALSE)</f>
        <v>799900</v>
      </c>
    </row>
    <row r="907" spans="1:16" x14ac:dyDescent="0.25">
      <c r="A907" s="18">
        <v>908</v>
      </c>
      <c r="B907" s="17">
        <v>327</v>
      </c>
      <c r="C907" s="17">
        <v>342</v>
      </c>
      <c r="D907" s="17">
        <v>2</v>
      </c>
      <c r="E907" s="17">
        <v>684</v>
      </c>
      <c r="F907" s="51">
        <v>45284</v>
      </c>
      <c r="G907" s="17" t="s">
        <v>9</v>
      </c>
      <c r="H907" s="19">
        <v>335</v>
      </c>
      <c r="I907" s="17" t="str">
        <f>VLOOKUP(B907,товар!$A$1:$C$433,2,FALSE)</f>
        <v>Колбаса</v>
      </c>
      <c r="J907" s="34">
        <f>AVERAGEIF($I$2:$I$999,I907,$C$2:$C$999)</f>
        <v>286.92307692307691</v>
      </c>
      <c r="K907" s="36">
        <f t="shared" si="28"/>
        <v>0.19195710455764092</v>
      </c>
      <c r="L907" s="17" t="str">
        <f>VLOOKUP(B907,товар!$A$1:$C$433,3,FALSE)</f>
        <v>Черкизово</v>
      </c>
      <c r="M907" s="53">
        <f>AVERAGEIFS($C$2:$C$999,$I$2:$I$999,I907,$L$2:$L$999,L907)</f>
        <v>320.25</v>
      </c>
      <c r="N907" s="51"/>
      <c r="O907" s="55">
        <f t="shared" si="29"/>
        <v>45284</v>
      </c>
      <c r="P907" s="55">
        <f>SUM($E$2:$E$999,клиенты!D906:L1340,10,FALSE)</f>
        <v>799900</v>
      </c>
    </row>
    <row r="908" spans="1:16" x14ac:dyDescent="0.25">
      <c r="A908" s="18">
        <v>909</v>
      </c>
      <c r="B908" s="17">
        <v>364</v>
      </c>
      <c r="C908" s="17">
        <v>299</v>
      </c>
      <c r="D908" s="17">
        <v>3</v>
      </c>
      <c r="E908" s="17">
        <v>897</v>
      </c>
      <c r="F908" s="51">
        <v>44932</v>
      </c>
      <c r="G908" s="17" t="s">
        <v>22</v>
      </c>
      <c r="H908" s="19">
        <v>194</v>
      </c>
      <c r="I908" s="17" t="str">
        <f>VLOOKUP(B908,товар!$A$1:$C$433,2,FALSE)</f>
        <v>Сахар</v>
      </c>
      <c r="J908" s="34">
        <f>AVERAGEIF($I$2:$I$999,I908,$C$2:$C$999)</f>
        <v>250.9655172413793</v>
      </c>
      <c r="K908" s="36">
        <f t="shared" si="28"/>
        <v>0.19139873591646062</v>
      </c>
      <c r="L908" s="17" t="str">
        <f>VLOOKUP(B908,товар!$A$1:$C$433,3,FALSE)</f>
        <v>Русский сахар</v>
      </c>
      <c r="M908" s="53">
        <f>AVERAGEIFS($C$2:$C$999,$I$2:$I$999,I908,$L$2:$L$999,L908)</f>
        <v>293.41176470588238</v>
      </c>
      <c r="N908" s="51"/>
      <c r="O908" s="55">
        <f t="shared" si="29"/>
        <v>44932</v>
      </c>
      <c r="P908" s="55">
        <f>SUM($E$2:$E$999,клиенты!D907:L1341,10,FALSE)</f>
        <v>799900</v>
      </c>
    </row>
    <row r="909" spans="1:16" x14ac:dyDescent="0.25">
      <c r="A909" s="18">
        <v>910</v>
      </c>
      <c r="B909" s="17">
        <v>378</v>
      </c>
      <c r="C909" s="17">
        <v>397</v>
      </c>
      <c r="D909" s="17">
        <v>1</v>
      </c>
      <c r="E909" s="17">
        <v>397</v>
      </c>
      <c r="F909" s="51">
        <v>45000</v>
      </c>
      <c r="G909" s="17" t="s">
        <v>13</v>
      </c>
      <c r="H909" s="19">
        <v>56</v>
      </c>
      <c r="I909" s="17" t="str">
        <f>VLOOKUP(B909,товар!$A$1:$C$433,2,FALSE)</f>
        <v>Сок</v>
      </c>
      <c r="J909" s="34">
        <f>AVERAGEIF($I$2:$I$999,I909,$C$2:$C$999)</f>
        <v>268.60344827586209</v>
      </c>
      <c r="K909" s="36">
        <f t="shared" si="28"/>
        <v>0.47801527697541557</v>
      </c>
      <c r="L909" s="17" t="str">
        <f>VLOOKUP(B909,товар!$A$1:$C$433,3,FALSE)</f>
        <v>Фруктовый сад</v>
      </c>
      <c r="M909" s="53">
        <f>AVERAGEIFS($C$2:$C$999,$I$2:$I$999,I909,$L$2:$L$999,L909)</f>
        <v>281.96875</v>
      </c>
      <c r="N909" s="51"/>
      <c r="O909" s="55">
        <f t="shared" si="29"/>
        <v>45000</v>
      </c>
      <c r="P909" s="55">
        <f>SUM($E$2:$E$999,клиенты!D908:L1342,10,FALSE)</f>
        <v>799900</v>
      </c>
    </row>
    <row r="910" spans="1:16" x14ac:dyDescent="0.25">
      <c r="A910" s="18">
        <v>911</v>
      </c>
      <c r="B910" s="17">
        <v>462</v>
      </c>
      <c r="C910" s="17">
        <v>231</v>
      </c>
      <c r="D910" s="17">
        <v>2</v>
      </c>
      <c r="E910" s="17">
        <v>462</v>
      </c>
      <c r="F910" s="51">
        <v>44950</v>
      </c>
      <c r="G910" s="17" t="s">
        <v>26</v>
      </c>
      <c r="H910" s="19">
        <v>493</v>
      </c>
      <c r="I910" s="17" t="str">
        <f>VLOOKUP(B910,товар!$A$1:$C$433,2,FALSE)</f>
        <v>Рис</v>
      </c>
      <c r="J910" s="34">
        <f>AVERAGEIF($I$2:$I$999,I910,$C$2:$C$999)</f>
        <v>258.375</v>
      </c>
      <c r="K910" s="36">
        <f t="shared" si="28"/>
        <v>-0.10595065312046448</v>
      </c>
      <c r="L910" s="17" t="str">
        <f>VLOOKUP(B910,товар!$A$1:$C$433,3,FALSE)</f>
        <v>Белый Злат</v>
      </c>
      <c r="M910" s="53">
        <f>AVERAGEIFS($C$2:$C$999,$I$2:$I$999,I910,$L$2:$L$999,L910)</f>
        <v>269.70588235294116</v>
      </c>
      <c r="N910" s="51"/>
      <c r="O910" s="55">
        <f t="shared" si="29"/>
        <v>44950</v>
      </c>
      <c r="P910" s="55">
        <f>SUM($E$2:$E$999,клиенты!D909:L1343,10,FALSE)</f>
        <v>799900</v>
      </c>
    </row>
    <row r="911" spans="1:16" x14ac:dyDescent="0.25">
      <c r="A911" s="18">
        <v>912</v>
      </c>
      <c r="B911" s="17">
        <v>89</v>
      </c>
      <c r="C911" s="17">
        <v>120</v>
      </c>
      <c r="D911" s="17">
        <v>5</v>
      </c>
      <c r="E911" s="17">
        <v>600</v>
      </c>
      <c r="F911" s="51">
        <v>44962</v>
      </c>
      <c r="G911" s="17" t="s">
        <v>27</v>
      </c>
      <c r="H911" s="19">
        <v>222</v>
      </c>
      <c r="I911" s="17" t="str">
        <f>VLOOKUP(B911,товар!$A$1:$C$433,2,FALSE)</f>
        <v>Конфеты</v>
      </c>
      <c r="J911" s="34">
        <f>AVERAGEIF($I$2:$I$999,I911,$C$2:$C$999)</f>
        <v>267.85483870967744</v>
      </c>
      <c r="K911" s="36">
        <f t="shared" si="28"/>
        <v>-0.5519961462034082</v>
      </c>
      <c r="L911" s="17" t="str">
        <f>VLOOKUP(B911,товар!$A$1:$C$433,3,FALSE)</f>
        <v>Рот Фронт</v>
      </c>
      <c r="M911" s="53">
        <f>AVERAGEIFS($C$2:$C$999,$I$2:$I$999,I911,$L$2:$L$999,L911)</f>
        <v>288.23809523809524</v>
      </c>
      <c r="N911" s="51"/>
      <c r="O911" s="55">
        <f t="shared" si="29"/>
        <v>44962</v>
      </c>
      <c r="P911" s="55">
        <f>SUM($E$2:$E$999,клиенты!D910:L1344,10,FALSE)</f>
        <v>799900</v>
      </c>
    </row>
    <row r="912" spans="1:16" x14ac:dyDescent="0.25">
      <c r="A912" s="18">
        <v>913</v>
      </c>
      <c r="B912" s="17">
        <v>465</v>
      </c>
      <c r="C912" s="17">
        <v>177</v>
      </c>
      <c r="D912" s="17">
        <v>1</v>
      </c>
      <c r="E912" s="17">
        <v>177</v>
      </c>
      <c r="F912" s="51">
        <v>45122</v>
      </c>
      <c r="G912" s="17" t="s">
        <v>16</v>
      </c>
      <c r="H912" s="19">
        <v>167</v>
      </c>
      <c r="I912" s="17" t="str">
        <f>VLOOKUP(B912,товар!$A$1:$C$433,2,FALSE)</f>
        <v>Йогурт</v>
      </c>
      <c r="J912" s="34">
        <f>AVERAGEIF($I$2:$I$999,I912,$C$2:$C$999)</f>
        <v>263.25423728813558</v>
      </c>
      <c r="K912" s="36">
        <f t="shared" si="28"/>
        <v>-0.32764614988411023</v>
      </c>
      <c r="L912" s="17" t="str">
        <f>VLOOKUP(B912,товар!$A$1:$C$433,3,FALSE)</f>
        <v>Ростагроэкспорт</v>
      </c>
      <c r="M912" s="53">
        <f>AVERAGEIFS($C$2:$C$999,$I$2:$I$999,I912,$L$2:$L$999,L912)</f>
        <v>257.78260869565219</v>
      </c>
      <c r="N912" s="51"/>
      <c r="O912" s="55">
        <f t="shared" si="29"/>
        <v>45122</v>
      </c>
      <c r="P912" s="55">
        <f>SUM($E$2:$E$999,клиенты!D911:L1345,10,FALSE)</f>
        <v>799900</v>
      </c>
    </row>
    <row r="913" spans="1:16" x14ac:dyDescent="0.25">
      <c r="A913" s="18">
        <v>914</v>
      </c>
      <c r="B913" s="17">
        <v>208</v>
      </c>
      <c r="C913" s="17">
        <v>412</v>
      </c>
      <c r="D913" s="17">
        <v>4</v>
      </c>
      <c r="E913" s="17">
        <v>1648</v>
      </c>
      <c r="F913" s="51">
        <v>45319</v>
      </c>
      <c r="G913" s="17" t="s">
        <v>14</v>
      </c>
      <c r="H913" s="19">
        <v>212</v>
      </c>
      <c r="I913" s="17" t="str">
        <f>VLOOKUP(B913,товар!$A$1:$C$433,2,FALSE)</f>
        <v>Конфеты</v>
      </c>
      <c r="J913" s="34">
        <f>AVERAGEIF($I$2:$I$999,I913,$C$2:$C$999)</f>
        <v>267.85483870967744</v>
      </c>
      <c r="K913" s="36">
        <f t="shared" si="28"/>
        <v>0.53814656470163169</v>
      </c>
      <c r="L913" s="17" t="str">
        <f>VLOOKUP(B913,товар!$A$1:$C$433,3,FALSE)</f>
        <v>Славянка</v>
      </c>
      <c r="M913" s="53">
        <f>AVERAGEIFS($C$2:$C$999,$I$2:$I$999,I913,$L$2:$L$999,L913)</f>
        <v>268</v>
      </c>
      <c r="N913" s="51"/>
      <c r="O913" s="55">
        <f t="shared" si="29"/>
        <v>45319</v>
      </c>
      <c r="P913" s="55">
        <f>SUM($E$2:$E$999,клиенты!D912:L1346,10,FALSE)</f>
        <v>799900</v>
      </c>
    </row>
    <row r="914" spans="1:16" x14ac:dyDescent="0.25">
      <c r="A914" s="18">
        <v>915</v>
      </c>
      <c r="B914" s="17">
        <v>357</v>
      </c>
      <c r="C914" s="17">
        <v>279</v>
      </c>
      <c r="D914" s="17">
        <v>2</v>
      </c>
      <c r="E914" s="17">
        <v>558</v>
      </c>
      <c r="F914" s="51">
        <v>45266</v>
      </c>
      <c r="G914" s="17" t="s">
        <v>23</v>
      </c>
      <c r="H914" s="19">
        <v>499</v>
      </c>
      <c r="I914" s="17" t="str">
        <f>VLOOKUP(B914,товар!$A$1:$C$433,2,FALSE)</f>
        <v>Мясо</v>
      </c>
      <c r="J914" s="34">
        <f>AVERAGEIF($I$2:$I$999,I914,$C$2:$C$999)</f>
        <v>271.74545454545455</v>
      </c>
      <c r="K914" s="36">
        <f t="shared" si="28"/>
        <v>2.6696105981533602E-2</v>
      </c>
      <c r="L914" s="17" t="str">
        <f>VLOOKUP(B914,товар!$A$1:$C$433,3,FALSE)</f>
        <v>Снежана</v>
      </c>
      <c r="M914" s="53">
        <f>AVERAGEIFS($C$2:$C$999,$I$2:$I$999,I914,$L$2:$L$999,L914)</f>
        <v>272.35294117647061</v>
      </c>
      <c r="N914" s="51"/>
      <c r="O914" s="55">
        <f t="shared" si="29"/>
        <v>45266</v>
      </c>
      <c r="P914" s="55">
        <f>SUM($E$2:$E$999,клиенты!D913:L1347,10,FALSE)</f>
        <v>799900</v>
      </c>
    </row>
    <row r="915" spans="1:16" x14ac:dyDescent="0.25">
      <c r="A915" s="18">
        <v>916</v>
      </c>
      <c r="B915" s="17">
        <v>416</v>
      </c>
      <c r="C915" s="17">
        <v>472</v>
      </c>
      <c r="D915" s="17">
        <v>1</v>
      </c>
      <c r="E915" s="17">
        <v>472</v>
      </c>
      <c r="F915" s="51">
        <v>45339</v>
      </c>
      <c r="G915" s="17" t="s">
        <v>27</v>
      </c>
      <c r="H915" s="19">
        <v>401</v>
      </c>
      <c r="I915" s="17" t="str">
        <f>VLOOKUP(B915,товар!$A$1:$C$433,2,FALSE)</f>
        <v>Рыба</v>
      </c>
      <c r="J915" s="34">
        <f>AVERAGEIF($I$2:$I$999,I915,$C$2:$C$999)</f>
        <v>258.5128205128205</v>
      </c>
      <c r="K915" s="36">
        <f t="shared" si="28"/>
        <v>0.82582820868875229</v>
      </c>
      <c r="L915" s="17" t="str">
        <f>VLOOKUP(B915,товар!$A$1:$C$433,3,FALSE)</f>
        <v>Меридиан</v>
      </c>
      <c r="M915" s="53">
        <f>AVERAGEIFS($C$2:$C$999,$I$2:$I$999,I915,$L$2:$L$999,L915)</f>
        <v>260.64705882352939</v>
      </c>
      <c r="N915" s="51"/>
      <c r="O915" s="55">
        <f t="shared" si="29"/>
        <v>45339</v>
      </c>
      <c r="P915" s="55">
        <f>SUM($E$2:$E$999,клиенты!D914:L1348,10,FALSE)</f>
        <v>799900</v>
      </c>
    </row>
    <row r="916" spans="1:16" x14ac:dyDescent="0.25">
      <c r="A916" s="18">
        <v>917</v>
      </c>
      <c r="B916" s="17">
        <v>374</v>
      </c>
      <c r="C916" s="17">
        <v>52</v>
      </c>
      <c r="D916" s="17">
        <v>3</v>
      </c>
      <c r="E916" s="17">
        <v>156</v>
      </c>
      <c r="F916" s="51">
        <v>45026</v>
      </c>
      <c r="G916" s="17" t="s">
        <v>26</v>
      </c>
      <c r="H916" s="19">
        <v>463</v>
      </c>
      <c r="I916" s="17" t="str">
        <f>VLOOKUP(B916,товар!$A$1:$C$433,2,FALSE)</f>
        <v>Кофе</v>
      </c>
      <c r="J916" s="34">
        <f>AVERAGEIF($I$2:$I$999,I916,$C$2:$C$999)</f>
        <v>253.58536585365854</v>
      </c>
      <c r="K916" s="36">
        <f t="shared" si="28"/>
        <v>-0.79494084832163125</v>
      </c>
      <c r="L916" s="17" t="str">
        <f>VLOOKUP(B916,товар!$A$1:$C$433,3,FALSE)</f>
        <v>Tchibo</v>
      </c>
      <c r="M916" s="53">
        <f>AVERAGEIFS($C$2:$C$999,$I$2:$I$999,I916,$L$2:$L$999,L916)</f>
        <v>140</v>
      </c>
      <c r="N916" s="51"/>
      <c r="O916" s="55">
        <f t="shared" si="29"/>
        <v>45026</v>
      </c>
      <c r="P916" s="55">
        <f>SUM($E$2:$E$999,клиенты!D915:L1349,10,FALSE)</f>
        <v>799900</v>
      </c>
    </row>
    <row r="917" spans="1:16" x14ac:dyDescent="0.25">
      <c r="A917" s="18">
        <v>918</v>
      </c>
      <c r="B917" s="17">
        <v>145</v>
      </c>
      <c r="C917" s="17">
        <v>144</v>
      </c>
      <c r="D917" s="17">
        <v>5</v>
      </c>
      <c r="E917" s="17">
        <v>720</v>
      </c>
      <c r="F917" s="51">
        <v>45312</v>
      </c>
      <c r="G917" s="17" t="s">
        <v>8</v>
      </c>
      <c r="H917" s="19">
        <v>347</v>
      </c>
      <c r="I917" s="17" t="str">
        <f>VLOOKUP(B917,товар!$A$1:$C$433,2,FALSE)</f>
        <v>Овощи</v>
      </c>
      <c r="J917" s="34">
        <f>AVERAGEIF($I$2:$I$999,I917,$C$2:$C$999)</f>
        <v>250.48780487804879</v>
      </c>
      <c r="K917" s="36">
        <f t="shared" si="28"/>
        <v>-0.42512171372930874</v>
      </c>
      <c r="L917" s="17" t="str">
        <f>VLOOKUP(B917,товар!$A$1:$C$433,3,FALSE)</f>
        <v>Семко</v>
      </c>
      <c r="M917" s="53">
        <f>AVERAGEIFS($C$2:$C$999,$I$2:$I$999,I917,$L$2:$L$999,L917)</f>
        <v>208</v>
      </c>
      <c r="N917" s="51"/>
      <c r="O917" s="55">
        <f t="shared" si="29"/>
        <v>45312</v>
      </c>
      <c r="P917" s="55">
        <f>SUM($E$2:$E$999,клиенты!D916:L1350,10,FALSE)</f>
        <v>799900</v>
      </c>
    </row>
    <row r="918" spans="1:16" x14ac:dyDescent="0.25">
      <c r="A918" s="18">
        <v>919</v>
      </c>
      <c r="B918" s="17">
        <v>289</v>
      </c>
      <c r="C918" s="17">
        <v>258</v>
      </c>
      <c r="D918" s="17">
        <v>2</v>
      </c>
      <c r="E918" s="17">
        <v>516</v>
      </c>
      <c r="F918" s="51">
        <v>45392</v>
      </c>
      <c r="G918" s="17" t="s">
        <v>9</v>
      </c>
      <c r="H918" s="19">
        <v>54</v>
      </c>
      <c r="I918" s="17" t="str">
        <f>VLOOKUP(B918,товар!$A$1:$C$433,2,FALSE)</f>
        <v>Сок</v>
      </c>
      <c r="J918" s="34">
        <f>AVERAGEIF($I$2:$I$999,I918,$C$2:$C$999)</f>
        <v>268.60344827586209</v>
      </c>
      <c r="K918" s="36">
        <f t="shared" si="28"/>
        <v>-3.9476217985750184E-2</v>
      </c>
      <c r="L918" s="17" t="str">
        <f>VLOOKUP(B918,товар!$A$1:$C$433,3,FALSE)</f>
        <v>Добрый</v>
      </c>
      <c r="M918" s="53">
        <f>AVERAGEIFS($C$2:$C$999,$I$2:$I$999,I918,$L$2:$L$999,L918)</f>
        <v>242.81818181818181</v>
      </c>
      <c r="N918" s="51"/>
      <c r="O918" s="55">
        <f t="shared" si="29"/>
        <v>45392</v>
      </c>
      <c r="P918" s="55">
        <f>SUM($E$2:$E$999,клиенты!D917:L1351,10,FALSE)</f>
        <v>799900</v>
      </c>
    </row>
    <row r="919" spans="1:16" x14ac:dyDescent="0.25">
      <c r="A919" s="18">
        <v>920</v>
      </c>
      <c r="B919" s="17">
        <v>173</v>
      </c>
      <c r="C919" s="17">
        <v>173</v>
      </c>
      <c r="D919" s="17">
        <v>2</v>
      </c>
      <c r="E919" s="17">
        <v>346</v>
      </c>
      <c r="F919" s="51">
        <v>45097</v>
      </c>
      <c r="G919" s="17" t="s">
        <v>26</v>
      </c>
      <c r="H919" s="19">
        <v>246</v>
      </c>
      <c r="I919" s="17" t="str">
        <f>VLOOKUP(B919,товар!$A$1:$C$433,2,FALSE)</f>
        <v>Сок</v>
      </c>
      <c r="J919" s="34">
        <f>AVERAGEIF($I$2:$I$999,I919,$C$2:$C$999)</f>
        <v>268.60344827586209</v>
      </c>
      <c r="K919" s="36">
        <f t="shared" si="28"/>
        <v>-0.35592785159509599</v>
      </c>
      <c r="L919" s="17" t="str">
        <f>VLOOKUP(B919,товар!$A$1:$C$433,3,FALSE)</f>
        <v>Фруктовый сад</v>
      </c>
      <c r="M919" s="53">
        <f>AVERAGEIFS($C$2:$C$999,$I$2:$I$999,I919,$L$2:$L$999,L919)</f>
        <v>281.96875</v>
      </c>
      <c r="N919" s="51"/>
      <c r="O919" s="55">
        <f t="shared" si="29"/>
        <v>45097</v>
      </c>
      <c r="P919" s="55">
        <f>SUM($E$2:$E$999,клиенты!D918:L1352,10,FALSE)</f>
        <v>799900</v>
      </c>
    </row>
    <row r="920" spans="1:16" x14ac:dyDescent="0.25">
      <c r="A920" s="18">
        <v>921</v>
      </c>
      <c r="B920" s="17">
        <v>390</v>
      </c>
      <c r="C920" s="17">
        <v>494</v>
      </c>
      <c r="D920" s="17">
        <v>3</v>
      </c>
      <c r="E920" s="17">
        <v>1482</v>
      </c>
      <c r="F920" s="51">
        <v>45196</v>
      </c>
      <c r="G920" s="17" t="s">
        <v>19</v>
      </c>
      <c r="H920" s="19">
        <v>65</v>
      </c>
      <c r="I920" s="17" t="str">
        <f>VLOOKUP(B920,товар!$A$1:$C$433,2,FALSE)</f>
        <v>Сок</v>
      </c>
      <c r="J920" s="34">
        <f>AVERAGEIF($I$2:$I$999,I920,$C$2:$C$999)</f>
        <v>268.60344827586209</v>
      </c>
      <c r="K920" s="36">
        <f t="shared" si="28"/>
        <v>0.83914243532961019</v>
      </c>
      <c r="L920" s="17" t="str">
        <f>VLOOKUP(B920,товар!$A$1:$C$433,3,FALSE)</f>
        <v>Сады Придонья</v>
      </c>
      <c r="M920" s="53">
        <f>AVERAGEIFS($C$2:$C$999,$I$2:$I$999,I920,$L$2:$L$999,L920)</f>
        <v>254.18181818181819</v>
      </c>
      <c r="N920" s="51"/>
      <c r="O920" s="55">
        <f t="shared" si="29"/>
        <v>45196</v>
      </c>
      <c r="P920" s="55">
        <f>SUM($E$2:$E$999,клиенты!D919:L1353,10,FALSE)</f>
        <v>799900</v>
      </c>
    </row>
    <row r="921" spans="1:16" x14ac:dyDescent="0.25">
      <c r="A921" s="18">
        <v>922</v>
      </c>
      <c r="B921" s="17">
        <v>482</v>
      </c>
      <c r="C921" s="17">
        <v>198</v>
      </c>
      <c r="D921" s="17">
        <v>2</v>
      </c>
      <c r="E921" s="17">
        <v>396</v>
      </c>
      <c r="F921" s="51">
        <v>45197</v>
      </c>
      <c r="G921" s="17" t="s">
        <v>26</v>
      </c>
      <c r="H921" s="19">
        <v>44</v>
      </c>
      <c r="I921" s="17" t="str">
        <f>VLOOKUP(B921,товар!$A$1:$C$433,2,FALSE)</f>
        <v>Крупа</v>
      </c>
      <c r="J921" s="34">
        <f>AVERAGEIF($I$2:$I$999,I921,$C$2:$C$999)</f>
        <v>255.11627906976744</v>
      </c>
      <c r="K921" s="36">
        <f t="shared" si="28"/>
        <v>-0.22388331814038287</v>
      </c>
      <c r="L921" s="17" t="str">
        <f>VLOOKUP(B921,товар!$A$1:$C$433,3,FALSE)</f>
        <v>Мистраль</v>
      </c>
      <c r="M921" s="53">
        <f>AVERAGEIFS($C$2:$C$999,$I$2:$I$999,I921,$L$2:$L$999,L921)</f>
        <v>250.30769230769232</v>
      </c>
      <c r="N921" s="51"/>
      <c r="O921" s="55">
        <f t="shared" si="29"/>
        <v>45197</v>
      </c>
      <c r="P921" s="55">
        <f>SUM($E$2:$E$999,клиенты!D920:L1354,10,FALSE)</f>
        <v>799900</v>
      </c>
    </row>
    <row r="922" spans="1:16" x14ac:dyDescent="0.25">
      <c r="A922" s="18">
        <v>923</v>
      </c>
      <c r="B922" s="17">
        <v>465</v>
      </c>
      <c r="C922" s="17">
        <v>71</v>
      </c>
      <c r="D922" s="17">
        <v>5</v>
      </c>
      <c r="E922" s="17">
        <v>355</v>
      </c>
      <c r="F922" s="51">
        <v>45253</v>
      </c>
      <c r="G922" s="17" t="s">
        <v>16</v>
      </c>
      <c r="H922" s="19">
        <v>321</v>
      </c>
      <c r="I922" s="17" t="str">
        <f>VLOOKUP(B922,товар!$A$1:$C$433,2,FALSE)</f>
        <v>Йогурт</v>
      </c>
      <c r="J922" s="34">
        <f>AVERAGEIF($I$2:$I$999,I922,$C$2:$C$999)</f>
        <v>263.25423728813558</v>
      </c>
      <c r="K922" s="36">
        <f t="shared" si="28"/>
        <v>-0.73029873808910639</v>
      </c>
      <c r="L922" s="17" t="str">
        <f>VLOOKUP(B922,товар!$A$1:$C$433,3,FALSE)</f>
        <v>Ростагроэкспорт</v>
      </c>
      <c r="M922" s="53">
        <f>AVERAGEIFS($C$2:$C$999,$I$2:$I$999,I922,$L$2:$L$999,L922)</f>
        <v>257.78260869565219</v>
      </c>
      <c r="N922" s="51"/>
      <c r="O922" s="55">
        <f t="shared" si="29"/>
        <v>45253</v>
      </c>
      <c r="P922" s="55">
        <f>SUM($E$2:$E$999,клиенты!D921:L1355,10,FALSE)</f>
        <v>799900</v>
      </c>
    </row>
    <row r="923" spans="1:16" x14ac:dyDescent="0.25">
      <c r="A923" s="18">
        <v>924</v>
      </c>
      <c r="B923" s="17">
        <v>114</v>
      </c>
      <c r="C923" s="17">
        <v>228</v>
      </c>
      <c r="D923" s="17">
        <v>2</v>
      </c>
      <c r="E923" s="17">
        <v>456</v>
      </c>
      <c r="F923" s="51">
        <v>45175</v>
      </c>
      <c r="G923" s="17" t="s">
        <v>22</v>
      </c>
      <c r="H923" s="19">
        <v>50</v>
      </c>
      <c r="I923" s="17" t="str">
        <f>VLOOKUP(B923,товар!$A$1:$C$433,2,FALSE)</f>
        <v>Сыр</v>
      </c>
      <c r="J923" s="34">
        <f>AVERAGEIF($I$2:$I$999,I923,$C$2:$C$999)</f>
        <v>262.63492063492066</v>
      </c>
      <c r="K923" s="36">
        <f t="shared" si="28"/>
        <v>-0.13187477335912012</v>
      </c>
      <c r="L923" s="17" t="str">
        <f>VLOOKUP(B923,товар!$A$1:$C$433,3,FALSE)</f>
        <v>Сырная долина</v>
      </c>
      <c r="M923" s="53">
        <f>AVERAGEIFS($C$2:$C$999,$I$2:$I$999,I923,$L$2:$L$999,L923)</f>
        <v>271</v>
      </c>
      <c r="N923" s="51"/>
      <c r="O923" s="55">
        <f t="shared" si="29"/>
        <v>45175</v>
      </c>
      <c r="P923" s="55">
        <f>SUM($E$2:$E$999,клиенты!D922:L1356,10,FALSE)</f>
        <v>799900</v>
      </c>
    </row>
    <row r="924" spans="1:16" x14ac:dyDescent="0.25">
      <c r="A924" s="18">
        <v>925</v>
      </c>
      <c r="B924" s="17">
        <v>46</v>
      </c>
      <c r="C924" s="17">
        <v>290</v>
      </c>
      <c r="D924" s="17">
        <v>3</v>
      </c>
      <c r="E924" s="17">
        <v>870</v>
      </c>
      <c r="F924" s="51">
        <v>45059</v>
      </c>
      <c r="G924" s="17" t="s">
        <v>13</v>
      </c>
      <c r="H924" s="19">
        <v>460</v>
      </c>
      <c r="I924" s="17" t="str">
        <f>VLOOKUP(B924,товар!$A$1:$C$433,2,FALSE)</f>
        <v>Йогурт</v>
      </c>
      <c r="J924" s="34">
        <f>AVERAGEIF($I$2:$I$999,I924,$C$2:$C$999)</f>
        <v>263.25423728813558</v>
      </c>
      <c r="K924" s="36">
        <f t="shared" si="28"/>
        <v>0.10159670357970652</v>
      </c>
      <c r="L924" s="17" t="str">
        <f>VLOOKUP(B924,товар!$A$1:$C$433,3,FALSE)</f>
        <v>Активиа</v>
      </c>
      <c r="M924" s="53">
        <f>AVERAGEIFS($C$2:$C$999,$I$2:$I$999,I924,$L$2:$L$999,L924)</f>
        <v>293.66666666666669</v>
      </c>
      <c r="N924" s="51"/>
      <c r="O924" s="55">
        <f t="shared" si="29"/>
        <v>45059</v>
      </c>
      <c r="P924" s="55">
        <f>SUM($E$2:$E$999,клиенты!D923:L1357,10,FALSE)</f>
        <v>799900</v>
      </c>
    </row>
    <row r="925" spans="1:16" x14ac:dyDescent="0.25">
      <c r="A925" s="18">
        <v>926</v>
      </c>
      <c r="B925" s="17">
        <v>222</v>
      </c>
      <c r="C925" s="17">
        <v>168</v>
      </c>
      <c r="D925" s="17">
        <v>3</v>
      </c>
      <c r="E925" s="17">
        <v>504</v>
      </c>
      <c r="F925" s="51">
        <v>45313</v>
      </c>
      <c r="G925" s="17" t="s">
        <v>21</v>
      </c>
      <c r="H925" s="19">
        <v>79</v>
      </c>
      <c r="I925" s="17" t="str">
        <f>VLOOKUP(B925,товар!$A$1:$C$433,2,FALSE)</f>
        <v>Молоко</v>
      </c>
      <c r="J925" s="34">
        <f>AVERAGEIF($I$2:$I$999,I925,$C$2:$C$999)</f>
        <v>294.95238095238096</v>
      </c>
      <c r="K925" s="36">
        <f t="shared" si="28"/>
        <v>-0.43041653212786568</v>
      </c>
      <c r="L925" s="17" t="str">
        <f>VLOOKUP(B925,товар!$A$1:$C$433,3,FALSE)</f>
        <v>Простоквашино</v>
      </c>
      <c r="M925" s="53">
        <f>AVERAGEIFS($C$2:$C$999,$I$2:$I$999,I925,$L$2:$L$999,L925)</f>
        <v>318.81818181818181</v>
      </c>
      <c r="N925" s="51"/>
      <c r="O925" s="55">
        <f t="shared" si="29"/>
        <v>45313</v>
      </c>
      <c r="P925" s="55">
        <f>SUM($E$2:$E$999,клиенты!D924:L1358,10,FALSE)</f>
        <v>799900</v>
      </c>
    </row>
    <row r="926" spans="1:16" x14ac:dyDescent="0.25">
      <c r="A926" s="18">
        <v>927</v>
      </c>
      <c r="B926" s="17">
        <v>210</v>
      </c>
      <c r="C926" s="17">
        <v>374</v>
      </c>
      <c r="D926" s="17">
        <v>2</v>
      </c>
      <c r="E926" s="17">
        <v>748</v>
      </c>
      <c r="F926" s="51">
        <v>45052</v>
      </c>
      <c r="G926" s="17" t="s">
        <v>16</v>
      </c>
      <c r="H926" s="19">
        <v>209</v>
      </c>
      <c r="I926" s="17" t="str">
        <f>VLOOKUP(B926,товар!$A$1:$C$433,2,FALSE)</f>
        <v>Колбаса</v>
      </c>
      <c r="J926" s="34">
        <f>AVERAGEIF($I$2:$I$999,I926,$C$2:$C$999)</f>
        <v>286.92307692307691</v>
      </c>
      <c r="K926" s="36">
        <f t="shared" si="28"/>
        <v>0.30348525469168908</v>
      </c>
      <c r="L926" s="17" t="str">
        <f>VLOOKUP(B926,товар!$A$1:$C$433,3,FALSE)</f>
        <v>Окраина</v>
      </c>
      <c r="M926" s="53">
        <f>AVERAGEIFS($C$2:$C$999,$I$2:$I$999,I926,$L$2:$L$999,L926)</f>
        <v>273.58333333333331</v>
      </c>
      <c r="N926" s="51"/>
      <c r="O926" s="55">
        <f t="shared" si="29"/>
        <v>45052</v>
      </c>
      <c r="P926" s="55">
        <f>SUM($E$2:$E$999,клиенты!D925:L1359,10,FALSE)</f>
        <v>799900</v>
      </c>
    </row>
    <row r="927" spans="1:16" x14ac:dyDescent="0.25">
      <c r="A927" s="18">
        <v>928</v>
      </c>
      <c r="B927" s="17">
        <v>399</v>
      </c>
      <c r="C927" s="17">
        <v>67</v>
      </c>
      <c r="D927" s="17">
        <v>2</v>
      </c>
      <c r="E927" s="17">
        <v>134</v>
      </c>
      <c r="F927" s="51">
        <v>44951</v>
      </c>
      <c r="G927" s="17" t="s">
        <v>26</v>
      </c>
      <c r="H927" s="19">
        <v>451</v>
      </c>
      <c r="I927" s="17" t="str">
        <f>VLOOKUP(B927,товар!$A$1:$C$433,2,FALSE)</f>
        <v>Хлеб</v>
      </c>
      <c r="J927" s="34">
        <f>AVERAGEIF($I$2:$I$999,I927,$C$2:$C$999)</f>
        <v>300.31818181818181</v>
      </c>
      <c r="K927" s="36">
        <f t="shared" si="28"/>
        <v>-0.77690328439533829</v>
      </c>
      <c r="L927" s="17" t="str">
        <f>VLOOKUP(B927,товар!$A$1:$C$433,3,FALSE)</f>
        <v>Хлебный Дом</v>
      </c>
      <c r="M927" s="53">
        <f>AVERAGEIFS($C$2:$C$999,$I$2:$I$999,I927,$L$2:$L$999,L927)</f>
        <v>281.73333333333335</v>
      </c>
      <c r="N927" s="51"/>
      <c r="O927" s="55">
        <f t="shared" si="29"/>
        <v>44951</v>
      </c>
      <c r="P927" s="55">
        <f>SUM($E$2:$E$999,клиенты!D926:L1360,10,FALSE)</f>
        <v>799900</v>
      </c>
    </row>
    <row r="928" spans="1:16" x14ac:dyDescent="0.25">
      <c r="A928" s="18">
        <v>929</v>
      </c>
      <c r="B928" s="17">
        <v>498</v>
      </c>
      <c r="C928" s="17">
        <v>244</v>
      </c>
      <c r="D928" s="17">
        <v>2</v>
      </c>
      <c r="E928" s="17">
        <v>488</v>
      </c>
      <c r="F928" s="51">
        <v>45238</v>
      </c>
      <c r="G928" s="17" t="s">
        <v>11</v>
      </c>
      <c r="H928" s="19">
        <v>49</v>
      </c>
      <c r="I928" s="17" t="str">
        <f>VLOOKUP(B928,товар!$A$1:$C$433,2,FALSE)</f>
        <v>Молоко</v>
      </c>
      <c r="J928" s="34">
        <f>AVERAGEIF($I$2:$I$999,I928,$C$2:$C$999)</f>
        <v>294.95238095238096</v>
      </c>
      <c r="K928" s="36">
        <f t="shared" si="28"/>
        <v>-0.17274782047142401</v>
      </c>
      <c r="L928" s="17" t="str">
        <f>VLOOKUP(B928,товар!$A$1:$C$433,3,FALSE)</f>
        <v>Домик в деревне</v>
      </c>
      <c r="M928" s="53">
        <f>AVERAGEIFS($C$2:$C$999,$I$2:$I$999,I928,$L$2:$L$999,L928)</f>
        <v>274.77777777777777</v>
      </c>
      <c r="N928" s="51"/>
      <c r="O928" s="55">
        <f t="shared" si="29"/>
        <v>45238</v>
      </c>
      <c r="P928" s="55">
        <f>SUM($E$2:$E$999,клиенты!D927:L1361,10,FALSE)</f>
        <v>799900</v>
      </c>
    </row>
    <row r="929" spans="1:16" x14ac:dyDescent="0.25">
      <c r="A929" s="18">
        <v>930</v>
      </c>
      <c r="B929" s="17">
        <v>170</v>
      </c>
      <c r="C929" s="17">
        <v>312</v>
      </c>
      <c r="D929" s="17">
        <v>1</v>
      </c>
      <c r="E929" s="17">
        <v>312</v>
      </c>
      <c r="F929" s="51">
        <v>45072</v>
      </c>
      <c r="G929" s="17" t="s">
        <v>19</v>
      </c>
      <c r="H929" s="19">
        <v>162</v>
      </c>
      <c r="I929" s="17" t="str">
        <f>VLOOKUP(B929,товар!$A$1:$C$433,2,FALSE)</f>
        <v>Конфеты</v>
      </c>
      <c r="J929" s="34">
        <f>AVERAGEIF($I$2:$I$999,I929,$C$2:$C$999)</f>
        <v>267.85483870967744</v>
      </c>
      <c r="K929" s="36">
        <f t="shared" si="28"/>
        <v>0.16481001987113864</v>
      </c>
      <c r="L929" s="17" t="str">
        <f>VLOOKUP(B929,товар!$A$1:$C$433,3,FALSE)</f>
        <v>Славянка</v>
      </c>
      <c r="M929" s="53">
        <f>AVERAGEIFS($C$2:$C$999,$I$2:$I$999,I929,$L$2:$L$999,L929)</f>
        <v>268</v>
      </c>
      <c r="N929" s="51"/>
      <c r="O929" s="55">
        <f t="shared" si="29"/>
        <v>45072</v>
      </c>
      <c r="P929" s="55">
        <f>SUM($E$2:$E$999,клиенты!D928:L1362,10,FALSE)</f>
        <v>799900</v>
      </c>
    </row>
    <row r="930" spans="1:16" x14ac:dyDescent="0.25">
      <c r="A930" s="18">
        <v>931</v>
      </c>
      <c r="B930" s="17">
        <v>205</v>
      </c>
      <c r="C930" s="17">
        <v>212</v>
      </c>
      <c r="D930" s="17">
        <v>4</v>
      </c>
      <c r="E930" s="17">
        <v>848</v>
      </c>
      <c r="F930" s="51">
        <v>45020</v>
      </c>
      <c r="G930" s="17" t="s">
        <v>17</v>
      </c>
      <c r="H930" s="19">
        <v>414</v>
      </c>
      <c r="I930" s="17" t="str">
        <f>VLOOKUP(B930,товар!$A$1:$C$433,2,FALSE)</f>
        <v>Макароны</v>
      </c>
      <c r="J930" s="34">
        <f>AVERAGEIF($I$2:$I$999,I930,$C$2:$C$999)</f>
        <v>265.47674418604652</v>
      </c>
      <c r="K930" s="36">
        <f t="shared" si="28"/>
        <v>-0.20143664316061494</v>
      </c>
      <c r="L930" s="17" t="str">
        <f>VLOOKUP(B930,товар!$A$1:$C$433,3,FALSE)</f>
        <v>Борилла</v>
      </c>
      <c r="M930" s="53">
        <f>AVERAGEIFS($C$2:$C$999,$I$2:$I$999,I930,$L$2:$L$999,L930)</f>
        <v>236.27586206896552</v>
      </c>
      <c r="N930" s="51"/>
      <c r="O930" s="55">
        <f t="shared" si="29"/>
        <v>45020</v>
      </c>
      <c r="P930" s="55">
        <f>SUM($E$2:$E$999,клиенты!D929:L1363,10,FALSE)</f>
        <v>799900</v>
      </c>
    </row>
    <row r="931" spans="1:16" x14ac:dyDescent="0.25">
      <c r="A931" s="18">
        <v>932</v>
      </c>
      <c r="B931" s="17">
        <v>188</v>
      </c>
      <c r="C931" s="17">
        <v>233</v>
      </c>
      <c r="D931" s="17">
        <v>2</v>
      </c>
      <c r="E931" s="17">
        <v>466</v>
      </c>
      <c r="F931" s="51">
        <v>45214</v>
      </c>
      <c r="G931" s="17" t="s">
        <v>18</v>
      </c>
      <c r="H931" s="19">
        <v>445</v>
      </c>
      <c r="I931" s="17" t="str">
        <f>VLOOKUP(B931,товар!$A$1:$C$433,2,FALSE)</f>
        <v>Молоко</v>
      </c>
      <c r="J931" s="34">
        <f>AVERAGEIF($I$2:$I$999,I931,$C$2:$C$999)</f>
        <v>294.95238095238096</v>
      </c>
      <c r="K931" s="36">
        <f t="shared" si="28"/>
        <v>-0.21004197610590902</v>
      </c>
      <c r="L931" s="17" t="str">
        <f>VLOOKUP(B931,товар!$A$1:$C$433,3,FALSE)</f>
        <v>Вимм-Билль-Данн</v>
      </c>
      <c r="M931" s="53">
        <f>AVERAGEIFS($C$2:$C$999,$I$2:$I$999,I931,$L$2:$L$999,L931)</f>
        <v>193.5</v>
      </c>
      <c r="N931" s="51"/>
      <c r="O931" s="55">
        <f t="shared" si="29"/>
        <v>45214</v>
      </c>
      <c r="P931" s="55">
        <f>SUM($E$2:$E$999,клиенты!D930:L1364,10,FALSE)</f>
        <v>799900</v>
      </c>
    </row>
    <row r="932" spans="1:16" x14ac:dyDescent="0.25">
      <c r="A932" s="18">
        <v>933</v>
      </c>
      <c r="B932" s="17">
        <v>246</v>
      </c>
      <c r="C932" s="17">
        <v>400</v>
      </c>
      <c r="D932" s="17">
        <v>4</v>
      </c>
      <c r="E932" s="17">
        <v>1600</v>
      </c>
      <c r="F932" s="51">
        <v>45376</v>
      </c>
      <c r="G932" s="17" t="s">
        <v>23</v>
      </c>
      <c r="H932" s="19">
        <v>191</v>
      </c>
      <c r="I932" s="17" t="str">
        <f>VLOOKUP(B932,товар!$A$1:$C$433,2,FALSE)</f>
        <v>Сыр</v>
      </c>
      <c r="J932" s="34">
        <f>AVERAGEIF($I$2:$I$999,I932,$C$2:$C$999)</f>
        <v>262.63492063492066</v>
      </c>
      <c r="K932" s="36">
        <f t="shared" si="28"/>
        <v>0.52302671340505236</v>
      </c>
      <c r="L932" s="17" t="str">
        <f>VLOOKUP(B932,товар!$A$1:$C$433,3,FALSE)</f>
        <v>President</v>
      </c>
      <c r="M932" s="53">
        <f>AVERAGEIFS($C$2:$C$999,$I$2:$I$999,I932,$L$2:$L$999,L932)</f>
        <v>238.72222222222223</v>
      </c>
      <c r="N932" s="51"/>
      <c r="O932" s="55">
        <f t="shared" si="29"/>
        <v>45376</v>
      </c>
      <c r="P932" s="55">
        <f>SUM($E$2:$E$999,клиенты!D931:L1365,10,FALSE)</f>
        <v>799900</v>
      </c>
    </row>
    <row r="933" spans="1:16" x14ac:dyDescent="0.25">
      <c r="A933" s="18">
        <v>934</v>
      </c>
      <c r="B933" s="17">
        <v>187</v>
      </c>
      <c r="C933" s="17">
        <v>168</v>
      </c>
      <c r="D933" s="17">
        <v>3</v>
      </c>
      <c r="E933" s="17">
        <v>504</v>
      </c>
      <c r="F933" s="51">
        <v>44946</v>
      </c>
      <c r="G933" s="17" t="s">
        <v>22</v>
      </c>
      <c r="H933" s="19">
        <v>126</v>
      </c>
      <c r="I933" s="17" t="str">
        <f>VLOOKUP(B933,товар!$A$1:$C$433,2,FALSE)</f>
        <v>Макароны</v>
      </c>
      <c r="J933" s="34">
        <f>AVERAGEIF($I$2:$I$999,I933,$C$2:$C$999)</f>
        <v>265.47674418604652</v>
      </c>
      <c r="K933" s="36">
        <f t="shared" si="28"/>
        <v>-0.36717620778765714</v>
      </c>
      <c r="L933" s="17" t="str">
        <f>VLOOKUP(B933,товар!$A$1:$C$433,3,FALSE)</f>
        <v>Паста Зара</v>
      </c>
      <c r="M933" s="53">
        <f>AVERAGEIFS($C$2:$C$999,$I$2:$I$999,I933,$L$2:$L$999,L933)</f>
        <v>276.67567567567568</v>
      </c>
      <c r="N933" s="51"/>
      <c r="O933" s="55">
        <f t="shared" si="29"/>
        <v>44946</v>
      </c>
      <c r="P933" s="55">
        <f>SUM($E$2:$E$999,клиенты!D932:L1366,10,FALSE)</f>
        <v>799900</v>
      </c>
    </row>
    <row r="934" spans="1:16" x14ac:dyDescent="0.25">
      <c r="A934" s="18">
        <v>935</v>
      </c>
      <c r="B934" s="17">
        <v>9</v>
      </c>
      <c r="C934" s="17">
        <v>321</v>
      </c>
      <c r="D934" s="17">
        <v>1</v>
      </c>
      <c r="E934" s="17">
        <v>321</v>
      </c>
      <c r="F934" s="51">
        <v>45173</v>
      </c>
      <c r="G934" s="17" t="s">
        <v>23</v>
      </c>
      <c r="H934" s="19">
        <v>217</v>
      </c>
      <c r="I934" s="17" t="str">
        <f>VLOOKUP(B934,товар!$A$1:$C$433,2,FALSE)</f>
        <v>Йогурт</v>
      </c>
      <c r="J934" s="34">
        <f>AVERAGEIF($I$2:$I$999,I934,$C$2:$C$999)</f>
        <v>263.25423728813558</v>
      </c>
      <c r="K934" s="36">
        <f t="shared" si="28"/>
        <v>0.21935359258305431</v>
      </c>
      <c r="L934" s="17" t="str">
        <f>VLOOKUP(B934,товар!$A$1:$C$433,3,FALSE)</f>
        <v>Чудо</v>
      </c>
      <c r="M934" s="53">
        <f>AVERAGEIFS($C$2:$C$999,$I$2:$I$999,I934,$L$2:$L$999,L934)</f>
        <v>287.10000000000002</v>
      </c>
      <c r="N934" s="51"/>
      <c r="O934" s="55">
        <f t="shared" si="29"/>
        <v>45173</v>
      </c>
      <c r="P934" s="55">
        <f>SUM($E$2:$E$999,клиенты!D933:L1367,10,FALSE)</f>
        <v>799900</v>
      </c>
    </row>
    <row r="935" spans="1:16" x14ac:dyDescent="0.25">
      <c r="A935" s="18">
        <v>936</v>
      </c>
      <c r="B935" s="17">
        <v>302</v>
      </c>
      <c r="C935" s="17">
        <v>229</v>
      </c>
      <c r="D935" s="17">
        <v>5</v>
      </c>
      <c r="E935" s="17">
        <v>1145</v>
      </c>
      <c r="F935" s="51">
        <v>45372</v>
      </c>
      <c r="G935" s="17" t="s">
        <v>12</v>
      </c>
      <c r="H935" s="19">
        <v>42</v>
      </c>
      <c r="I935" s="17" t="str">
        <f>VLOOKUP(B935,товар!$A$1:$C$433,2,FALSE)</f>
        <v>Молоко</v>
      </c>
      <c r="J935" s="34">
        <f>AVERAGEIF($I$2:$I$999,I935,$C$2:$C$999)</f>
        <v>294.95238095238096</v>
      </c>
      <c r="K935" s="36">
        <f t="shared" si="28"/>
        <v>-0.22360348724572165</v>
      </c>
      <c r="L935" s="17" t="str">
        <f>VLOOKUP(B935,товар!$A$1:$C$433,3,FALSE)</f>
        <v>Домик в деревне</v>
      </c>
      <c r="M935" s="53">
        <f>AVERAGEIFS($C$2:$C$999,$I$2:$I$999,I935,$L$2:$L$999,L935)</f>
        <v>274.77777777777777</v>
      </c>
      <c r="N935" s="51"/>
      <c r="O935" s="55">
        <f t="shared" si="29"/>
        <v>45372</v>
      </c>
      <c r="P935" s="55">
        <f>SUM($E$2:$E$999,клиенты!D934:L1368,10,FALSE)</f>
        <v>799900</v>
      </c>
    </row>
    <row r="936" spans="1:16" x14ac:dyDescent="0.25">
      <c r="A936" s="18">
        <v>937</v>
      </c>
      <c r="B936" s="17">
        <v>166</v>
      </c>
      <c r="C936" s="17">
        <v>166</v>
      </c>
      <c r="D936" s="17">
        <v>5</v>
      </c>
      <c r="E936" s="17">
        <v>830</v>
      </c>
      <c r="F936" s="51">
        <v>45252</v>
      </c>
      <c r="G936" s="17" t="s">
        <v>12</v>
      </c>
      <c r="H936" s="19">
        <v>407</v>
      </c>
      <c r="I936" s="17" t="str">
        <f>VLOOKUP(B936,товар!$A$1:$C$433,2,FALSE)</f>
        <v>Сок</v>
      </c>
      <c r="J936" s="34">
        <f>AVERAGEIF($I$2:$I$999,I936,$C$2:$C$999)</f>
        <v>268.60344827586209</v>
      </c>
      <c r="K936" s="36">
        <f t="shared" si="28"/>
        <v>-0.38198857436292455</v>
      </c>
      <c r="L936" s="17" t="str">
        <f>VLOOKUP(B936,товар!$A$1:$C$433,3,FALSE)</f>
        <v>Добрый</v>
      </c>
      <c r="M936" s="53">
        <f>AVERAGEIFS($C$2:$C$999,$I$2:$I$999,I936,$L$2:$L$999,L936)</f>
        <v>242.81818181818181</v>
      </c>
      <c r="N936" s="51"/>
      <c r="O936" s="55">
        <f t="shared" si="29"/>
        <v>45252</v>
      </c>
      <c r="P936" s="55">
        <f>SUM($E$2:$E$999,клиенты!D935:L1369,10,FALSE)</f>
        <v>799900</v>
      </c>
    </row>
    <row r="937" spans="1:16" x14ac:dyDescent="0.25">
      <c r="A937" s="18">
        <v>938</v>
      </c>
      <c r="B937" s="17">
        <v>329</v>
      </c>
      <c r="C937" s="17">
        <v>71</v>
      </c>
      <c r="D937" s="17">
        <v>2</v>
      </c>
      <c r="E937" s="17">
        <v>142</v>
      </c>
      <c r="F937" s="51">
        <v>45138</v>
      </c>
      <c r="G937" s="17" t="s">
        <v>12</v>
      </c>
      <c r="H937" s="19">
        <v>117</v>
      </c>
      <c r="I937" s="17" t="str">
        <f>VLOOKUP(B937,товар!$A$1:$C$433,2,FALSE)</f>
        <v>Соль</v>
      </c>
      <c r="J937" s="34">
        <f>AVERAGEIF($I$2:$I$999,I937,$C$2:$C$999)</f>
        <v>264.8679245283019</v>
      </c>
      <c r="K937" s="36">
        <f t="shared" si="28"/>
        <v>-0.73194187206154726</v>
      </c>
      <c r="L937" s="17" t="str">
        <f>VLOOKUP(B937,товар!$A$1:$C$433,3,FALSE)</f>
        <v>Славянская</v>
      </c>
      <c r="M937" s="53">
        <f>AVERAGEIFS($C$2:$C$999,$I$2:$I$999,I937,$L$2:$L$999,L937)</f>
        <v>236.91666666666666</v>
      </c>
      <c r="N937" s="51"/>
      <c r="O937" s="55">
        <f t="shared" si="29"/>
        <v>45138</v>
      </c>
      <c r="P937" s="55">
        <f>SUM($E$2:$E$999,клиенты!D936:L1370,10,FALSE)</f>
        <v>799900</v>
      </c>
    </row>
    <row r="938" spans="1:16" x14ac:dyDescent="0.25">
      <c r="A938" s="18">
        <v>939</v>
      </c>
      <c r="B938" s="17">
        <v>35</v>
      </c>
      <c r="C938" s="17">
        <v>345</v>
      </c>
      <c r="D938" s="17">
        <v>2</v>
      </c>
      <c r="E938" s="17">
        <v>690</v>
      </c>
      <c r="F938" s="51">
        <v>45078</v>
      </c>
      <c r="G938" s="17" t="s">
        <v>19</v>
      </c>
      <c r="H938" s="19">
        <v>91</v>
      </c>
      <c r="I938" s="17" t="str">
        <f>VLOOKUP(B938,товар!$A$1:$C$433,2,FALSE)</f>
        <v>Крупа</v>
      </c>
      <c r="J938" s="34">
        <f>AVERAGEIF($I$2:$I$999,I938,$C$2:$C$999)</f>
        <v>255.11627906976744</v>
      </c>
      <c r="K938" s="36">
        <f t="shared" si="28"/>
        <v>0.35232452142206006</v>
      </c>
      <c r="L938" s="17" t="str">
        <f>VLOOKUP(B938,товар!$A$1:$C$433,3,FALSE)</f>
        <v>Мистраль</v>
      </c>
      <c r="M938" s="53">
        <f>AVERAGEIFS($C$2:$C$999,$I$2:$I$999,I938,$L$2:$L$999,L938)</f>
        <v>250.30769230769232</v>
      </c>
      <c r="N938" s="51"/>
      <c r="O938" s="55">
        <f t="shared" si="29"/>
        <v>45078</v>
      </c>
      <c r="P938" s="55">
        <f>SUM($E$2:$E$999,клиенты!D937:L1371,10,FALSE)</f>
        <v>799900</v>
      </c>
    </row>
    <row r="939" spans="1:16" x14ac:dyDescent="0.25">
      <c r="A939" s="18">
        <v>940</v>
      </c>
      <c r="B939" s="17">
        <v>342</v>
      </c>
      <c r="C939" s="17">
        <v>259</v>
      </c>
      <c r="D939" s="17">
        <v>5</v>
      </c>
      <c r="E939" s="17">
        <v>1295</v>
      </c>
      <c r="F939" s="51">
        <v>45349</v>
      </c>
      <c r="G939" s="17" t="s">
        <v>17</v>
      </c>
      <c r="H939" s="19">
        <v>380</v>
      </c>
      <c r="I939" s="17" t="str">
        <f>VLOOKUP(B939,товар!$A$1:$C$433,2,FALSE)</f>
        <v>Овощи</v>
      </c>
      <c r="J939" s="34">
        <f>AVERAGEIF($I$2:$I$999,I939,$C$2:$C$999)</f>
        <v>250.48780487804879</v>
      </c>
      <c r="K939" s="36">
        <f t="shared" si="28"/>
        <v>3.3982473222979426E-2</v>
      </c>
      <c r="L939" s="17" t="str">
        <f>VLOOKUP(B939,товар!$A$1:$C$433,3,FALSE)</f>
        <v>Овощной ряд</v>
      </c>
      <c r="M939" s="53">
        <f>AVERAGEIFS($C$2:$C$999,$I$2:$I$999,I939,$L$2:$L$999,L939)</f>
        <v>303.8235294117647</v>
      </c>
      <c r="N939" s="51"/>
      <c r="O939" s="55">
        <f t="shared" si="29"/>
        <v>45349</v>
      </c>
      <c r="P939" s="55">
        <f>SUM($E$2:$E$999,клиенты!D938:L1372,10,FALSE)</f>
        <v>799900</v>
      </c>
    </row>
    <row r="940" spans="1:16" x14ac:dyDescent="0.25">
      <c r="A940" s="18">
        <v>941</v>
      </c>
      <c r="B940" s="17">
        <v>44</v>
      </c>
      <c r="C940" s="17">
        <v>439</v>
      </c>
      <c r="D940" s="17">
        <v>5</v>
      </c>
      <c r="E940" s="17">
        <v>2195</v>
      </c>
      <c r="F940" s="51">
        <v>45008</v>
      </c>
      <c r="G940" s="17" t="s">
        <v>14</v>
      </c>
      <c r="H940" s="19">
        <v>469</v>
      </c>
      <c r="I940" s="17" t="str">
        <f>VLOOKUP(B940,товар!$A$1:$C$433,2,FALSE)</f>
        <v>Молоко</v>
      </c>
      <c r="J940" s="34">
        <f>AVERAGEIF($I$2:$I$999,I940,$C$2:$C$999)</f>
        <v>294.95238095238096</v>
      </c>
      <c r="K940" s="36">
        <f t="shared" si="28"/>
        <v>0.48837584759444619</v>
      </c>
      <c r="L940" s="17" t="str">
        <f>VLOOKUP(B940,товар!$A$1:$C$433,3,FALSE)</f>
        <v>Беллакт</v>
      </c>
      <c r="M940" s="53">
        <f>AVERAGEIFS($C$2:$C$999,$I$2:$I$999,I940,$L$2:$L$999,L940)</f>
        <v>322.54545454545456</v>
      </c>
      <c r="N940" s="51"/>
      <c r="O940" s="55">
        <f t="shared" si="29"/>
        <v>45008</v>
      </c>
      <c r="P940" s="55">
        <f>SUM($E$2:$E$999,клиенты!D939:L1373,10,FALSE)</f>
        <v>799900</v>
      </c>
    </row>
    <row r="941" spans="1:16" x14ac:dyDescent="0.25">
      <c r="A941" s="18">
        <v>942</v>
      </c>
      <c r="B941" s="17">
        <v>128</v>
      </c>
      <c r="C941" s="17">
        <v>246</v>
      </c>
      <c r="D941" s="17">
        <v>4</v>
      </c>
      <c r="E941" s="17">
        <v>984</v>
      </c>
      <c r="F941" s="51">
        <v>45310</v>
      </c>
      <c r="G941" s="17" t="s">
        <v>10</v>
      </c>
      <c r="H941" s="19">
        <v>479</v>
      </c>
      <c r="I941" s="17" t="str">
        <f>VLOOKUP(B941,товар!$A$1:$C$433,2,FALSE)</f>
        <v>Мясо</v>
      </c>
      <c r="J941" s="34">
        <f>AVERAGEIF($I$2:$I$999,I941,$C$2:$C$999)</f>
        <v>271.74545454545455</v>
      </c>
      <c r="K941" s="36">
        <f t="shared" si="28"/>
        <v>-9.4741067844239302E-2</v>
      </c>
      <c r="L941" s="17" t="str">
        <f>VLOOKUP(B941,товар!$A$1:$C$433,3,FALSE)</f>
        <v>Мираторг</v>
      </c>
      <c r="M941" s="53">
        <f>AVERAGEIFS($C$2:$C$999,$I$2:$I$999,I941,$L$2:$L$999,L941)</f>
        <v>316.58333333333331</v>
      </c>
      <c r="N941" s="51"/>
      <c r="O941" s="55">
        <f t="shared" si="29"/>
        <v>45310</v>
      </c>
      <c r="P941" s="55">
        <f>SUM($E$2:$E$999,клиенты!D940:L1374,10,FALSE)</f>
        <v>799900</v>
      </c>
    </row>
    <row r="942" spans="1:16" x14ac:dyDescent="0.25">
      <c r="A942" s="18">
        <v>943</v>
      </c>
      <c r="B942" s="17">
        <v>447</v>
      </c>
      <c r="C942" s="17">
        <v>118</v>
      </c>
      <c r="D942" s="17">
        <v>3</v>
      </c>
      <c r="E942" s="17">
        <v>354</v>
      </c>
      <c r="F942" s="51">
        <v>45337</v>
      </c>
      <c r="G942" s="17" t="s">
        <v>16</v>
      </c>
      <c r="H942" s="19">
        <v>9</v>
      </c>
      <c r="I942" s="17" t="str">
        <f>VLOOKUP(B942,товар!$A$1:$C$433,2,FALSE)</f>
        <v>Йогурт</v>
      </c>
      <c r="J942" s="34">
        <f>AVERAGEIF($I$2:$I$999,I942,$C$2:$C$999)</f>
        <v>263.25423728813558</v>
      </c>
      <c r="K942" s="36">
        <f t="shared" si="28"/>
        <v>-0.55176409992274011</v>
      </c>
      <c r="L942" s="17" t="str">
        <f>VLOOKUP(B942,товар!$A$1:$C$433,3,FALSE)</f>
        <v>Эрманн</v>
      </c>
      <c r="M942" s="53">
        <f>AVERAGEIFS($C$2:$C$999,$I$2:$I$999,I942,$L$2:$L$999,L942)</f>
        <v>248.5</v>
      </c>
      <c r="N942" s="51"/>
      <c r="O942" s="55">
        <f t="shared" si="29"/>
        <v>45337</v>
      </c>
      <c r="P942" s="55">
        <f>SUM($E$2:$E$999,клиенты!D941:L1375,10,FALSE)</f>
        <v>799900</v>
      </c>
    </row>
    <row r="943" spans="1:16" x14ac:dyDescent="0.25">
      <c r="A943" s="18">
        <v>944</v>
      </c>
      <c r="B943" s="17">
        <v>48</v>
      </c>
      <c r="C943" s="17">
        <v>116</v>
      </c>
      <c r="D943" s="17">
        <v>5</v>
      </c>
      <c r="E943" s="17">
        <v>580</v>
      </c>
      <c r="F943" s="51">
        <v>45034</v>
      </c>
      <c r="G943" s="17" t="s">
        <v>25</v>
      </c>
      <c r="H943" s="19">
        <v>477</v>
      </c>
      <c r="I943" s="17" t="str">
        <f>VLOOKUP(B943,товар!$A$1:$C$433,2,FALSE)</f>
        <v>Фрукты</v>
      </c>
      <c r="J943" s="34">
        <f>AVERAGEIF($I$2:$I$999,I943,$C$2:$C$999)</f>
        <v>274.16279069767444</v>
      </c>
      <c r="K943" s="36">
        <f t="shared" si="28"/>
        <v>-0.57689371447959958</v>
      </c>
      <c r="L943" s="17" t="str">
        <f>VLOOKUP(B943,товар!$A$1:$C$433,3,FALSE)</f>
        <v>Фруктовый Рай</v>
      </c>
      <c r="M943" s="53">
        <f>AVERAGEIFS($C$2:$C$999,$I$2:$I$999,I943,$L$2:$L$999,L943)</f>
        <v>258.30769230769232</v>
      </c>
      <c r="N943" s="51"/>
      <c r="O943" s="55">
        <f t="shared" si="29"/>
        <v>45034</v>
      </c>
      <c r="P943" s="55">
        <f>SUM($E$2:$E$999,клиенты!D942:L1376,10,FALSE)</f>
        <v>799900</v>
      </c>
    </row>
    <row r="944" spans="1:16" x14ac:dyDescent="0.25">
      <c r="A944" s="18">
        <v>945</v>
      </c>
      <c r="B944" s="17">
        <v>415</v>
      </c>
      <c r="C944" s="17">
        <v>307</v>
      </c>
      <c r="D944" s="17">
        <v>3</v>
      </c>
      <c r="E944" s="17">
        <v>921</v>
      </c>
      <c r="F944" s="51">
        <v>45290</v>
      </c>
      <c r="G944" s="17" t="s">
        <v>26</v>
      </c>
      <c r="H944" s="19">
        <v>498</v>
      </c>
      <c r="I944" s="17" t="str">
        <f>VLOOKUP(B944,товар!$A$1:$C$433,2,FALSE)</f>
        <v>Чипсы</v>
      </c>
      <c r="J944" s="34">
        <f>AVERAGEIF($I$2:$I$999,I944,$C$2:$C$999)</f>
        <v>273.72549019607845</v>
      </c>
      <c r="K944" s="36">
        <f t="shared" si="28"/>
        <v>0.12156160458452714</v>
      </c>
      <c r="L944" s="17" t="str">
        <f>VLOOKUP(B944,товар!$A$1:$C$433,3,FALSE)</f>
        <v>Pringles</v>
      </c>
      <c r="M944" s="53">
        <f>AVERAGEIFS($C$2:$C$999,$I$2:$I$999,I944,$L$2:$L$999,L944)</f>
        <v>280.23809523809524</v>
      </c>
      <c r="N944" s="51"/>
      <c r="O944" s="55">
        <f t="shared" si="29"/>
        <v>45290</v>
      </c>
      <c r="P944" s="55">
        <f>SUM($E$2:$E$999,клиенты!D943:L1377,10,FALSE)</f>
        <v>799900</v>
      </c>
    </row>
    <row r="945" spans="1:16" x14ac:dyDescent="0.25">
      <c r="A945" s="18">
        <v>946</v>
      </c>
      <c r="B945" s="17">
        <v>298</v>
      </c>
      <c r="C945" s="17">
        <v>84</v>
      </c>
      <c r="D945" s="17">
        <v>5</v>
      </c>
      <c r="E945" s="17">
        <v>420</v>
      </c>
      <c r="F945" s="51">
        <v>45335</v>
      </c>
      <c r="G945" s="17" t="s">
        <v>10</v>
      </c>
      <c r="H945" s="19">
        <v>93</v>
      </c>
      <c r="I945" s="17" t="str">
        <f>VLOOKUP(B945,товар!$A$1:$C$433,2,FALSE)</f>
        <v>Крупа</v>
      </c>
      <c r="J945" s="34">
        <f>AVERAGEIF($I$2:$I$999,I945,$C$2:$C$999)</f>
        <v>255.11627906976744</v>
      </c>
      <c r="K945" s="36">
        <f t="shared" si="28"/>
        <v>-0.67073837739288966</v>
      </c>
      <c r="L945" s="17" t="str">
        <f>VLOOKUP(B945,товар!$A$1:$C$433,3,FALSE)</f>
        <v>Увелка</v>
      </c>
      <c r="M945" s="53">
        <f>AVERAGEIFS($C$2:$C$999,$I$2:$I$999,I945,$L$2:$L$999,L945)</f>
        <v>251.91666666666666</v>
      </c>
      <c r="N945" s="51"/>
      <c r="O945" s="55">
        <f t="shared" si="29"/>
        <v>45335</v>
      </c>
      <c r="P945" s="55">
        <f>SUM($E$2:$E$999,клиенты!D944:L1378,10,FALSE)</f>
        <v>799900</v>
      </c>
    </row>
    <row r="946" spans="1:16" x14ac:dyDescent="0.25">
      <c r="A946" s="18">
        <v>947</v>
      </c>
      <c r="B946" s="17">
        <v>3</v>
      </c>
      <c r="C946" s="17">
        <v>180</v>
      </c>
      <c r="D946" s="17">
        <v>3</v>
      </c>
      <c r="E946" s="17">
        <v>540</v>
      </c>
      <c r="F946" s="51">
        <v>44940</v>
      </c>
      <c r="G946" s="17" t="s">
        <v>18</v>
      </c>
      <c r="H946" s="19">
        <v>200</v>
      </c>
      <c r="I946" s="17" t="str">
        <f>VLOOKUP(B946,товар!$A$1:$C$433,2,FALSE)</f>
        <v>Крупа</v>
      </c>
      <c r="J946" s="34">
        <f>AVERAGEIF($I$2:$I$999,I946,$C$2:$C$999)</f>
        <v>255.11627906976744</v>
      </c>
      <c r="K946" s="36">
        <f t="shared" si="28"/>
        <v>-0.29443938012762083</v>
      </c>
      <c r="L946" s="17" t="str">
        <f>VLOOKUP(B946,товар!$A$1:$C$433,3,FALSE)</f>
        <v>Ярмарка</v>
      </c>
      <c r="M946" s="53">
        <f>AVERAGEIFS($C$2:$C$999,$I$2:$I$999,I946,$L$2:$L$999,L946)</f>
        <v>252.09090909090909</v>
      </c>
      <c r="N946" s="51"/>
      <c r="O946" s="55">
        <f t="shared" si="29"/>
        <v>44940</v>
      </c>
      <c r="P946" s="55">
        <f>SUM($E$2:$E$999,клиенты!D945:L1379,10,FALSE)</f>
        <v>799900</v>
      </c>
    </row>
    <row r="947" spans="1:16" x14ac:dyDescent="0.25">
      <c r="A947" s="18">
        <v>948</v>
      </c>
      <c r="B947" s="17">
        <v>60</v>
      </c>
      <c r="C947" s="17">
        <v>334</v>
      </c>
      <c r="D947" s="17">
        <v>1</v>
      </c>
      <c r="E947" s="17">
        <v>334</v>
      </c>
      <c r="F947" s="51">
        <v>45196</v>
      </c>
      <c r="G947" s="17" t="s">
        <v>25</v>
      </c>
      <c r="H947" s="19">
        <v>381</v>
      </c>
      <c r="I947" s="17" t="str">
        <f>VLOOKUP(B947,товар!$A$1:$C$433,2,FALSE)</f>
        <v>Кофе</v>
      </c>
      <c r="J947" s="34">
        <f>AVERAGEIF($I$2:$I$999,I947,$C$2:$C$999)</f>
        <v>253.58536585365854</v>
      </c>
      <c r="K947" s="36">
        <f t="shared" si="28"/>
        <v>0.31711070501106087</v>
      </c>
      <c r="L947" s="17" t="str">
        <f>VLOOKUP(B947,товар!$A$1:$C$433,3,FALSE)</f>
        <v>Jacobs</v>
      </c>
      <c r="M947" s="53">
        <f>AVERAGEIFS($C$2:$C$999,$I$2:$I$999,I947,$L$2:$L$999,L947)</f>
        <v>288.11111111111109</v>
      </c>
      <c r="N947" s="51"/>
      <c r="O947" s="55">
        <f t="shared" si="29"/>
        <v>45196</v>
      </c>
      <c r="P947" s="55">
        <f>SUM($E$2:$E$999,клиенты!D946:L1380,10,FALSE)</f>
        <v>799900</v>
      </c>
    </row>
    <row r="948" spans="1:16" x14ac:dyDescent="0.25">
      <c r="A948" s="18">
        <v>949</v>
      </c>
      <c r="B948" s="17">
        <v>59</v>
      </c>
      <c r="C948" s="17">
        <v>234</v>
      </c>
      <c r="D948" s="17">
        <v>2</v>
      </c>
      <c r="E948" s="17">
        <v>468</v>
      </c>
      <c r="F948" s="51">
        <v>45101</v>
      </c>
      <c r="G948" s="17" t="s">
        <v>14</v>
      </c>
      <c r="H948" s="19">
        <v>18</v>
      </c>
      <c r="I948" s="17" t="str">
        <f>VLOOKUP(B948,товар!$A$1:$C$433,2,FALSE)</f>
        <v>Сахар</v>
      </c>
      <c r="J948" s="34">
        <f>AVERAGEIF($I$2:$I$999,I948,$C$2:$C$999)</f>
        <v>250.9655172413793</v>
      </c>
      <c r="K948" s="36">
        <f t="shared" si="28"/>
        <v>-6.7600989282769919E-2</v>
      </c>
      <c r="L948" s="17" t="str">
        <f>VLOOKUP(B948,товар!$A$1:$C$433,3,FALSE)</f>
        <v>Продимекс</v>
      </c>
      <c r="M948" s="53">
        <f>AVERAGEIFS($C$2:$C$999,$I$2:$I$999,I948,$L$2:$L$999,L948)</f>
        <v>240.5</v>
      </c>
      <c r="N948" s="51"/>
      <c r="O948" s="55">
        <f t="shared" si="29"/>
        <v>45101</v>
      </c>
      <c r="P948" s="55">
        <f>SUM($E$2:$E$999,клиенты!D947:L1381,10,FALSE)</f>
        <v>799900</v>
      </c>
    </row>
    <row r="949" spans="1:16" x14ac:dyDescent="0.25">
      <c r="A949" s="18">
        <v>950</v>
      </c>
      <c r="B949" s="17">
        <v>119</v>
      </c>
      <c r="C949" s="17">
        <v>426</v>
      </c>
      <c r="D949" s="17">
        <v>1</v>
      </c>
      <c r="E949" s="17">
        <v>426</v>
      </c>
      <c r="F949" s="51">
        <v>45094</v>
      </c>
      <c r="G949" s="17" t="s">
        <v>15</v>
      </c>
      <c r="H949" s="19">
        <v>327</v>
      </c>
      <c r="I949" s="17" t="str">
        <f>VLOOKUP(B949,товар!$A$1:$C$433,2,FALSE)</f>
        <v>Печенье</v>
      </c>
      <c r="J949" s="34">
        <f>AVERAGEIF($I$2:$I$999,I949,$C$2:$C$999)</f>
        <v>283.468085106383</v>
      </c>
      <c r="K949" s="36">
        <f t="shared" si="28"/>
        <v>0.50281468137806784</v>
      </c>
      <c r="L949" s="17" t="str">
        <f>VLOOKUP(B949,товар!$A$1:$C$433,3,FALSE)</f>
        <v>КДВ</v>
      </c>
      <c r="M949" s="53">
        <f>AVERAGEIFS($C$2:$C$999,$I$2:$I$999,I949,$L$2:$L$999,L949)</f>
        <v>323.07692307692309</v>
      </c>
      <c r="N949" s="51"/>
      <c r="O949" s="55">
        <f t="shared" si="29"/>
        <v>45094</v>
      </c>
      <c r="P949" s="55">
        <f>SUM($E$2:$E$999,клиенты!D948:L1382,10,FALSE)</f>
        <v>799900</v>
      </c>
    </row>
    <row r="950" spans="1:16" x14ac:dyDescent="0.25">
      <c r="A950" s="18">
        <v>951</v>
      </c>
      <c r="B950" s="17">
        <v>199</v>
      </c>
      <c r="C950" s="17">
        <v>494</v>
      </c>
      <c r="D950" s="17">
        <v>1</v>
      </c>
      <c r="E950" s="17">
        <v>494</v>
      </c>
      <c r="F950" s="51">
        <v>45252</v>
      </c>
      <c r="G950" s="17" t="s">
        <v>10</v>
      </c>
      <c r="H950" s="19">
        <v>340</v>
      </c>
      <c r="I950" s="17" t="str">
        <f>VLOOKUP(B950,товар!$A$1:$C$433,2,FALSE)</f>
        <v>Макароны</v>
      </c>
      <c r="J950" s="34">
        <f>AVERAGEIF($I$2:$I$999,I950,$C$2:$C$999)</f>
        <v>265.47674418604652</v>
      </c>
      <c r="K950" s="36">
        <f t="shared" si="28"/>
        <v>0.86080329376724629</v>
      </c>
      <c r="L950" s="17" t="str">
        <f>VLOOKUP(B950,товар!$A$1:$C$433,3,FALSE)</f>
        <v>Борилла</v>
      </c>
      <c r="M950" s="53">
        <f>AVERAGEIFS($C$2:$C$999,$I$2:$I$999,I950,$L$2:$L$999,L950)</f>
        <v>236.27586206896552</v>
      </c>
      <c r="N950" s="51"/>
      <c r="O950" s="55">
        <f t="shared" si="29"/>
        <v>45252</v>
      </c>
      <c r="P950" s="55">
        <f>SUM($E$2:$E$999,клиенты!D949:L1383,10,FALSE)</f>
        <v>799900</v>
      </c>
    </row>
    <row r="951" spans="1:16" x14ac:dyDescent="0.25">
      <c r="A951" s="18">
        <v>952</v>
      </c>
      <c r="B951" s="17">
        <v>272</v>
      </c>
      <c r="C951" s="17">
        <v>353</v>
      </c>
      <c r="D951" s="17">
        <v>3</v>
      </c>
      <c r="E951" s="17">
        <v>1059</v>
      </c>
      <c r="F951" s="51">
        <v>44989</v>
      </c>
      <c r="G951" s="17" t="s">
        <v>23</v>
      </c>
      <c r="H951" s="19">
        <v>490</v>
      </c>
      <c r="I951" s="17" t="str">
        <f>VLOOKUP(B951,товар!$A$1:$C$433,2,FALSE)</f>
        <v>Крупа</v>
      </c>
      <c r="J951" s="34">
        <f>AVERAGEIF($I$2:$I$999,I951,$C$2:$C$999)</f>
        <v>255.11627906976744</v>
      </c>
      <c r="K951" s="36">
        <f t="shared" si="28"/>
        <v>0.38368277119416594</v>
      </c>
      <c r="L951" s="17" t="str">
        <f>VLOOKUP(B951,товар!$A$1:$C$433,3,FALSE)</f>
        <v>Ярмарка</v>
      </c>
      <c r="M951" s="53">
        <f>AVERAGEIFS($C$2:$C$999,$I$2:$I$999,I951,$L$2:$L$999,L951)</f>
        <v>252.09090909090909</v>
      </c>
      <c r="N951" s="51"/>
      <c r="O951" s="55">
        <f t="shared" si="29"/>
        <v>44989</v>
      </c>
      <c r="P951" s="55">
        <f>SUM($E$2:$E$999,клиенты!D950:L1384,10,FALSE)</f>
        <v>799900</v>
      </c>
    </row>
    <row r="952" spans="1:16" x14ac:dyDescent="0.25">
      <c r="A952" s="18">
        <v>953</v>
      </c>
      <c r="B952" s="17">
        <v>386</v>
      </c>
      <c r="C952" s="17">
        <v>288</v>
      </c>
      <c r="D952" s="17">
        <v>2</v>
      </c>
      <c r="E952" s="17">
        <v>576</v>
      </c>
      <c r="F952" s="51">
        <v>45285</v>
      </c>
      <c r="G952" s="17" t="s">
        <v>22</v>
      </c>
      <c r="H952" s="19">
        <v>67</v>
      </c>
      <c r="I952" s="17" t="str">
        <f>VLOOKUP(B952,товар!$A$1:$C$433,2,FALSE)</f>
        <v>Крупа</v>
      </c>
      <c r="J952" s="34">
        <f>AVERAGEIF($I$2:$I$999,I952,$C$2:$C$999)</f>
        <v>255.11627906976744</v>
      </c>
      <c r="K952" s="36">
        <f t="shared" si="28"/>
        <v>0.12889699179580671</v>
      </c>
      <c r="L952" s="17" t="str">
        <f>VLOOKUP(B952,товар!$A$1:$C$433,3,FALSE)</f>
        <v>Увелка</v>
      </c>
      <c r="M952" s="53">
        <f>AVERAGEIFS($C$2:$C$999,$I$2:$I$999,I952,$L$2:$L$999,L952)</f>
        <v>251.91666666666666</v>
      </c>
      <c r="N952" s="51"/>
      <c r="O952" s="55">
        <f t="shared" si="29"/>
        <v>45285</v>
      </c>
      <c r="P952" s="55">
        <f>SUM($E$2:$E$999,клиенты!D951:L1385,10,FALSE)</f>
        <v>799900</v>
      </c>
    </row>
    <row r="953" spans="1:16" x14ac:dyDescent="0.25">
      <c r="A953" s="18">
        <v>954</v>
      </c>
      <c r="B953" s="17">
        <v>464</v>
      </c>
      <c r="C953" s="17">
        <v>430</v>
      </c>
      <c r="D953" s="17">
        <v>2</v>
      </c>
      <c r="E953" s="17">
        <v>860</v>
      </c>
      <c r="F953" s="51">
        <v>45148</v>
      </c>
      <c r="G953" s="17" t="s">
        <v>26</v>
      </c>
      <c r="H953" s="19">
        <v>132</v>
      </c>
      <c r="I953" s="17" t="str">
        <f>VLOOKUP(B953,товар!$A$1:$C$433,2,FALSE)</f>
        <v>Сыр</v>
      </c>
      <c r="J953" s="34">
        <f>AVERAGEIF($I$2:$I$999,I953,$C$2:$C$999)</f>
        <v>262.63492063492066</v>
      </c>
      <c r="K953" s="36">
        <f t="shared" si="28"/>
        <v>0.63725371691043131</v>
      </c>
      <c r="L953" s="17" t="str">
        <f>VLOOKUP(B953,товар!$A$1:$C$433,3,FALSE)</f>
        <v>Сырная долина</v>
      </c>
      <c r="M953" s="53">
        <f>AVERAGEIFS($C$2:$C$999,$I$2:$I$999,I953,$L$2:$L$999,L953)</f>
        <v>271</v>
      </c>
      <c r="N953" s="51"/>
      <c r="O953" s="55">
        <f t="shared" si="29"/>
        <v>45148</v>
      </c>
      <c r="P953" s="55">
        <f>SUM($E$2:$E$999,клиенты!D952:L1386,10,FALSE)</f>
        <v>799900</v>
      </c>
    </row>
    <row r="954" spans="1:16" x14ac:dyDescent="0.25">
      <c r="A954" s="18">
        <v>955</v>
      </c>
      <c r="B954" s="17">
        <v>494</v>
      </c>
      <c r="C954" s="17">
        <v>471</v>
      </c>
      <c r="D954" s="17">
        <v>5</v>
      </c>
      <c r="E954" s="17">
        <v>2355</v>
      </c>
      <c r="F954" s="51">
        <v>45289</v>
      </c>
      <c r="G954" s="17" t="s">
        <v>8</v>
      </c>
      <c r="H954" s="19">
        <v>95</v>
      </c>
      <c r="I954" s="17" t="str">
        <f>VLOOKUP(B954,товар!$A$1:$C$433,2,FALSE)</f>
        <v>Сыр</v>
      </c>
      <c r="J954" s="34">
        <f>AVERAGEIF($I$2:$I$999,I954,$C$2:$C$999)</f>
        <v>262.63492063492066</v>
      </c>
      <c r="K954" s="36">
        <f t="shared" si="28"/>
        <v>0.79336395503444934</v>
      </c>
      <c r="L954" s="17" t="str">
        <f>VLOOKUP(B954,товар!$A$1:$C$433,3,FALSE)</f>
        <v>Сырная долина</v>
      </c>
      <c r="M954" s="53">
        <f>AVERAGEIFS($C$2:$C$999,$I$2:$I$999,I954,$L$2:$L$999,L954)</f>
        <v>271</v>
      </c>
      <c r="N954" s="51"/>
      <c r="O954" s="55">
        <f t="shared" si="29"/>
        <v>45289</v>
      </c>
      <c r="P954" s="55">
        <f>SUM($E$2:$E$999,клиенты!D953:L1387,10,FALSE)</f>
        <v>799900</v>
      </c>
    </row>
    <row r="955" spans="1:16" x14ac:dyDescent="0.25">
      <c r="A955" s="18">
        <v>956</v>
      </c>
      <c r="B955" s="17">
        <v>242</v>
      </c>
      <c r="C955" s="17">
        <v>313</v>
      </c>
      <c r="D955" s="17">
        <v>3</v>
      </c>
      <c r="E955" s="17">
        <v>939</v>
      </c>
      <c r="F955" s="51">
        <v>45249</v>
      </c>
      <c r="G955" s="17" t="s">
        <v>25</v>
      </c>
      <c r="H955" s="19">
        <v>75</v>
      </c>
      <c r="I955" s="17" t="str">
        <f>VLOOKUP(B955,товар!$A$1:$C$433,2,FALSE)</f>
        <v>Овощи</v>
      </c>
      <c r="J955" s="34">
        <f>AVERAGEIF($I$2:$I$999,I955,$C$2:$C$999)</f>
        <v>250.48780487804879</v>
      </c>
      <c r="K955" s="36">
        <f t="shared" si="28"/>
        <v>0.24956183057448866</v>
      </c>
      <c r="L955" s="17" t="str">
        <f>VLOOKUP(B955,товар!$A$1:$C$433,3,FALSE)</f>
        <v>Овощной ряд</v>
      </c>
      <c r="M955" s="53">
        <f>AVERAGEIFS($C$2:$C$999,$I$2:$I$999,I955,$L$2:$L$999,L955)</f>
        <v>303.8235294117647</v>
      </c>
      <c r="N955" s="51"/>
      <c r="O955" s="55">
        <f t="shared" si="29"/>
        <v>45249</v>
      </c>
      <c r="P955" s="55">
        <f>SUM($E$2:$E$999,клиенты!D954:L1388,10,FALSE)</f>
        <v>799900</v>
      </c>
    </row>
    <row r="956" spans="1:16" x14ac:dyDescent="0.25">
      <c r="A956" s="18">
        <v>957</v>
      </c>
      <c r="B956" s="17">
        <v>434</v>
      </c>
      <c r="C956" s="17">
        <v>340</v>
      </c>
      <c r="D956" s="17">
        <v>4</v>
      </c>
      <c r="E956" s="17">
        <v>1360</v>
      </c>
      <c r="F956" s="51">
        <v>44937</v>
      </c>
      <c r="G956" s="17" t="s">
        <v>17</v>
      </c>
      <c r="H956" s="19">
        <v>419</v>
      </c>
      <c r="I956" s="17" t="str">
        <f>VLOOKUP(B956,товар!$A$1:$C$433,2,FALSE)</f>
        <v>Сыр</v>
      </c>
      <c r="J956" s="34">
        <f>AVERAGEIF($I$2:$I$999,I956,$C$2:$C$999)</f>
        <v>262.63492063492066</v>
      </c>
      <c r="K956" s="36">
        <f t="shared" si="28"/>
        <v>0.29457270639429467</v>
      </c>
      <c r="L956" s="17" t="str">
        <f>VLOOKUP(B956,товар!$A$1:$C$433,3,FALSE)</f>
        <v>Сырная долина</v>
      </c>
      <c r="M956" s="53">
        <f>AVERAGEIFS($C$2:$C$999,$I$2:$I$999,I956,$L$2:$L$999,L956)</f>
        <v>271</v>
      </c>
      <c r="N956" s="51"/>
      <c r="O956" s="55">
        <f t="shared" si="29"/>
        <v>44937</v>
      </c>
      <c r="P956" s="55">
        <f>SUM($E$2:$E$999,клиенты!D955:L1389,10,FALSE)</f>
        <v>799900</v>
      </c>
    </row>
    <row r="957" spans="1:16" x14ac:dyDescent="0.25">
      <c r="A957" s="18">
        <v>958</v>
      </c>
      <c r="B957" s="17">
        <v>110</v>
      </c>
      <c r="C957" s="17">
        <v>148</v>
      </c>
      <c r="D957" s="17">
        <v>2</v>
      </c>
      <c r="E957" s="17">
        <v>296</v>
      </c>
      <c r="F957" s="51">
        <v>44995</v>
      </c>
      <c r="G957" s="17" t="s">
        <v>10</v>
      </c>
      <c r="H957" s="19">
        <v>42</v>
      </c>
      <c r="I957" s="17" t="str">
        <f>VLOOKUP(B957,товар!$A$1:$C$433,2,FALSE)</f>
        <v>Макароны</v>
      </c>
      <c r="J957" s="34">
        <f>AVERAGEIF($I$2:$I$999,I957,$C$2:$C$999)</f>
        <v>265.47674418604652</v>
      </c>
      <c r="K957" s="36">
        <f t="shared" si="28"/>
        <v>-0.44251237352722173</v>
      </c>
      <c r="L957" s="17" t="str">
        <f>VLOOKUP(B957,товар!$A$1:$C$433,3,FALSE)</f>
        <v>Паста Зара</v>
      </c>
      <c r="M957" s="53">
        <f>AVERAGEIFS($C$2:$C$999,$I$2:$I$999,I957,$L$2:$L$999,L957)</f>
        <v>276.67567567567568</v>
      </c>
      <c r="N957" s="51"/>
      <c r="O957" s="55">
        <f t="shared" si="29"/>
        <v>44995</v>
      </c>
      <c r="P957" s="55">
        <f>SUM($E$2:$E$999,клиенты!D956:L1390,10,FALSE)</f>
        <v>799900</v>
      </c>
    </row>
    <row r="958" spans="1:16" x14ac:dyDescent="0.25">
      <c r="A958" s="18">
        <v>959</v>
      </c>
      <c r="B958" s="17">
        <v>168</v>
      </c>
      <c r="C958" s="17">
        <v>391</v>
      </c>
      <c r="D958" s="17">
        <v>2</v>
      </c>
      <c r="E958" s="17">
        <v>782</v>
      </c>
      <c r="F958" s="51">
        <v>45143</v>
      </c>
      <c r="G958" s="17" t="s">
        <v>26</v>
      </c>
      <c r="H958" s="19">
        <v>316</v>
      </c>
      <c r="I958" s="17" t="str">
        <f>VLOOKUP(B958,товар!$A$1:$C$433,2,FALSE)</f>
        <v>Крупа</v>
      </c>
      <c r="J958" s="34">
        <f>AVERAGEIF($I$2:$I$999,I958,$C$2:$C$999)</f>
        <v>255.11627906976744</v>
      </c>
      <c r="K958" s="36">
        <f t="shared" si="28"/>
        <v>0.53263445761166817</v>
      </c>
      <c r="L958" s="17" t="str">
        <f>VLOOKUP(B958,товар!$A$1:$C$433,3,FALSE)</f>
        <v>Ярмарка</v>
      </c>
      <c r="M958" s="53">
        <f>AVERAGEIFS($C$2:$C$999,$I$2:$I$999,I958,$L$2:$L$999,L958)</f>
        <v>252.09090909090909</v>
      </c>
      <c r="N958" s="51"/>
      <c r="O958" s="55">
        <f t="shared" si="29"/>
        <v>45143</v>
      </c>
      <c r="P958" s="55">
        <f>SUM($E$2:$E$999,клиенты!D957:L1391,10,FALSE)</f>
        <v>799900</v>
      </c>
    </row>
    <row r="959" spans="1:16" x14ac:dyDescent="0.25">
      <c r="A959" s="18">
        <v>960</v>
      </c>
      <c r="B959" s="17">
        <v>13</v>
      </c>
      <c r="C959" s="17">
        <v>181</v>
      </c>
      <c r="D959" s="17">
        <v>4</v>
      </c>
      <c r="E959" s="17">
        <v>724</v>
      </c>
      <c r="F959" s="51">
        <v>45398</v>
      </c>
      <c r="G959" s="17" t="s">
        <v>23</v>
      </c>
      <c r="H959" s="19">
        <v>117</v>
      </c>
      <c r="I959" s="17" t="str">
        <f>VLOOKUP(B959,товар!$A$1:$C$433,2,FALSE)</f>
        <v>Макароны</v>
      </c>
      <c r="J959" s="34">
        <f>AVERAGEIF($I$2:$I$999,I959,$C$2:$C$999)</f>
        <v>265.47674418604652</v>
      </c>
      <c r="K959" s="36">
        <f t="shared" si="28"/>
        <v>-0.3182077000569401</v>
      </c>
      <c r="L959" s="17" t="str">
        <f>VLOOKUP(B959,товар!$A$1:$C$433,3,FALSE)</f>
        <v>Паста Зара</v>
      </c>
      <c r="M959" s="53">
        <f>AVERAGEIFS($C$2:$C$999,$I$2:$I$999,I959,$L$2:$L$999,L959)</f>
        <v>276.67567567567568</v>
      </c>
      <c r="N959" s="51"/>
      <c r="O959" s="55">
        <f t="shared" si="29"/>
        <v>45398</v>
      </c>
      <c r="P959" s="55">
        <f>SUM($E$2:$E$999,клиенты!D958:L1392,10,FALSE)</f>
        <v>799900</v>
      </c>
    </row>
    <row r="960" spans="1:16" x14ac:dyDescent="0.25">
      <c r="A960" s="18">
        <v>961</v>
      </c>
      <c r="B960" s="17">
        <v>141</v>
      </c>
      <c r="C960" s="17">
        <v>279</v>
      </c>
      <c r="D960" s="17">
        <v>1</v>
      </c>
      <c r="E960" s="17">
        <v>279</v>
      </c>
      <c r="F960" s="51">
        <v>45324</v>
      </c>
      <c r="G960" s="17" t="s">
        <v>10</v>
      </c>
      <c r="H960" s="19">
        <v>243</v>
      </c>
      <c r="I960" s="17" t="str">
        <f>VLOOKUP(B960,товар!$A$1:$C$433,2,FALSE)</f>
        <v>Фрукты</v>
      </c>
      <c r="J960" s="34">
        <f>AVERAGEIF($I$2:$I$999,I960,$C$2:$C$999)</f>
        <v>274.16279069767444</v>
      </c>
      <c r="K960" s="36">
        <f t="shared" ref="K960:K999" si="30">C960/J960-1</f>
        <v>1.7643566036135372E-2</v>
      </c>
      <c r="L960" s="17" t="str">
        <f>VLOOKUP(B960,товар!$A$1:$C$433,3,FALSE)</f>
        <v>Фруктовый Рай</v>
      </c>
      <c r="M960" s="53">
        <f>AVERAGEIFS($C$2:$C$999,$I$2:$I$999,I960,$L$2:$L$999,L960)</f>
        <v>258.30769230769232</v>
      </c>
      <c r="N960" s="51"/>
      <c r="O960" s="55">
        <f t="shared" ref="O960:O1023" si="31">F960-N960</f>
        <v>45324</v>
      </c>
      <c r="P960" s="55">
        <f>SUM($E$2:$E$999,клиенты!D959:L1393,10,FALSE)</f>
        <v>799900</v>
      </c>
    </row>
    <row r="961" spans="1:16" x14ac:dyDescent="0.25">
      <c r="A961" s="18">
        <v>962</v>
      </c>
      <c r="B961" s="17">
        <v>120</v>
      </c>
      <c r="C961" s="17">
        <v>229</v>
      </c>
      <c r="D961" s="17">
        <v>5</v>
      </c>
      <c r="E961" s="17">
        <v>1145</v>
      </c>
      <c r="F961" s="51">
        <v>44930</v>
      </c>
      <c r="G961" s="17" t="s">
        <v>25</v>
      </c>
      <c r="H961" s="19">
        <v>6</v>
      </c>
      <c r="I961" s="17" t="str">
        <f>VLOOKUP(B961,товар!$A$1:$C$433,2,FALSE)</f>
        <v>Хлеб</v>
      </c>
      <c r="J961" s="34">
        <f>AVERAGEIF($I$2:$I$999,I961,$C$2:$C$999)</f>
        <v>300.31818181818181</v>
      </c>
      <c r="K961" s="36">
        <f t="shared" si="30"/>
        <v>-0.23747540487361884</v>
      </c>
      <c r="L961" s="17" t="str">
        <f>VLOOKUP(B961,товар!$A$1:$C$433,3,FALSE)</f>
        <v>Дарница</v>
      </c>
      <c r="M961" s="53">
        <f>AVERAGEIFS($C$2:$C$999,$I$2:$I$999,I961,$L$2:$L$999,L961)</f>
        <v>264</v>
      </c>
      <c r="N961" s="51"/>
      <c r="O961" s="55">
        <f t="shared" si="31"/>
        <v>44930</v>
      </c>
      <c r="P961" s="55">
        <f>SUM($E$2:$E$999,клиенты!D960:L1394,10,FALSE)</f>
        <v>799900</v>
      </c>
    </row>
    <row r="962" spans="1:16" x14ac:dyDescent="0.25">
      <c r="A962" s="18">
        <v>963</v>
      </c>
      <c r="B962" s="17">
        <v>316</v>
      </c>
      <c r="C962" s="17">
        <v>97</v>
      </c>
      <c r="D962" s="17">
        <v>4</v>
      </c>
      <c r="E962" s="17">
        <v>388</v>
      </c>
      <c r="F962" s="51">
        <v>44932</v>
      </c>
      <c r="G962" s="17" t="s">
        <v>17</v>
      </c>
      <c r="H962" s="19">
        <v>283</v>
      </c>
      <c r="I962" s="17" t="str">
        <f>VLOOKUP(B962,товар!$A$1:$C$433,2,FALSE)</f>
        <v>Макароны</v>
      </c>
      <c r="J962" s="34">
        <f>AVERAGEIF($I$2:$I$999,I962,$C$2:$C$999)</f>
        <v>265.47674418604652</v>
      </c>
      <c r="K962" s="36">
        <f t="shared" si="30"/>
        <v>-0.63461959616311159</v>
      </c>
      <c r="L962" s="17" t="str">
        <f>VLOOKUP(B962,товар!$A$1:$C$433,3,FALSE)</f>
        <v>Борилла</v>
      </c>
      <c r="M962" s="53">
        <f>AVERAGEIFS($C$2:$C$999,$I$2:$I$999,I962,$L$2:$L$999,L962)</f>
        <v>236.27586206896552</v>
      </c>
      <c r="N962" s="51"/>
      <c r="O962" s="55">
        <f t="shared" si="31"/>
        <v>44932</v>
      </c>
      <c r="P962" s="55">
        <f>SUM($E$2:$E$999,клиенты!D961:L1395,10,FALSE)</f>
        <v>799900</v>
      </c>
    </row>
    <row r="963" spans="1:16" x14ac:dyDescent="0.25">
      <c r="A963" s="18">
        <v>964</v>
      </c>
      <c r="B963" s="17">
        <v>448</v>
      </c>
      <c r="C963" s="17">
        <v>484</v>
      </c>
      <c r="D963" s="17">
        <v>1</v>
      </c>
      <c r="E963" s="17">
        <v>484</v>
      </c>
      <c r="F963" s="51">
        <v>45301</v>
      </c>
      <c r="G963" s="17" t="s">
        <v>10</v>
      </c>
      <c r="H963" s="19">
        <v>404</v>
      </c>
      <c r="I963" s="17" t="str">
        <f>VLOOKUP(B963,товар!$A$1:$C$433,2,FALSE)</f>
        <v>Йогурт</v>
      </c>
      <c r="J963" s="34">
        <f>AVERAGEIF($I$2:$I$999,I963,$C$2:$C$999)</f>
        <v>263.25423728813558</v>
      </c>
      <c r="K963" s="36">
        <f t="shared" si="30"/>
        <v>0.83852691218130326</v>
      </c>
      <c r="L963" s="17" t="str">
        <f>VLOOKUP(B963,товар!$A$1:$C$433,3,FALSE)</f>
        <v>Ростагроэкспорт</v>
      </c>
      <c r="M963" s="53">
        <f>AVERAGEIFS($C$2:$C$999,$I$2:$I$999,I963,$L$2:$L$999,L963)</f>
        <v>257.78260869565219</v>
      </c>
      <c r="N963" s="51"/>
      <c r="O963" s="55">
        <f t="shared" si="31"/>
        <v>45301</v>
      </c>
      <c r="P963" s="55">
        <f>SUM($E$2:$E$999,клиенты!D962:L1396,10,FALSE)</f>
        <v>799900</v>
      </c>
    </row>
    <row r="964" spans="1:16" x14ac:dyDescent="0.25">
      <c r="A964" s="18">
        <v>965</v>
      </c>
      <c r="B964" s="17">
        <v>143</v>
      </c>
      <c r="C964" s="17">
        <v>200</v>
      </c>
      <c r="D964" s="17">
        <v>4</v>
      </c>
      <c r="E964" s="17">
        <v>800</v>
      </c>
      <c r="F964" s="51">
        <v>45306</v>
      </c>
      <c r="G964" s="17" t="s">
        <v>8</v>
      </c>
      <c r="H964" s="19">
        <v>379</v>
      </c>
      <c r="I964" s="17" t="str">
        <f>VLOOKUP(B964,товар!$A$1:$C$433,2,FALSE)</f>
        <v>Сахар</v>
      </c>
      <c r="J964" s="34">
        <f>AVERAGEIF($I$2:$I$999,I964,$C$2:$C$999)</f>
        <v>250.9655172413793</v>
      </c>
      <c r="K964" s="36">
        <f t="shared" si="30"/>
        <v>-0.20307776861775206</v>
      </c>
      <c r="L964" s="17" t="str">
        <f>VLOOKUP(B964,товар!$A$1:$C$433,3,FALSE)</f>
        <v>Агросахар</v>
      </c>
      <c r="M964" s="53">
        <f>AVERAGEIFS($C$2:$C$999,$I$2:$I$999,I964,$L$2:$L$999,L964)</f>
        <v>215.85714285714286</v>
      </c>
      <c r="N964" s="51"/>
      <c r="O964" s="55">
        <f t="shared" si="31"/>
        <v>45306</v>
      </c>
      <c r="P964" s="55">
        <f>SUM($E$2:$E$999,клиенты!D963:L1397,10,FALSE)</f>
        <v>799900</v>
      </c>
    </row>
    <row r="965" spans="1:16" x14ac:dyDescent="0.25">
      <c r="A965" s="18">
        <v>966</v>
      </c>
      <c r="B965" s="17">
        <v>168</v>
      </c>
      <c r="C965" s="17">
        <v>206</v>
      </c>
      <c r="D965" s="17">
        <v>4</v>
      </c>
      <c r="E965" s="17">
        <v>824</v>
      </c>
      <c r="F965" s="51">
        <v>45243</v>
      </c>
      <c r="G965" s="17" t="s">
        <v>22</v>
      </c>
      <c r="H965" s="19">
        <v>136</v>
      </c>
      <c r="I965" s="17" t="str">
        <f>VLOOKUP(B965,товар!$A$1:$C$433,2,FALSE)</f>
        <v>Крупа</v>
      </c>
      <c r="J965" s="34">
        <f>AVERAGEIF($I$2:$I$999,I965,$C$2:$C$999)</f>
        <v>255.11627906976744</v>
      </c>
      <c r="K965" s="36">
        <f t="shared" si="30"/>
        <v>-0.1925250683682771</v>
      </c>
      <c r="L965" s="17" t="str">
        <f>VLOOKUP(B965,товар!$A$1:$C$433,3,FALSE)</f>
        <v>Ярмарка</v>
      </c>
      <c r="M965" s="53">
        <f>AVERAGEIFS($C$2:$C$999,$I$2:$I$999,I965,$L$2:$L$999,L965)</f>
        <v>252.09090909090909</v>
      </c>
      <c r="N965" s="51"/>
      <c r="O965" s="55">
        <f t="shared" si="31"/>
        <v>45243</v>
      </c>
      <c r="P965" s="55">
        <f>SUM($E$2:$E$999,клиенты!D964:L1398,10,FALSE)</f>
        <v>799900</v>
      </c>
    </row>
    <row r="966" spans="1:16" x14ac:dyDescent="0.25">
      <c r="A966" s="18">
        <v>967</v>
      </c>
      <c r="B966" s="17">
        <v>435</v>
      </c>
      <c r="C966" s="17">
        <v>116</v>
      </c>
      <c r="D966" s="17">
        <v>4</v>
      </c>
      <c r="E966" s="17">
        <v>464</v>
      </c>
      <c r="F966" s="51">
        <v>45037</v>
      </c>
      <c r="G966" s="17" t="s">
        <v>22</v>
      </c>
      <c r="H966" s="19">
        <v>20</v>
      </c>
      <c r="I966" s="17" t="str">
        <f>VLOOKUP(B966,товар!$A$1:$C$433,2,FALSE)</f>
        <v>Мясо</v>
      </c>
      <c r="J966" s="34">
        <f>AVERAGEIF($I$2:$I$999,I966,$C$2:$C$999)</f>
        <v>271.74545454545455</v>
      </c>
      <c r="K966" s="36">
        <f t="shared" si="30"/>
        <v>-0.57312993443061688</v>
      </c>
      <c r="L966" s="17" t="str">
        <f>VLOOKUP(B966,товар!$A$1:$C$433,3,FALSE)</f>
        <v>Снежана</v>
      </c>
      <c r="M966" s="53">
        <f>AVERAGEIFS($C$2:$C$999,$I$2:$I$999,I966,$L$2:$L$999,L966)</f>
        <v>272.35294117647061</v>
      </c>
      <c r="N966" s="51"/>
      <c r="O966" s="55">
        <f t="shared" si="31"/>
        <v>45037</v>
      </c>
      <c r="P966" s="55">
        <f>SUM($E$2:$E$999,клиенты!D965:L1399,10,FALSE)</f>
        <v>799900</v>
      </c>
    </row>
    <row r="967" spans="1:16" x14ac:dyDescent="0.25">
      <c r="A967" s="18">
        <v>968</v>
      </c>
      <c r="B967" s="17">
        <v>375</v>
      </c>
      <c r="C967" s="17">
        <v>212</v>
      </c>
      <c r="D967" s="17">
        <v>3</v>
      </c>
      <c r="E967" s="17">
        <v>636</v>
      </c>
      <c r="F967" s="51">
        <v>45009</v>
      </c>
      <c r="G967" s="17" t="s">
        <v>27</v>
      </c>
      <c r="H967" s="19">
        <v>369</v>
      </c>
      <c r="I967" s="17" t="str">
        <f>VLOOKUP(B967,товар!$A$1:$C$433,2,FALSE)</f>
        <v>Макароны</v>
      </c>
      <c r="J967" s="34">
        <f>AVERAGEIF($I$2:$I$999,I967,$C$2:$C$999)</f>
        <v>265.47674418604652</v>
      </c>
      <c r="K967" s="36">
        <f t="shared" si="30"/>
        <v>-0.20143664316061494</v>
      </c>
      <c r="L967" s="17" t="str">
        <f>VLOOKUP(B967,товар!$A$1:$C$433,3,FALSE)</f>
        <v>Борилла</v>
      </c>
      <c r="M967" s="53">
        <f>AVERAGEIFS($C$2:$C$999,$I$2:$I$999,I967,$L$2:$L$999,L967)</f>
        <v>236.27586206896552</v>
      </c>
      <c r="N967" s="51"/>
      <c r="O967" s="55">
        <f t="shared" si="31"/>
        <v>45009</v>
      </c>
      <c r="P967" s="55">
        <f>SUM($E$2:$E$999,клиенты!D966:L1400,10,FALSE)</f>
        <v>799900</v>
      </c>
    </row>
    <row r="968" spans="1:16" x14ac:dyDescent="0.25">
      <c r="A968" s="18">
        <v>969</v>
      </c>
      <c r="B968" s="17">
        <v>416</v>
      </c>
      <c r="C968" s="17">
        <v>202</v>
      </c>
      <c r="D968" s="17">
        <v>4</v>
      </c>
      <c r="E968" s="17">
        <v>808</v>
      </c>
      <c r="F968" s="51">
        <v>45285</v>
      </c>
      <c r="G968" s="17" t="s">
        <v>11</v>
      </c>
      <c r="H968" s="19">
        <v>499</v>
      </c>
      <c r="I968" s="17" t="str">
        <f>VLOOKUP(B968,товар!$A$1:$C$433,2,FALSE)</f>
        <v>Рыба</v>
      </c>
      <c r="J968" s="34">
        <f>AVERAGEIF($I$2:$I$999,I968,$C$2:$C$999)</f>
        <v>258.5128205128205</v>
      </c>
      <c r="K968" s="36">
        <f t="shared" si="30"/>
        <v>-0.21860741916286441</v>
      </c>
      <c r="L968" s="17" t="str">
        <f>VLOOKUP(B968,товар!$A$1:$C$433,3,FALSE)</f>
        <v>Меридиан</v>
      </c>
      <c r="M968" s="53">
        <f>AVERAGEIFS($C$2:$C$999,$I$2:$I$999,I968,$L$2:$L$999,L968)</f>
        <v>260.64705882352939</v>
      </c>
      <c r="N968" s="51"/>
      <c r="O968" s="55">
        <f t="shared" si="31"/>
        <v>45285</v>
      </c>
      <c r="P968" s="55">
        <f>SUM($E$2:$E$999,клиенты!D967:L1401,10,FALSE)</f>
        <v>799900</v>
      </c>
    </row>
    <row r="969" spans="1:16" x14ac:dyDescent="0.25">
      <c r="A969" s="18">
        <v>970</v>
      </c>
      <c r="B969" s="17">
        <v>25</v>
      </c>
      <c r="C969" s="17">
        <v>332</v>
      </c>
      <c r="D969" s="17">
        <v>3</v>
      </c>
      <c r="E969" s="17">
        <v>996</v>
      </c>
      <c r="F969" s="51">
        <v>45164</v>
      </c>
      <c r="G969" s="17" t="s">
        <v>17</v>
      </c>
      <c r="H969" s="19">
        <v>153</v>
      </c>
      <c r="I969" s="17" t="str">
        <f>VLOOKUP(B969,товар!$A$1:$C$433,2,FALSE)</f>
        <v>Чипсы</v>
      </c>
      <c r="J969" s="34">
        <f>AVERAGEIF($I$2:$I$999,I969,$C$2:$C$999)</f>
        <v>273.72549019607845</v>
      </c>
      <c r="K969" s="36">
        <f t="shared" si="30"/>
        <v>0.21289398280802274</v>
      </c>
      <c r="L969" s="17" t="str">
        <f>VLOOKUP(B969,товар!$A$1:$C$433,3,FALSE)</f>
        <v>Русская картошка</v>
      </c>
      <c r="M969" s="53">
        <f>AVERAGEIFS($C$2:$C$999,$I$2:$I$999,I969,$L$2:$L$999,L969)</f>
        <v>241.83333333333334</v>
      </c>
      <c r="N969" s="51"/>
      <c r="O969" s="55">
        <f t="shared" si="31"/>
        <v>45164</v>
      </c>
      <c r="P969" s="55">
        <f>SUM($E$2:$E$999,клиенты!D968:L1402,10,FALSE)</f>
        <v>799900</v>
      </c>
    </row>
    <row r="970" spans="1:16" x14ac:dyDescent="0.25">
      <c r="A970" s="18">
        <v>971</v>
      </c>
      <c r="B970" s="17">
        <v>236</v>
      </c>
      <c r="C970" s="17">
        <v>420</v>
      </c>
      <c r="D970" s="17">
        <v>5</v>
      </c>
      <c r="E970" s="17">
        <v>2100</v>
      </c>
      <c r="F970" s="51">
        <v>45260</v>
      </c>
      <c r="G970" s="17" t="s">
        <v>18</v>
      </c>
      <c r="H970" s="19">
        <v>34</v>
      </c>
      <c r="I970" s="17" t="str">
        <f>VLOOKUP(B970,товар!$A$1:$C$433,2,FALSE)</f>
        <v>Печенье</v>
      </c>
      <c r="J970" s="34">
        <f>AVERAGEIF($I$2:$I$999,I970,$C$2:$C$999)</f>
        <v>283.468085106383</v>
      </c>
      <c r="K970" s="36">
        <f t="shared" si="30"/>
        <v>0.48164827741499661</v>
      </c>
      <c r="L970" s="17" t="str">
        <f>VLOOKUP(B970,товар!$A$1:$C$433,3,FALSE)</f>
        <v>Посиделкино</v>
      </c>
      <c r="M970" s="53">
        <f>AVERAGEIFS($C$2:$C$999,$I$2:$I$999,I970,$L$2:$L$999,L970)</f>
        <v>321.63636363636363</v>
      </c>
      <c r="N970" s="51"/>
      <c r="O970" s="55">
        <f t="shared" si="31"/>
        <v>45260</v>
      </c>
      <c r="P970" s="55">
        <f>SUM($E$2:$E$999,клиенты!D969:L1403,10,FALSE)</f>
        <v>799900</v>
      </c>
    </row>
    <row r="971" spans="1:16" x14ac:dyDescent="0.25">
      <c r="A971" s="18">
        <v>972</v>
      </c>
      <c r="B971" s="17">
        <v>418</v>
      </c>
      <c r="C971" s="17">
        <v>139</v>
      </c>
      <c r="D971" s="17">
        <v>2</v>
      </c>
      <c r="E971" s="17">
        <v>278</v>
      </c>
      <c r="F971" s="51">
        <v>45395</v>
      </c>
      <c r="G971" s="17" t="s">
        <v>25</v>
      </c>
      <c r="H971" s="19">
        <v>337</v>
      </c>
      <c r="I971" s="17" t="str">
        <f>VLOOKUP(B971,товар!$A$1:$C$433,2,FALSE)</f>
        <v>Фрукты</v>
      </c>
      <c r="J971" s="34">
        <f>AVERAGEIF($I$2:$I$999,I971,$C$2:$C$999)</f>
        <v>274.16279069767444</v>
      </c>
      <c r="K971" s="36">
        <f t="shared" si="30"/>
        <v>-0.49300195097124444</v>
      </c>
      <c r="L971" s="17" t="str">
        <f>VLOOKUP(B971,товар!$A$1:$C$433,3,FALSE)</f>
        <v>Green Garden</v>
      </c>
      <c r="M971" s="53">
        <f>AVERAGEIFS($C$2:$C$999,$I$2:$I$999,I971,$L$2:$L$999,L971)</f>
        <v>369.2</v>
      </c>
      <c r="N971" s="51"/>
      <c r="O971" s="55">
        <f t="shared" si="31"/>
        <v>45395</v>
      </c>
      <c r="P971" s="55">
        <f>SUM($E$2:$E$999,клиенты!D970:L1404,10,FALSE)</f>
        <v>799900</v>
      </c>
    </row>
    <row r="972" spans="1:16" x14ac:dyDescent="0.25">
      <c r="A972" s="18">
        <v>973</v>
      </c>
      <c r="B972" s="17">
        <v>141</v>
      </c>
      <c r="C972" s="17">
        <v>112</v>
      </c>
      <c r="D972" s="17">
        <v>4</v>
      </c>
      <c r="E972" s="17">
        <v>448</v>
      </c>
      <c r="F972" s="51">
        <v>45032</v>
      </c>
      <c r="G972" s="17" t="s">
        <v>21</v>
      </c>
      <c r="H972" s="19">
        <v>200</v>
      </c>
      <c r="I972" s="17" t="str">
        <f>VLOOKUP(B972,товар!$A$1:$C$433,2,FALSE)</f>
        <v>Фрукты</v>
      </c>
      <c r="J972" s="34">
        <f>AVERAGEIF($I$2:$I$999,I972,$C$2:$C$999)</f>
        <v>274.16279069767444</v>
      </c>
      <c r="K972" s="36">
        <f t="shared" si="30"/>
        <v>-0.59148358639409615</v>
      </c>
      <c r="L972" s="17" t="str">
        <f>VLOOKUP(B972,товар!$A$1:$C$433,3,FALSE)</f>
        <v>Фруктовый Рай</v>
      </c>
      <c r="M972" s="53">
        <f>AVERAGEIFS($C$2:$C$999,$I$2:$I$999,I972,$L$2:$L$999,L972)</f>
        <v>258.30769230769232</v>
      </c>
      <c r="N972" s="51"/>
      <c r="O972" s="55">
        <f t="shared" si="31"/>
        <v>45032</v>
      </c>
      <c r="P972" s="55">
        <f>SUM($E$2:$E$999,клиенты!D971:L1405,10,FALSE)</f>
        <v>799900</v>
      </c>
    </row>
    <row r="973" spans="1:16" x14ac:dyDescent="0.25">
      <c r="A973" s="18">
        <v>974</v>
      </c>
      <c r="B973" s="17">
        <v>294</v>
      </c>
      <c r="C973" s="17">
        <v>485</v>
      </c>
      <c r="D973" s="17">
        <v>3</v>
      </c>
      <c r="E973" s="17">
        <v>1455</v>
      </c>
      <c r="F973" s="51">
        <v>45330</v>
      </c>
      <c r="G973" s="17" t="s">
        <v>26</v>
      </c>
      <c r="H973" s="19">
        <v>8</v>
      </c>
      <c r="I973" s="17" t="str">
        <f>VLOOKUP(B973,товар!$A$1:$C$433,2,FALSE)</f>
        <v>Сок</v>
      </c>
      <c r="J973" s="34">
        <f>AVERAGEIF($I$2:$I$999,I973,$C$2:$C$999)</f>
        <v>268.60344827586209</v>
      </c>
      <c r="K973" s="36">
        <f t="shared" si="30"/>
        <v>0.80563579177097355</v>
      </c>
      <c r="L973" s="17" t="str">
        <f>VLOOKUP(B973,товар!$A$1:$C$433,3,FALSE)</f>
        <v>Фруктовый сад</v>
      </c>
      <c r="M973" s="53">
        <f>AVERAGEIFS($C$2:$C$999,$I$2:$I$999,I973,$L$2:$L$999,L973)</f>
        <v>281.96875</v>
      </c>
      <c r="N973" s="51"/>
      <c r="O973" s="55">
        <f t="shared" si="31"/>
        <v>45330</v>
      </c>
      <c r="P973" s="55">
        <f>SUM($E$2:$E$999,клиенты!D972:L1406,10,FALSE)</f>
        <v>799900</v>
      </c>
    </row>
    <row r="974" spans="1:16" x14ac:dyDescent="0.25">
      <c r="A974" s="18">
        <v>975</v>
      </c>
      <c r="B974" s="17">
        <v>497</v>
      </c>
      <c r="C974" s="17">
        <v>120</v>
      </c>
      <c r="D974" s="17">
        <v>1</v>
      </c>
      <c r="E974" s="17">
        <v>120</v>
      </c>
      <c r="F974" s="51">
        <v>45284</v>
      </c>
      <c r="G974" s="17" t="s">
        <v>22</v>
      </c>
      <c r="H974" s="19">
        <v>280</v>
      </c>
      <c r="I974" s="17" t="str">
        <f>VLOOKUP(B974,товар!$A$1:$C$433,2,FALSE)</f>
        <v>Конфеты</v>
      </c>
      <c r="J974" s="34">
        <f>AVERAGEIF($I$2:$I$999,I974,$C$2:$C$999)</f>
        <v>267.85483870967744</v>
      </c>
      <c r="K974" s="36">
        <f t="shared" si="30"/>
        <v>-0.5519961462034082</v>
      </c>
      <c r="L974" s="17" t="str">
        <f>VLOOKUP(B974,товар!$A$1:$C$433,3,FALSE)</f>
        <v>Бабаевский</v>
      </c>
      <c r="M974" s="53">
        <f>AVERAGEIFS($C$2:$C$999,$I$2:$I$999,I974,$L$2:$L$999,L974)</f>
        <v>250.25925925925927</v>
      </c>
      <c r="N974" s="51"/>
      <c r="O974" s="55">
        <f t="shared" si="31"/>
        <v>45284</v>
      </c>
      <c r="P974" s="55">
        <f>SUM($E$2:$E$999,клиенты!D973:L1407,10,FALSE)</f>
        <v>799900</v>
      </c>
    </row>
    <row r="975" spans="1:16" x14ac:dyDescent="0.25">
      <c r="A975" s="18">
        <v>976</v>
      </c>
      <c r="B975" s="17">
        <v>359</v>
      </c>
      <c r="C975" s="17">
        <v>359</v>
      </c>
      <c r="D975" s="17">
        <v>4</v>
      </c>
      <c r="E975" s="17">
        <v>1436</v>
      </c>
      <c r="F975" s="51">
        <v>45382</v>
      </c>
      <c r="G975" s="17" t="s">
        <v>13</v>
      </c>
      <c r="H975" s="19">
        <v>94</v>
      </c>
      <c r="I975" s="17" t="str">
        <f>VLOOKUP(B975,товар!$A$1:$C$433,2,FALSE)</f>
        <v>Мясо</v>
      </c>
      <c r="J975" s="34">
        <f>AVERAGEIF($I$2:$I$999,I975,$C$2:$C$999)</f>
        <v>271.74545454545455</v>
      </c>
      <c r="K975" s="36">
        <f t="shared" si="30"/>
        <v>0.32108925465007365</v>
      </c>
      <c r="L975" s="17" t="str">
        <f>VLOOKUP(B975,товар!$A$1:$C$433,3,FALSE)</f>
        <v>Мираторг</v>
      </c>
      <c r="M975" s="53">
        <f>AVERAGEIFS($C$2:$C$999,$I$2:$I$999,I975,$L$2:$L$999,L975)</f>
        <v>316.58333333333331</v>
      </c>
      <c r="N975" s="51"/>
      <c r="O975" s="55">
        <f t="shared" si="31"/>
        <v>45382</v>
      </c>
      <c r="P975" s="55">
        <f>SUM($E$2:$E$999,клиенты!D974:L1408,10,FALSE)</f>
        <v>799900</v>
      </c>
    </row>
    <row r="976" spans="1:16" x14ac:dyDescent="0.25">
      <c r="A976" s="18">
        <v>977</v>
      </c>
      <c r="B976" s="17">
        <v>175</v>
      </c>
      <c r="C976" s="17">
        <v>198</v>
      </c>
      <c r="D976" s="17">
        <v>3</v>
      </c>
      <c r="E976" s="17">
        <v>594</v>
      </c>
      <c r="F976" s="51">
        <v>45145</v>
      </c>
      <c r="G976" s="17" t="s">
        <v>11</v>
      </c>
      <c r="H976" s="19">
        <v>331</v>
      </c>
      <c r="I976" s="17" t="str">
        <f>VLOOKUP(B976,товар!$A$1:$C$433,2,FALSE)</f>
        <v>Овощи</v>
      </c>
      <c r="J976" s="34">
        <f>AVERAGEIF($I$2:$I$999,I976,$C$2:$C$999)</f>
        <v>250.48780487804879</v>
      </c>
      <c r="K976" s="36">
        <f t="shared" si="30"/>
        <v>-0.2095423563777995</v>
      </c>
      <c r="L976" s="17" t="str">
        <f>VLOOKUP(B976,товар!$A$1:$C$433,3,FALSE)</f>
        <v>Семко</v>
      </c>
      <c r="M976" s="53">
        <f>AVERAGEIFS($C$2:$C$999,$I$2:$I$999,I976,$L$2:$L$999,L976)</f>
        <v>208</v>
      </c>
      <c r="N976" s="51"/>
      <c r="O976" s="55">
        <f t="shared" si="31"/>
        <v>45145</v>
      </c>
      <c r="P976" s="55">
        <f>SUM($E$2:$E$999,клиенты!D975:L1409,10,FALSE)</f>
        <v>799900</v>
      </c>
    </row>
    <row r="977" spans="1:16" x14ac:dyDescent="0.25">
      <c r="A977" s="18">
        <v>978</v>
      </c>
      <c r="B977" s="17">
        <v>236</v>
      </c>
      <c r="C977" s="17">
        <v>363</v>
      </c>
      <c r="D977" s="17">
        <v>4</v>
      </c>
      <c r="E977" s="17">
        <v>1452</v>
      </c>
      <c r="F977" s="51">
        <v>45168</v>
      </c>
      <c r="G977" s="17" t="s">
        <v>9</v>
      </c>
      <c r="H977" s="19">
        <v>405</v>
      </c>
      <c r="I977" s="17" t="str">
        <f>VLOOKUP(B977,товар!$A$1:$C$433,2,FALSE)</f>
        <v>Печенье</v>
      </c>
      <c r="J977" s="34">
        <f>AVERAGEIF($I$2:$I$999,I977,$C$2:$C$999)</f>
        <v>283.468085106383</v>
      </c>
      <c r="K977" s="36">
        <f t="shared" si="30"/>
        <v>0.28056743976581844</v>
      </c>
      <c r="L977" s="17" t="str">
        <f>VLOOKUP(B977,товар!$A$1:$C$433,3,FALSE)</f>
        <v>Посиделкино</v>
      </c>
      <c r="M977" s="53">
        <f>AVERAGEIFS($C$2:$C$999,$I$2:$I$999,I977,$L$2:$L$999,L977)</f>
        <v>321.63636363636363</v>
      </c>
      <c r="N977" s="51"/>
      <c r="O977" s="55">
        <f t="shared" si="31"/>
        <v>45168</v>
      </c>
      <c r="P977" s="55">
        <f>SUM($E$2:$E$999,клиенты!D976:L1410,10,FALSE)</f>
        <v>799900</v>
      </c>
    </row>
    <row r="978" spans="1:16" x14ac:dyDescent="0.25">
      <c r="A978" s="18">
        <v>979</v>
      </c>
      <c r="B978" s="17">
        <v>195</v>
      </c>
      <c r="C978" s="17">
        <v>103</v>
      </c>
      <c r="D978" s="17">
        <v>1</v>
      </c>
      <c r="E978" s="17">
        <v>103</v>
      </c>
      <c r="F978" s="51">
        <v>44997</v>
      </c>
      <c r="G978" s="17" t="s">
        <v>15</v>
      </c>
      <c r="H978" s="19">
        <v>42</v>
      </c>
      <c r="I978" s="17" t="str">
        <f>VLOOKUP(B978,товар!$A$1:$C$433,2,FALSE)</f>
        <v>Хлеб</v>
      </c>
      <c r="J978" s="34">
        <f>AVERAGEIF($I$2:$I$999,I978,$C$2:$C$999)</f>
        <v>300.31818181818181</v>
      </c>
      <c r="K978" s="36">
        <f t="shared" si="30"/>
        <v>-0.65703042227940056</v>
      </c>
      <c r="L978" s="17" t="str">
        <f>VLOOKUP(B978,товар!$A$1:$C$433,3,FALSE)</f>
        <v>Каравай</v>
      </c>
      <c r="M978" s="53">
        <f>AVERAGEIFS($C$2:$C$999,$I$2:$I$999,I978,$L$2:$L$999,L978)</f>
        <v>331.16666666666669</v>
      </c>
      <c r="N978" s="51"/>
      <c r="O978" s="55">
        <f t="shared" si="31"/>
        <v>44997</v>
      </c>
      <c r="P978" s="55">
        <f>SUM($E$2:$E$999,клиенты!D977:L1411,10,FALSE)</f>
        <v>799900</v>
      </c>
    </row>
    <row r="979" spans="1:16" x14ac:dyDescent="0.25">
      <c r="A979" s="18">
        <v>980</v>
      </c>
      <c r="B979" s="17">
        <v>364</v>
      </c>
      <c r="C979" s="17">
        <v>401</v>
      </c>
      <c r="D979" s="17">
        <v>2</v>
      </c>
      <c r="E979" s="17">
        <v>802</v>
      </c>
      <c r="F979" s="51">
        <v>45081</v>
      </c>
      <c r="G979" s="17" t="s">
        <v>25</v>
      </c>
      <c r="H979" s="19">
        <v>271</v>
      </c>
      <c r="I979" s="17" t="str">
        <f>VLOOKUP(B979,товар!$A$1:$C$433,2,FALSE)</f>
        <v>Сахар</v>
      </c>
      <c r="J979" s="34">
        <f>AVERAGEIF($I$2:$I$999,I979,$C$2:$C$999)</f>
        <v>250.9655172413793</v>
      </c>
      <c r="K979" s="36">
        <f t="shared" si="30"/>
        <v>0.59782907392140694</v>
      </c>
      <c r="L979" s="17" t="str">
        <f>VLOOKUP(B979,товар!$A$1:$C$433,3,FALSE)</f>
        <v>Русский сахар</v>
      </c>
      <c r="M979" s="53">
        <f>AVERAGEIFS($C$2:$C$999,$I$2:$I$999,I979,$L$2:$L$999,L979)</f>
        <v>293.41176470588238</v>
      </c>
      <c r="N979" s="51"/>
      <c r="O979" s="55">
        <f t="shared" si="31"/>
        <v>45081</v>
      </c>
      <c r="P979" s="55">
        <f>SUM($E$2:$E$999,клиенты!D978:L1412,10,FALSE)</f>
        <v>799900</v>
      </c>
    </row>
    <row r="980" spans="1:16" x14ac:dyDescent="0.25">
      <c r="A980" s="18">
        <v>981</v>
      </c>
      <c r="B980" s="17">
        <v>347</v>
      </c>
      <c r="C980" s="17">
        <v>139</v>
      </c>
      <c r="D980" s="17">
        <v>1</v>
      </c>
      <c r="E980" s="17">
        <v>139</v>
      </c>
      <c r="F980" s="51">
        <v>45318</v>
      </c>
      <c r="G980" s="17" t="s">
        <v>21</v>
      </c>
      <c r="H980" s="19">
        <v>56</v>
      </c>
      <c r="I980" s="17" t="str">
        <f>VLOOKUP(B980,товар!$A$1:$C$433,2,FALSE)</f>
        <v>Макароны</v>
      </c>
      <c r="J980" s="34">
        <f>AVERAGEIF($I$2:$I$999,I980,$C$2:$C$999)</f>
        <v>265.47674418604652</v>
      </c>
      <c r="K980" s="36">
        <f t="shared" si="30"/>
        <v>-0.47641364811002584</v>
      </c>
      <c r="L980" s="17" t="str">
        <f>VLOOKUP(B980,товар!$A$1:$C$433,3,FALSE)</f>
        <v>Паста Зара</v>
      </c>
      <c r="M980" s="53">
        <f>AVERAGEIFS($C$2:$C$999,$I$2:$I$999,I980,$L$2:$L$999,L980)</f>
        <v>276.67567567567568</v>
      </c>
      <c r="N980" s="51"/>
      <c r="O980" s="55">
        <f t="shared" si="31"/>
        <v>45318</v>
      </c>
      <c r="P980" s="55">
        <f>SUM($E$2:$E$999,клиенты!D979:L1413,10,FALSE)</f>
        <v>799900</v>
      </c>
    </row>
    <row r="981" spans="1:16" x14ac:dyDescent="0.25">
      <c r="A981" s="18">
        <v>982</v>
      </c>
      <c r="B981" s="17">
        <v>149</v>
      </c>
      <c r="C981" s="17">
        <v>468</v>
      </c>
      <c r="D981" s="17">
        <v>1</v>
      </c>
      <c r="E981" s="17">
        <v>468</v>
      </c>
      <c r="F981" s="51">
        <v>45377</v>
      </c>
      <c r="G981" s="17" t="s">
        <v>10</v>
      </c>
      <c r="H981" s="19">
        <v>427</v>
      </c>
      <c r="I981" s="17" t="str">
        <f>VLOOKUP(B981,товар!$A$1:$C$433,2,FALSE)</f>
        <v>Конфеты</v>
      </c>
      <c r="J981" s="34">
        <f>AVERAGEIF($I$2:$I$999,I981,$C$2:$C$999)</f>
        <v>267.85483870967744</v>
      </c>
      <c r="K981" s="36">
        <f t="shared" si="30"/>
        <v>0.74721502980670795</v>
      </c>
      <c r="L981" s="17" t="str">
        <f>VLOOKUP(B981,товар!$A$1:$C$433,3,FALSE)</f>
        <v>Бабаевский</v>
      </c>
      <c r="M981" s="53">
        <f>AVERAGEIFS($C$2:$C$999,$I$2:$I$999,I981,$L$2:$L$999,L981)</f>
        <v>250.25925925925927</v>
      </c>
      <c r="N981" s="51"/>
      <c r="O981" s="55">
        <f t="shared" si="31"/>
        <v>45377</v>
      </c>
      <c r="P981" s="55">
        <f>SUM($E$2:$E$999,клиенты!D980:L1414,10,FALSE)</f>
        <v>799900</v>
      </c>
    </row>
    <row r="982" spans="1:16" x14ac:dyDescent="0.25">
      <c r="A982" s="18">
        <v>983</v>
      </c>
      <c r="B982" s="17">
        <v>384</v>
      </c>
      <c r="C982" s="17">
        <v>100</v>
      </c>
      <c r="D982" s="17">
        <v>4</v>
      </c>
      <c r="E982" s="17">
        <v>400</v>
      </c>
      <c r="F982" s="51">
        <v>45318</v>
      </c>
      <c r="G982" s="17" t="s">
        <v>11</v>
      </c>
      <c r="H982" s="19">
        <v>323</v>
      </c>
      <c r="I982" s="17" t="str">
        <f>VLOOKUP(B982,товар!$A$1:$C$433,2,FALSE)</f>
        <v>Сахар</v>
      </c>
      <c r="J982" s="34">
        <f>AVERAGEIF($I$2:$I$999,I982,$C$2:$C$999)</f>
        <v>250.9655172413793</v>
      </c>
      <c r="K982" s="36">
        <f t="shared" si="30"/>
        <v>-0.60153888430887603</v>
      </c>
      <c r="L982" s="17" t="str">
        <f>VLOOKUP(B982,товар!$A$1:$C$433,3,FALSE)</f>
        <v>Сладов</v>
      </c>
      <c r="M982" s="53">
        <f>AVERAGEIFS($C$2:$C$999,$I$2:$I$999,I982,$L$2:$L$999,L982)</f>
        <v>231.92857142857142</v>
      </c>
      <c r="N982" s="51"/>
      <c r="O982" s="55">
        <f t="shared" si="31"/>
        <v>45318</v>
      </c>
      <c r="P982" s="55">
        <f>SUM($E$2:$E$999,клиенты!D981:L1415,10,FALSE)</f>
        <v>799900</v>
      </c>
    </row>
    <row r="983" spans="1:16" x14ac:dyDescent="0.25">
      <c r="A983" s="18">
        <v>984</v>
      </c>
      <c r="B983" s="17">
        <v>404</v>
      </c>
      <c r="C983" s="17">
        <v>304</v>
      </c>
      <c r="D983" s="17">
        <v>5</v>
      </c>
      <c r="E983" s="17">
        <v>1520</v>
      </c>
      <c r="F983" s="51">
        <v>45288</v>
      </c>
      <c r="G983" s="17" t="s">
        <v>11</v>
      </c>
      <c r="H983" s="19">
        <v>17</v>
      </c>
      <c r="I983" s="17" t="str">
        <f>VLOOKUP(B983,товар!$A$1:$C$433,2,FALSE)</f>
        <v>Йогурт</v>
      </c>
      <c r="J983" s="34">
        <f>AVERAGEIF($I$2:$I$999,I983,$C$2:$C$999)</f>
        <v>263.25423728813558</v>
      </c>
      <c r="K983" s="36">
        <f t="shared" si="30"/>
        <v>0.15477723409734745</v>
      </c>
      <c r="L983" s="17" t="str">
        <f>VLOOKUP(B983,товар!$A$1:$C$433,3,FALSE)</f>
        <v>Ростагроэкспорт</v>
      </c>
      <c r="M983" s="53">
        <f>AVERAGEIFS($C$2:$C$999,$I$2:$I$999,I983,$L$2:$L$999,L983)</f>
        <v>257.78260869565219</v>
      </c>
      <c r="N983" s="51"/>
      <c r="O983" s="55">
        <f t="shared" si="31"/>
        <v>45288</v>
      </c>
      <c r="P983" s="55">
        <f>SUM($E$2:$E$999,клиенты!D982:L1416,10,FALSE)</f>
        <v>799900</v>
      </c>
    </row>
    <row r="984" spans="1:16" x14ac:dyDescent="0.25">
      <c r="A984" s="18">
        <v>985</v>
      </c>
      <c r="B984" s="17">
        <v>469</v>
      </c>
      <c r="C984" s="17">
        <v>357</v>
      </c>
      <c r="D984" s="17">
        <v>4</v>
      </c>
      <c r="E984" s="17">
        <v>1428</v>
      </c>
      <c r="F984" s="51">
        <v>45377</v>
      </c>
      <c r="G984" s="17" t="s">
        <v>24</v>
      </c>
      <c r="H984" s="19">
        <v>165</v>
      </c>
      <c r="I984" s="17" t="str">
        <f>VLOOKUP(B984,товар!$A$1:$C$433,2,FALSE)</f>
        <v>Сахар</v>
      </c>
      <c r="J984" s="34">
        <f>AVERAGEIF($I$2:$I$999,I984,$C$2:$C$999)</f>
        <v>250.9655172413793</v>
      </c>
      <c r="K984" s="36">
        <f t="shared" si="30"/>
        <v>0.42250618301731246</v>
      </c>
      <c r="L984" s="17" t="str">
        <f>VLOOKUP(B984,товар!$A$1:$C$433,3,FALSE)</f>
        <v>Сладов</v>
      </c>
      <c r="M984" s="53">
        <f>AVERAGEIFS($C$2:$C$999,$I$2:$I$999,I984,$L$2:$L$999,L984)</f>
        <v>231.92857142857142</v>
      </c>
      <c r="N984" s="51"/>
      <c r="O984" s="55">
        <f t="shared" si="31"/>
        <v>45377</v>
      </c>
      <c r="P984" s="55">
        <f>SUM($E$2:$E$999,клиенты!D983:L1417,10,FALSE)</f>
        <v>799900</v>
      </c>
    </row>
    <row r="985" spans="1:16" x14ac:dyDescent="0.25">
      <c r="A985" s="18">
        <v>986</v>
      </c>
      <c r="B985" s="17">
        <v>134</v>
      </c>
      <c r="C985" s="17">
        <v>89</v>
      </c>
      <c r="D985" s="17">
        <v>5</v>
      </c>
      <c r="E985" s="17">
        <v>445</v>
      </c>
      <c r="F985" s="51">
        <v>44983</v>
      </c>
      <c r="G985" s="17" t="s">
        <v>27</v>
      </c>
      <c r="H985" s="19">
        <v>403</v>
      </c>
      <c r="I985" s="17" t="str">
        <f>VLOOKUP(B985,товар!$A$1:$C$433,2,FALSE)</f>
        <v>Рыба</v>
      </c>
      <c r="J985" s="34">
        <f>AVERAGEIF($I$2:$I$999,I985,$C$2:$C$999)</f>
        <v>258.5128205128205</v>
      </c>
      <c r="K985" s="36">
        <f t="shared" si="30"/>
        <v>-0.65572307081928183</v>
      </c>
      <c r="L985" s="17" t="str">
        <f>VLOOKUP(B985,товар!$A$1:$C$433,3,FALSE)</f>
        <v>Меридиан</v>
      </c>
      <c r="M985" s="53">
        <f>AVERAGEIFS($C$2:$C$999,$I$2:$I$999,I985,$L$2:$L$999,L985)</f>
        <v>260.64705882352939</v>
      </c>
      <c r="N985" s="51"/>
      <c r="O985" s="55">
        <f t="shared" si="31"/>
        <v>44983</v>
      </c>
      <c r="P985" s="55">
        <f>SUM($E$2:$E$999,клиенты!D984:L1418,10,FALSE)</f>
        <v>799900</v>
      </c>
    </row>
    <row r="986" spans="1:16" x14ac:dyDescent="0.25">
      <c r="A986" s="18">
        <v>987</v>
      </c>
      <c r="B986" s="17">
        <v>361</v>
      </c>
      <c r="C986" s="17">
        <v>283</v>
      </c>
      <c r="D986" s="17">
        <v>5</v>
      </c>
      <c r="E986" s="17">
        <v>1415</v>
      </c>
      <c r="F986" s="51">
        <v>45133</v>
      </c>
      <c r="G986" s="17" t="s">
        <v>8</v>
      </c>
      <c r="H986" s="19">
        <v>274</v>
      </c>
      <c r="I986" s="17" t="str">
        <f>VLOOKUP(B986,товар!$A$1:$C$433,2,FALSE)</f>
        <v>Мясо</v>
      </c>
      <c r="J986" s="34">
        <f>AVERAGEIF($I$2:$I$999,I986,$C$2:$C$999)</f>
        <v>271.74545454545455</v>
      </c>
      <c r="K986" s="36">
        <f t="shared" si="30"/>
        <v>4.141576341496056E-2</v>
      </c>
      <c r="L986" s="17" t="str">
        <f>VLOOKUP(B986,товар!$A$1:$C$433,3,FALSE)</f>
        <v>Сава</v>
      </c>
      <c r="M986" s="53">
        <f>AVERAGEIFS($C$2:$C$999,$I$2:$I$999,I986,$L$2:$L$999,L986)</f>
        <v>212.8125</v>
      </c>
      <c r="N986" s="51"/>
      <c r="O986" s="55">
        <f t="shared" si="31"/>
        <v>45133</v>
      </c>
      <c r="P986" s="55">
        <f>SUM($E$2:$E$999,клиенты!D985:L1419,10,FALSE)</f>
        <v>799900</v>
      </c>
    </row>
    <row r="987" spans="1:16" x14ac:dyDescent="0.25">
      <c r="A987" s="18">
        <v>988</v>
      </c>
      <c r="B987" s="17">
        <v>110</v>
      </c>
      <c r="C987" s="17">
        <v>280</v>
      </c>
      <c r="D987" s="17">
        <v>3</v>
      </c>
      <c r="E987" s="17">
        <v>840</v>
      </c>
      <c r="F987" s="51">
        <v>45121</v>
      </c>
      <c r="G987" s="17" t="s">
        <v>17</v>
      </c>
      <c r="H987" s="19">
        <v>61</v>
      </c>
      <c r="I987" s="17" t="str">
        <f>VLOOKUP(B987,товар!$A$1:$C$433,2,FALSE)</f>
        <v>Макароны</v>
      </c>
      <c r="J987" s="34">
        <f>AVERAGEIF($I$2:$I$999,I987,$C$2:$C$999)</f>
        <v>265.47674418604652</v>
      </c>
      <c r="K987" s="36">
        <f t="shared" si="30"/>
        <v>5.4706320353904658E-2</v>
      </c>
      <c r="L987" s="17" t="str">
        <f>VLOOKUP(B987,товар!$A$1:$C$433,3,FALSE)</f>
        <v>Паста Зара</v>
      </c>
      <c r="M987" s="53">
        <f>AVERAGEIFS($C$2:$C$999,$I$2:$I$999,I987,$L$2:$L$999,L987)</f>
        <v>276.67567567567568</v>
      </c>
      <c r="N987" s="51"/>
      <c r="O987" s="55">
        <f t="shared" si="31"/>
        <v>45121</v>
      </c>
      <c r="P987" s="55">
        <f>SUM($E$2:$E$999,клиенты!D986:L1420,10,FALSE)</f>
        <v>799900</v>
      </c>
    </row>
    <row r="988" spans="1:16" x14ac:dyDescent="0.25">
      <c r="A988" s="18">
        <v>989</v>
      </c>
      <c r="B988" s="17">
        <v>280</v>
      </c>
      <c r="C988" s="17">
        <v>459</v>
      </c>
      <c r="D988" s="17">
        <v>4</v>
      </c>
      <c r="E988" s="17">
        <v>1836</v>
      </c>
      <c r="F988" s="51">
        <v>45273</v>
      </c>
      <c r="G988" s="17" t="s">
        <v>19</v>
      </c>
      <c r="H988" s="19">
        <v>262</v>
      </c>
      <c r="I988" s="17" t="str">
        <f>VLOOKUP(B988,товар!$A$1:$C$433,2,FALSE)</f>
        <v>Сыр</v>
      </c>
      <c r="J988" s="34">
        <f>AVERAGEIF($I$2:$I$999,I988,$C$2:$C$999)</f>
        <v>262.63492063492066</v>
      </c>
      <c r="K988" s="36">
        <f t="shared" si="30"/>
        <v>0.74767315363229758</v>
      </c>
      <c r="L988" s="17" t="str">
        <f>VLOOKUP(B988,товар!$A$1:$C$433,3,FALSE)</f>
        <v>President</v>
      </c>
      <c r="M988" s="53">
        <f>AVERAGEIFS($C$2:$C$999,$I$2:$I$999,I988,$L$2:$L$999,L988)</f>
        <v>238.72222222222223</v>
      </c>
      <c r="N988" s="51"/>
      <c r="O988" s="55">
        <f t="shared" si="31"/>
        <v>45273</v>
      </c>
      <c r="P988" s="55">
        <f>SUM($E$2:$E$999,клиенты!D987:L1421,10,FALSE)</f>
        <v>799900</v>
      </c>
    </row>
    <row r="989" spans="1:16" x14ac:dyDescent="0.25">
      <c r="A989" s="18">
        <v>990</v>
      </c>
      <c r="B989" s="17">
        <v>43</v>
      </c>
      <c r="C989" s="17">
        <v>244</v>
      </c>
      <c r="D989" s="17">
        <v>4</v>
      </c>
      <c r="E989" s="17">
        <v>976</v>
      </c>
      <c r="F989" s="51">
        <v>45392</v>
      </c>
      <c r="G989" s="17" t="s">
        <v>22</v>
      </c>
      <c r="H989" s="19">
        <v>323</v>
      </c>
      <c r="I989" s="17" t="str">
        <f>VLOOKUP(B989,товар!$A$1:$C$433,2,FALSE)</f>
        <v>Печенье</v>
      </c>
      <c r="J989" s="34">
        <f>AVERAGEIF($I$2:$I$999,I989,$C$2:$C$999)</f>
        <v>283.468085106383</v>
      </c>
      <c r="K989" s="36">
        <f t="shared" si="30"/>
        <v>-0.13923290550176393</v>
      </c>
      <c r="L989" s="17" t="str">
        <f>VLOOKUP(B989,товар!$A$1:$C$433,3,FALSE)</f>
        <v>КДВ</v>
      </c>
      <c r="M989" s="53">
        <f>AVERAGEIFS($C$2:$C$999,$I$2:$I$999,I989,$L$2:$L$999,L989)</f>
        <v>323.07692307692309</v>
      </c>
      <c r="N989" s="51"/>
      <c r="O989" s="55">
        <f t="shared" si="31"/>
        <v>45392</v>
      </c>
      <c r="P989" s="55">
        <f>SUM($E$2:$E$999,клиенты!D988:L1422,10,FALSE)</f>
        <v>799900</v>
      </c>
    </row>
    <row r="990" spans="1:16" x14ac:dyDescent="0.25">
      <c r="A990" s="18">
        <v>991</v>
      </c>
      <c r="B990" s="17">
        <v>434</v>
      </c>
      <c r="C990" s="17">
        <v>299</v>
      </c>
      <c r="D990" s="17">
        <v>2</v>
      </c>
      <c r="E990" s="17">
        <v>598</v>
      </c>
      <c r="F990" s="51">
        <v>45144</v>
      </c>
      <c r="G990" s="17" t="s">
        <v>23</v>
      </c>
      <c r="H990" s="19">
        <v>481</v>
      </c>
      <c r="I990" s="17" t="str">
        <f>VLOOKUP(B990,товар!$A$1:$C$433,2,FALSE)</f>
        <v>Сыр</v>
      </c>
      <c r="J990" s="34">
        <f>AVERAGEIF($I$2:$I$999,I990,$C$2:$C$999)</f>
        <v>262.63492063492066</v>
      </c>
      <c r="K990" s="36">
        <f t="shared" si="30"/>
        <v>0.13846246827027664</v>
      </c>
      <c r="L990" s="17" t="str">
        <f>VLOOKUP(B990,товар!$A$1:$C$433,3,FALSE)</f>
        <v>Сырная долина</v>
      </c>
      <c r="M990" s="53">
        <f>AVERAGEIFS($C$2:$C$999,$I$2:$I$999,I990,$L$2:$L$999,L990)</f>
        <v>271</v>
      </c>
      <c r="N990" s="51"/>
      <c r="O990" s="55">
        <f t="shared" si="31"/>
        <v>45144</v>
      </c>
      <c r="P990" s="55">
        <f>SUM($E$2:$E$999,клиенты!D989:L1423,10,FALSE)</f>
        <v>799900</v>
      </c>
    </row>
    <row r="991" spans="1:16" x14ac:dyDescent="0.25">
      <c r="A991" s="18">
        <v>992</v>
      </c>
      <c r="B991" s="17">
        <v>183</v>
      </c>
      <c r="C991" s="17">
        <v>73</v>
      </c>
      <c r="D991" s="17">
        <v>5</v>
      </c>
      <c r="E991" s="17">
        <v>365</v>
      </c>
      <c r="F991" s="51">
        <v>45317</v>
      </c>
      <c r="G991" s="17" t="s">
        <v>21</v>
      </c>
      <c r="H991" s="19">
        <v>478</v>
      </c>
      <c r="I991" s="17" t="str">
        <f>VLOOKUP(B991,товар!$A$1:$C$433,2,FALSE)</f>
        <v>Конфеты</v>
      </c>
      <c r="J991" s="34">
        <f>AVERAGEIF($I$2:$I$999,I991,$C$2:$C$999)</f>
        <v>267.85483870967744</v>
      </c>
      <c r="K991" s="36">
        <f t="shared" si="30"/>
        <v>-0.72746432227374003</v>
      </c>
      <c r="L991" s="17" t="str">
        <f>VLOOKUP(B991,товар!$A$1:$C$433,3,FALSE)</f>
        <v>Бабаевский</v>
      </c>
      <c r="M991" s="53">
        <f>AVERAGEIFS($C$2:$C$999,$I$2:$I$999,I991,$L$2:$L$999,L991)</f>
        <v>250.25925925925927</v>
      </c>
      <c r="N991" s="51"/>
      <c r="O991" s="55">
        <f t="shared" si="31"/>
        <v>45317</v>
      </c>
      <c r="P991" s="55">
        <f>SUM($E$2:$E$999,клиенты!D990:L1424,10,FALSE)</f>
        <v>799900</v>
      </c>
    </row>
    <row r="992" spans="1:16" x14ac:dyDescent="0.25">
      <c r="A992" s="18">
        <v>993</v>
      </c>
      <c r="B992" s="17">
        <v>224</v>
      </c>
      <c r="C992" s="17">
        <v>421</v>
      </c>
      <c r="D992" s="17">
        <v>3</v>
      </c>
      <c r="E992" s="17">
        <v>1263</v>
      </c>
      <c r="F992" s="51">
        <v>45093</v>
      </c>
      <c r="G992" s="17" t="s">
        <v>19</v>
      </c>
      <c r="H992" s="19">
        <v>497</v>
      </c>
      <c r="I992" s="17" t="str">
        <f>VLOOKUP(B992,товар!$A$1:$C$433,2,FALSE)</f>
        <v>Чипсы</v>
      </c>
      <c r="J992" s="34">
        <f>AVERAGEIF($I$2:$I$999,I992,$C$2:$C$999)</f>
        <v>273.72549019607845</v>
      </c>
      <c r="K992" s="36">
        <f t="shared" si="30"/>
        <v>0.53803724928366758</v>
      </c>
      <c r="L992" s="17" t="str">
        <f>VLOOKUP(B992,товар!$A$1:$C$433,3,FALSE)</f>
        <v>Pringles</v>
      </c>
      <c r="M992" s="53">
        <f>AVERAGEIFS($C$2:$C$999,$I$2:$I$999,I992,$L$2:$L$999,L992)</f>
        <v>280.23809523809524</v>
      </c>
      <c r="N992" s="51"/>
      <c r="O992" s="55">
        <f t="shared" si="31"/>
        <v>45093</v>
      </c>
      <c r="P992" s="55">
        <f>SUM($E$2:$E$999,клиенты!D991:L1425,10,FALSE)</f>
        <v>799900</v>
      </c>
    </row>
    <row r="993" spans="1:16" x14ac:dyDescent="0.25">
      <c r="A993" s="18">
        <v>994</v>
      </c>
      <c r="B993" s="17">
        <v>235</v>
      </c>
      <c r="C993" s="17">
        <v>345</v>
      </c>
      <c r="D993" s="17">
        <v>3</v>
      </c>
      <c r="E993" s="17">
        <v>1035</v>
      </c>
      <c r="F993" s="51">
        <v>45301</v>
      </c>
      <c r="G993" s="17" t="s">
        <v>8</v>
      </c>
      <c r="H993" s="19">
        <v>406</v>
      </c>
      <c r="I993" s="17" t="str">
        <f>VLOOKUP(B993,товар!$A$1:$C$433,2,FALSE)</f>
        <v>Хлеб</v>
      </c>
      <c r="J993" s="34">
        <f>AVERAGEIF($I$2:$I$999,I993,$C$2:$C$999)</f>
        <v>300.31818181818181</v>
      </c>
      <c r="K993" s="36">
        <f t="shared" si="30"/>
        <v>0.14878159527773582</v>
      </c>
      <c r="L993" s="17" t="str">
        <f>VLOOKUP(B993,товар!$A$1:$C$433,3,FALSE)</f>
        <v>Русский Хлеб</v>
      </c>
      <c r="M993" s="53">
        <f>AVERAGEIFS($C$2:$C$999,$I$2:$I$999,I993,$L$2:$L$999,L993)</f>
        <v>316.60000000000002</v>
      </c>
      <c r="N993" s="51"/>
      <c r="O993" s="55">
        <f t="shared" si="31"/>
        <v>45301</v>
      </c>
      <c r="P993" s="55">
        <f>SUM($E$2:$E$999,клиенты!D992:L1426,10,FALSE)</f>
        <v>799900</v>
      </c>
    </row>
    <row r="994" spans="1:16" x14ac:dyDescent="0.25">
      <c r="A994" s="18">
        <v>995</v>
      </c>
      <c r="B994" s="17">
        <v>477</v>
      </c>
      <c r="C994" s="17">
        <v>50</v>
      </c>
      <c r="D994" s="17">
        <v>1</v>
      </c>
      <c r="E994" s="17">
        <v>50</v>
      </c>
      <c r="F994" s="51">
        <v>45145</v>
      </c>
      <c r="G994" s="17" t="s">
        <v>15</v>
      </c>
      <c r="H994" s="19">
        <v>58</v>
      </c>
      <c r="I994" s="17" t="str">
        <f>VLOOKUP(B994,товар!$A$1:$C$433,2,FALSE)</f>
        <v>Макароны</v>
      </c>
      <c r="J994" s="34">
        <f>AVERAGEIF($I$2:$I$999,I994,$C$2:$C$999)</f>
        <v>265.47674418604652</v>
      </c>
      <c r="K994" s="36">
        <f t="shared" si="30"/>
        <v>-0.81165958565108842</v>
      </c>
      <c r="L994" s="17" t="str">
        <f>VLOOKUP(B994,товар!$A$1:$C$433,3,FALSE)</f>
        <v>Борилла</v>
      </c>
      <c r="M994" s="53">
        <f>AVERAGEIFS($C$2:$C$999,$I$2:$I$999,I994,$L$2:$L$999,L994)</f>
        <v>236.27586206896552</v>
      </c>
      <c r="N994" s="51"/>
      <c r="O994" s="55">
        <f t="shared" si="31"/>
        <v>45145</v>
      </c>
      <c r="P994" s="55">
        <f>SUM($E$2:$E$999,клиенты!D993:L1427,10,FALSE)</f>
        <v>799900</v>
      </c>
    </row>
    <row r="995" spans="1:16" x14ac:dyDescent="0.25">
      <c r="A995" s="18">
        <v>996</v>
      </c>
      <c r="B995" s="17">
        <v>242</v>
      </c>
      <c r="C995" s="17">
        <v>441</v>
      </c>
      <c r="D995" s="17">
        <v>1</v>
      </c>
      <c r="E995" s="17">
        <v>441</v>
      </c>
      <c r="F995" s="51">
        <v>44934</v>
      </c>
      <c r="G995" s="17" t="s">
        <v>25</v>
      </c>
      <c r="H995" s="19">
        <v>312</v>
      </c>
      <c r="I995" s="17" t="str">
        <f>VLOOKUP(B995,товар!$A$1:$C$433,2,FALSE)</f>
        <v>Овощи</v>
      </c>
      <c r="J995" s="34">
        <f>AVERAGEIF($I$2:$I$999,I995,$C$2:$C$999)</f>
        <v>250.48780487804879</v>
      </c>
      <c r="K995" s="36">
        <f t="shared" si="30"/>
        <v>0.76056475170399218</v>
      </c>
      <c r="L995" s="17" t="str">
        <f>VLOOKUP(B995,товар!$A$1:$C$433,3,FALSE)</f>
        <v>Овощной ряд</v>
      </c>
      <c r="M995" s="53">
        <f>AVERAGEIFS($C$2:$C$999,$I$2:$I$999,I995,$L$2:$L$999,L995)</f>
        <v>303.8235294117647</v>
      </c>
      <c r="N995" s="51"/>
      <c r="O995" s="55">
        <f t="shared" si="31"/>
        <v>44934</v>
      </c>
      <c r="P995" s="55">
        <f>SUM($E$2:$E$999,клиенты!D994:L1428,10,FALSE)</f>
        <v>799900</v>
      </c>
    </row>
    <row r="996" spans="1:16" x14ac:dyDescent="0.25">
      <c r="A996" s="18">
        <v>997</v>
      </c>
      <c r="B996" s="17">
        <v>423</v>
      </c>
      <c r="C996" s="17">
        <v>187</v>
      </c>
      <c r="D996" s="17">
        <v>5</v>
      </c>
      <c r="E996" s="17">
        <v>935</v>
      </c>
      <c r="F996" s="51">
        <v>45247</v>
      </c>
      <c r="G996" s="17" t="s">
        <v>8</v>
      </c>
      <c r="H996" s="19">
        <v>136</v>
      </c>
      <c r="I996" s="17" t="str">
        <f>VLOOKUP(B996,товар!$A$1:$C$433,2,FALSE)</f>
        <v>Чипсы</v>
      </c>
      <c r="J996" s="34">
        <f>AVERAGEIF($I$2:$I$999,I996,$C$2:$C$999)</f>
        <v>273.72549019607845</v>
      </c>
      <c r="K996" s="36">
        <f t="shared" si="30"/>
        <v>-0.31683381088825224</v>
      </c>
      <c r="L996" s="17" t="str">
        <f>VLOOKUP(B996,товар!$A$1:$C$433,3,FALSE)</f>
        <v>Pringles</v>
      </c>
      <c r="M996" s="53">
        <f>AVERAGEIFS($C$2:$C$999,$I$2:$I$999,I996,$L$2:$L$999,L996)</f>
        <v>280.23809523809524</v>
      </c>
      <c r="N996" s="51"/>
      <c r="O996" s="55">
        <f t="shared" si="31"/>
        <v>45247</v>
      </c>
      <c r="P996" s="55">
        <f>SUM($E$2:$E$999,клиенты!D995:L1429,10,FALSE)</f>
        <v>799900</v>
      </c>
    </row>
    <row r="997" spans="1:16" x14ac:dyDescent="0.25">
      <c r="A997" s="18">
        <v>998</v>
      </c>
      <c r="B997" s="17">
        <v>414</v>
      </c>
      <c r="C997" s="17">
        <v>170</v>
      </c>
      <c r="D997" s="17">
        <v>1</v>
      </c>
      <c r="E997" s="17">
        <v>170</v>
      </c>
      <c r="F997" s="51">
        <v>45248</v>
      </c>
      <c r="G997" s="17" t="s">
        <v>12</v>
      </c>
      <c r="H997" s="19">
        <v>328</v>
      </c>
      <c r="I997" s="17" t="str">
        <f>VLOOKUP(B997,товар!$A$1:$C$433,2,FALSE)</f>
        <v>Фрукты</v>
      </c>
      <c r="J997" s="34">
        <f>AVERAGEIF($I$2:$I$999,I997,$C$2:$C$999)</f>
        <v>274.16279069767444</v>
      </c>
      <c r="K997" s="36">
        <f t="shared" si="30"/>
        <v>-0.37993044363389605</v>
      </c>
      <c r="L997" s="17" t="str">
        <f>VLOOKUP(B997,товар!$A$1:$C$433,3,FALSE)</f>
        <v>Экзотик</v>
      </c>
      <c r="M997" s="53">
        <f>AVERAGEIFS($C$2:$C$999,$I$2:$I$999,I997,$L$2:$L$999,L997)</f>
        <v>253.6875</v>
      </c>
      <c r="N997" s="51"/>
      <c r="O997" s="55">
        <f t="shared" si="31"/>
        <v>45248</v>
      </c>
      <c r="P997" s="55">
        <f>SUM($E$2:$E$999,клиенты!D996:L1430,10,FALSE)</f>
        <v>799900</v>
      </c>
    </row>
    <row r="998" spans="1:16" x14ac:dyDescent="0.25">
      <c r="A998" s="18">
        <v>999</v>
      </c>
      <c r="B998" s="17">
        <v>110</v>
      </c>
      <c r="C998" s="17">
        <v>114</v>
      </c>
      <c r="D998" s="17">
        <v>3</v>
      </c>
      <c r="E998" s="17">
        <v>342</v>
      </c>
      <c r="F998" s="51">
        <v>44990</v>
      </c>
      <c r="G998" s="17" t="s">
        <v>22</v>
      </c>
      <c r="H998" s="19">
        <v>172</v>
      </c>
      <c r="I998" s="17" t="str">
        <f>VLOOKUP(B998,товар!$A$1:$C$433,2,FALSE)</f>
        <v>Макароны</v>
      </c>
      <c r="J998" s="34">
        <f>AVERAGEIF($I$2:$I$999,I998,$C$2:$C$999)</f>
        <v>265.47674418604652</v>
      </c>
      <c r="K998" s="36">
        <f t="shared" si="30"/>
        <v>-0.57058385528448163</v>
      </c>
      <c r="L998" s="17" t="str">
        <f>VLOOKUP(B998,товар!$A$1:$C$433,3,FALSE)</f>
        <v>Паста Зара</v>
      </c>
      <c r="M998" s="53">
        <f>AVERAGEIFS($C$2:$C$999,$I$2:$I$999,I998,$L$2:$L$999,L998)</f>
        <v>276.67567567567568</v>
      </c>
      <c r="N998" s="51"/>
      <c r="O998" s="55">
        <f t="shared" si="31"/>
        <v>44990</v>
      </c>
      <c r="P998" s="55">
        <f>SUM($E$2:$E$999,клиенты!D997:L1431,10,FALSE)</f>
        <v>799900</v>
      </c>
    </row>
    <row r="999" spans="1:16" x14ac:dyDescent="0.25">
      <c r="A999" s="23">
        <v>1000</v>
      </c>
      <c r="B999" s="24">
        <v>296</v>
      </c>
      <c r="C999" s="24">
        <v>453</v>
      </c>
      <c r="D999" s="24">
        <v>1</v>
      </c>
      <c r="E999" s="24">
        <v>453</v>
      </c>
      <c r="F999" s="52">
        <v>45265</v>
      </c>
      <c r="G999" s="24" t="s">
        <v>15</v>
      </c>
      <c r="H999" s="25">
        <v>167</v>
      </c>
      <c r="I999" s="24" t="str">
        <f>VLOOKUP(B999,товар!$A$1:$C$433,2,FALSE)</f>
        <v>Крупа</v>
      </c>
      <c r="J999" s="35">
        <f>AVERAGEIF($I$2:$I$999,I999,$C$2:$C$999)</f>
        <v>255.11627906976744</v>
      </c>
      <c r="K999" s="38">
        <f t="shared" si="30"/>
        <v>0.7756608933454876</v>
      </c>
      <c r="L999" s="17" t="str">
        <f>VLOOKUP(B999,товар!$A$1:$C$433,3,FALSE)</f>
        <v>Мистраль</v>
      </c>
      <c r="M999" s="53">
        <f>AVERAGEIFS($C$2:$C$999,$I$2:$I$999,I999,$L$2:$L$999,L999)</f>
        <v>250.30769230769232</v>
      </c>
      <c r="N999" s="51"/>
      <c r="O999" s="55">
        <f t="shared" si="31"/>
        <v>45265</v>
      </c>
      <c r="P999" s="55">
        <f>SUM($E$2:$E$999,клиенты!D998:L1432,10,FALSE)</f>
        <v>799900</v>
      </c>
    </row>
  </sheetData>
  <conditionalFormatting sqref="K2:K9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66F5-7BDD-8242-82DF-8791B8A660D9}">
  <dimension ref="A1:C433"/>
  <sheetViews>
    <sheetView workbookViewId="0">
      <selection activeCell="F6" sqref="F6"/>
    </sheetView>
  </sheetViews>
  <sheetFormatPr defaultColWidth="8.85546875" defaultRowHeight="15" x14ac:dyDescent="0.25"/>
  <cols>
    <col min="1" max="1" width="11.42578125" customWidth="1"/>
    <col min="2" max="2" width="18.85546875" customWidth="1"/>
    <col min="3" max="3" width="18.140625" bestFit="1" customWidth="1"/>
  </cols>
  <sheetData>
    <row r="1" spans="1:3" x14ac:dyDescent="0.25">
      <c r="A1" s="29" t="s">
        <v>1</v>
      </c>
      <c r="B1" s="30" t="s">
        <v>126</v>
      </c>
      <c r="C1" s="31" t="s">
        <v>125</v>
      </c>
    </row>
    <row r="2" spans="1:3" x14ac:dyDescent="0.25">
      <c r="A2" s="18">
        <v>300</v>
      </c>
      <c r="B2" s="17" t="s">
        <v>29</v>
      </c>
      <c r="C2" s="19" t="s">
        <v>61</v>
      </c>
    </row>
    <row r="3" spans="1:3" x14ac:dyDescent="0.25">
      <c r="A3" s="18">
        <v>486</v>
      </c>
      <c r="B3" s="17" t="s">
        <v>76</v>
      </c>
      <c r="C3" s="19" t="s">
        <v>75</v>
      </c>
    </row>
    <row r="4" spans="1:3" x14ac:dyDescent="0.25">
      <c r="A4" s="18">
        <v>76</v>
      </c>
      <c r="B4" s="17" t="s">
        <v>69</v>
      </c>
      <c r="C4" s="19" t="s">
        <v>124</v>
      </c>
    </row>
    <row r="5" spans="1:3" x14ac:dyDescent="0.25">
      <c r="A5" s="18">
        <v>240</v>
      </c>
      <c r="B5" s="17" t="s">
        <v>40</v>
      </c>
      <c r="C5" s="19" t="s">
        <v>91</v>
      </c>
    </row>
    <row r="6" spans="1:3" x14ac:dyDescent="0.25">
      <c r="A6" s="18">
        <v>32</v>
      </c>
      <c r="B6" s="17" t="s">
        <v>31</v>
      </c>
      <c r="C6" s="19" t="s">
        <v>95</v>
      </c>
    </row>
    <row r="7" spans="1:3" x14ac:dyDescent="0.25">
      <c r="A7" s="18">
        <v>162</v>
      </c>
      <c r="B7" s="17" t="s">
        <v>33</v>
      </c>
      <c r="C7" s="19" t="s">
        <v>32</v>
      </c>
    </row>
    <row r="8" spans="1:3" x14ac:dyDescent="0.25">
      <c r="A8" s="18">
        <v>323</v>
      </c>
      <c r="B8" s="17" t="s">
        <v>55</v>
      </c>
      <c r="C8" s="19" t="s">
        <v>54</v>
      </c>
    </row>
    <row r="9" spans="1:3" x14ac:dyDescent="0.25">
      <c r="A9" s="18">
        <v>60</v>
      </c>
      <c r="B9" s="17" t="s">
        <v>53</v>
      </c>
      <c r="C9" s="19" t="s">
        <v>82</v>
      </c>
    </row>
    <row r="10" spans="1:3" x14ac:dyDescent="0.25">
      <c r="A10" s="18">
        <v>401</v>
      </c>
      <c r="B10" s="17" t="s">
        <v>60</v>
      </c>
      <c r="C10" s="19" t="s">
        <v>107</v>
      </c>
    </row>
    <row r="11" spans="1:3" x14ac:dyDescent="0.25">
      <c r="A11" s="18">
        <v>100</v>
      </c>
      <c r="B11" s="17" t="s">
        <v>46</v>
      </c>
      <c r="C11" s="19" t="s">
        <v>73</v>
      </c>
    </row>
    <row r="12" spans="1:3" x14ac:dyDescent="0.25">
      <c r="A12" s="18">
        <v>217</v>
      </c>
      <c r="B12" s="17" t="s">
        <v>108</v>
      </c>
      <c r="C12" s="19" t="s">
        <v>110</v>
      </c>
    </row>
    <row r="13" spans="1:3" x14ac:dyDescent="0.25">
      <c r="A13" s="18">
        <v>445</v>
      </c>
      <c r="B13" s="17" t="s">
        <v>29</v>
      </c>
      <c r="C13" s="19" t="s">
        <v>28</v>
      </c>
    </row>
    <row r="14" spans="1:3" x14ac:dyDescent="0.25">
      <c r="A14" s="18">
        <v>284</v>
      </c>
      <c r="B14" s="17" t="s">
        <v>108</v>
      </c>
      <c r="C14" s="19" t="s">
        <v>115</v>
      </c>
    </row>
    <row r="15" spans="1:3" x14ac:dyDescent="0.25">
      <c r="A15" s="18">
        <v>116</v>
      </c>
      <c r="B15" s="17" t="s">
        <v>76</v>
      </c>
      <c r="C15" s="19" t="s">
        <v>96</v>
      </c>
    </row>
    <row r="16" spans="1:3" x14ac:dyDescent="0.25">
      <c r="A16" s="18">
        <v>378</v>
      </c>
      <c r="B16" s="17" t="s">
        <v>33</v>
      </c>
      <c r="C16" s="19" t="s">
        <v>32</v>
      </c>
    </row>
    <row r="17" spans="1:3" x14ac:dyDescent="0.25">
      <c r="A17" s="18">
        <v>299</v>
      </c>
      <c r="B17" s="17" t="s">
        <v>60</v>
      </c>
      <c r="C17" s="19" t="s">
        <v>70</v>
      </c>
    </row>
    <row r="18" spans="1:3" x14ac:dyDescent="0.25">
      <c r="A18" s="18">
        <v>359</v>
      </c>
      <c r="B18" s="17" t="s">
        <v>108</v>
      </c>
      <c r="C18" s="19" t="s">
        <v>14</v>
      </c>
    </row>
    <row r="19" spans="1:3" x14ac:dyDescent="0.25">
      <c r="A19" s="18">
        <v>337</v>
      </c>
      <c r="B19" s="17" t="s">
        <v>40</v>
      </c>
      <c r="C19" s="19" t="s">
        <v>39</v>
      </c>
    </row>
    <row r="20" spans="1:3" x14ac:dyDescent="0.25">
      <c r="A20" s="18">
        <v>226</v>
      </c>
      <c r="B20" s="17" t="s">
        <v>50</v>
      </c>
      <c r="C20" s="19" t="s">
        <v>92</v>
      </c>
    </row>
    <row r="21" spans="1:3" x14ac:dyDescent="0.25">
      <c r="A21" s="18">
        <v>310</v>
      </c>
      <c r="B21" s="17" t="s">
        <v>40</v>
      </c>
      <c r="C21" s="19" t="s">
        <v>39</v>
      </c>
    </row>
    <row r="22" spans="1:3" x14ac:dyDescent="0.25">
      <c r="A22" s="18">
        <v>137</v>
      </c>
      <c r="B22" s="17" t="s">
        <v>35</v>
      </c>
      <c r="C22" s="19" t="s">
        <v>74</v>
      </c>
    </row>
    <row r="23" spans="1:3" x14ac:dyDescent="0.25">
      <c r="A23" s="18">
        <v>385</v>
      </c>
      <c r="B23" s="17" t="s">
        <v>40</v>
      </c>
      <c r="C23" s="19" t="s">
        <v>101</v>
      </c>
    </row>
    <row r="24" spans="1:3" x14ac:dyDescent="0.25">
      <c r="A24" s="18">
        <v>451</v>
      </c>
      <c r="B24" s="17" t="s">
        <v>90</v>
      </c>
      <c r="C24" s="19" t="s">
        <v>114</v>
      </c>
    </row>
    <row r="25" spans="1:3" x14ac:dyDescent="0.25">
      <c r="A25" s="18">
        <v>7</v>
      </c>
      <c r="B25" s="17" t="s">
        <v>50</v>
      </c>
      <c r="C25" s="19" t="s">
        <v>104</v>
      </c>
    </row>
    <row r="26" spans="1:3" x14ac:dyDescent="0.25">
      <c r="A26" s="18">
        <v>495</v>
      </c>
      <c r="B26" s="17" t="s">
        <v>60</v>
      </c>
      <c r="C26" s="19" t="s">
        <v>107</v>
      </c>
    </row>
    <row r="27" spans="1:3" x14ac:dyDescent="0.25">
      <c r="A27" s="18">
        <v>415</v>
      </c>
      <c r="B27" s="17" t="s">
        <v>72</v>
      </c>
      <c r="C27" s="19" t="s">
        <v>102</v>
      </c>
    </row>
    <row r="28" spans="1:3" x14ac:dyDescent="0.25">
      <c r="A28" s="18">
        <v>176</v>
      </c>
      <c r="B28" s="17" t="s">
        <v>29</v>
      </c>
      <c r="C28" s="19" t="s">
        <v>61</v>
      </c>
    </row>
    <row r="29" spans="1:3" x14ac:dyDescent="0.25">
      <c r="A29" s="18">
        <v>181</v>
      </c>
      <c r="B29" s="17" t="s">
        <v>44</v>
      </c>
      <c r="C29" s="19" t="s">
        <v>99</v>
      </c>
    </row>
    <row r="30" spans="1:3" x14ac:dyDescent="0.25">
      <c r="A30" s="18">
        <v>399</v>
      </c>
      <c r="B30" s="17" t="s">
        <v>37</v>
      </c>
      <c r="C30" s="19" t="s">
        <v>87</v>
      </c>
    </row>
    <row r="31" spans="1:3" x14ac:dyDescent="0.25">
      <c r="A31" s="18">
        <v>382</v>
      </c>
      <c r="B31" s="17" t="s">
        <v>31</v>
      </c>
      <c r="C31" s="19" t="s">
        <v>62</v>
      </c>
    </row>
    <row r="32" spans="1:3" x14ac:dyDescent="0.25">
      <c r="A32" s="18">
        <v>103</v>
      </c>
      <c r="B32" s="17" t="s">
        <v>55</v>
      </c>
      <c r="C32" s="19" t="s">
        <v>118</v>
      </c>
    </row>
    <row r="33" spans="1:3" x14ac:dyDescent="0.25">
      <c r="A33" s="18">
        <v>104</v>
      </c>
      <c r="B33" s="17" t="s">
        <v>46</v>
      </c>
      <c r="C33" s="19" t="s">
        <v>73</v>
      </c>
    </row>
    <row r="34" spans="1:3" x14ac:dyDescent="0.25">
      <c r="A34" s="18">
        <v>213</v>
      </c>
      <c r="B34" s="17" t="s">
        <v>29</v>
      </c>
      <c r="C34" s="19" t="s">
        <v>61</v>
      </c>
    </row>
    <row r="35" spans="1:3" x14ac:dyDescent="0.25">
      <c r="A35" s="18">
        <v>157</v>
      </c>
      <c r="B35" s="17" t="s">
        <v>50</v>
      </c>
      <c r="C35" s="19" t="s">
        <v>104</v>
      </c>
    </row>
    <row r="36" spans="1:3" x14ac:dyDescent="0.25">
      <c r="A36" s="18">
        <v>237</v>
      </c>
      <c r="B36" s="17" t="s">
        <v>48</v>
      </c>
      <c r="C36" s="19" t="s">
        <v>80</v>
      </c>
    </row>
    <row r="37" spans="1:3" x14ac:dyDescent="0.25">
      <c r="A37" s="18">
        <v>8</v>
      </c>
      <c r="B37" s="17" t="s">
        <v>40</v>
      </c>
      <c r="C37" s="19" t="s">
        <v>39</v>
      </c>
    </row>
    <row r="38" spans="1:3" x14ac:dyDescent="0.25">
      <c r="A38" s="18">
        <v>65</v>
      </c>
      <c r="B38" s="17" t="s">
        <v>37</v>
      </c>
      <c r="C38" s="19" t="s">
        <v>87</v>
      </c>
    </row>
    <row r="39" spans="1:3" x14ac:dyDescent="0.25">
      <c r="A39" s="18">
        <v>45</v>
      </c>
      <c r="B39" s="17" t="s">
        <v>33</v>
      </c>
      <c r="C39" s="19" t="s">
        <v>51</v>
      </c>
    </row>
    <row r="40" spans="1:3" x14ac:dyDescent="0.25">
      <c r="A40" s="18">
        <v>36</v>
      </c>
      <c r="B40" s="17" t="s">
        <v>40</v>
      </c>
      <c r="C40" s="19" t="s">
        <v>116</v>
      </c>
    </row>
    <row r="41" spans="1:3" x14ac:dyDescent="0.25">
      <c r="A41" s="18">
        <v>443</v>
      </c>
      <c r="B41" s="17" t="s">
        <v>53</v>
      </c>
      <c r="C41" s="19" t="s">
        <v>82</v>
      </c>
    </row>
    <row r="42" spans="1:3" x14ac:dyDescent="0.25">
      <c r="A42" s="18">
        <v>384</v>
      </c>
      <c r="B42" s="17" t="s">
        <v>29</v>
      </c>
      <c r="C42" s="19" t="s">
        <v>28</v>
      </c>
    </row>
    <row r="43" spans="1:3" x14ac:dyDescent="0.25">
      <c r="A43" s="18">
        <v>41</v>
      </c>
      <c r="B43" s="17" t="s">
        <v>90</v>
      </c>
      <c r="C43" s="19" t="s">
        <v>120</v>
      </c>
    </row>
    <row r="44" spans="1:3" x14ac:dyDescent="0.25">
      <c r="A44" s="18">
        <v>484</v>
      </c>
      <c r="B44" s="17" t="s">
        <v>69</v>
      </c>
      <c r="C44" s="19" t="s">
        <v>100</v>
      </c>
    </row>
    <row r="45" spans="1:3" x14ac:dyDescent="0.25">
      <c r="A45" s="18">
        <v>390</v>
      </c>
      <c r="B45" s="17" t="s">
        <v>33</v>
      </c>
      <c r="C45" s="19" t="s">
        <v>121</v>
      </c>
    </row>
    <row r="46" spans="1:3" x14ac:dyDescent="0.25">
      <c r="A46" s="18">
        <v>57</v>
      </c>
      <c r="B46" s="17" t="s">
        <v>69</v>
      </c>
      <c r="C46" s="19" t="s">
        <v>124</v>
      </c>
    </row>
    <row r="47" spans="1:3" x14ac:dyDescent="0.25">
      <c r="A47" s="18">
        <v>285</v>
      </c>
      <c r="B47" s="17" t="s">
        <v>40</v>
      </c>
      <c r="C47" s="19" t="s">
        <v>39</v>
      </c>
    </row>
    <row r="48" spans="1:3" x14ac:dyDescent="0.25">
      <c r="A48" s="18">
        <v>444</v>
      </c>
      <c r="B48" s="17" t="s">
        <v>46</v>
      </c>
      <c r="C48" s="19" t="s">
        <v>66</v>
      </c>
    </row>
    <row r="49" spans="1:3" x14ac:dyDescent="0.25">
      <c r="A49" s="18">
        <v>35</v>
      </c>
      <c r="B49" s="17" t="s">
        <v>42</v>
      </c>
      <c r="C49" s="19" t="s">
        <v>63</v>
      </c>
    </row>
    <row r="50" spans="1:3" x14ac:dyDescent="0.25">
      <c r="A50" s="18">
        <v>296</v>
      </c>
      <c r="B50" s="17" t="s">
        <v>42</v>
      </c>
      <c r="C50" s="19" t="s">
        <v>63</v>
      </c>
    </row>
    <row r="51" spans="1:3" x14ac:dyDescent="0.25">
      <c r="A51" s="18">
        <v>227</v>
      </c>
      <c r="B51" s="17" t="s">
        <v>40</v>
      </c>
      <c r="C51" s="19" t="s">
        <v>101</v>
      </c>
    </row>
    <row r="52" spans="1:3" x14ac:dyDescent="0.25">
      <c r="A52" s="18">
        <v>167</v>
      </c>
      <c r="B52" s="17" t="s">
        <v>108</v>
      </c>
      <c r="C52" s="19" t="s">
        <v>115</v>
      </c>
    </row>
    <row r="53" spans="1:3" x14ac:dyDescent="0.25">
      <c r="A53" s="18">
        <v>146</v>
      </c>
      <c r="B53" s="17" t="s">
        <v>33</v>
      </c>
      <c r="C53" s="19" t="s">
        <v>51</v>
      </c>
    </row>
    <row r="54" spans="1:3" x14ac:dyDescent="0.25">
      <c r="A54" s="18">
        <v>338</v>
      </c>
      <c r="B54" s="17" t="s">
        <v>50</v>
      </c>
      <c r="C54" s="19" t="s">
        <v>104</v>
      </c>
    </row>
    <row r="55" spans="1:3" x14ac:dyDescent="0.25">
      <c r="A55" s="18">
        <v>155</v>
      </c>
      <c r="B55" s="17" t="s">
        <v>46</v>
      </c>
      <c r="C55" s="19" t="s">
        <v>66</v>
      </c>
    </row>
    <row r="56" spans="1:3" x14ac:dyDescent="0.25">
      <c r="A56" s="18">
        <v>239</v>
      </c>
      <c r="B56" s="17" t="s">
        <v>46</v>
      </c>
      <c r="C56" s="19" t="s">
        <v>66</v>
      </c>
    </row>
    <row r="57" spans="1:3" x14ac:dyDescent="0.25">
      <c r="A57" s="18">
        <v>158</v>
      </c>
      <c r="B57" s="17" t="s">
        <v>29</v>
      </c>
      <c r="C57" s="19" t="s">
        <v>28</v>
      </c>
    </row>
    <row r="58" spans="1:3" x14ac:dyDescent="0.25">
      <c r="A58" s="18">
        <v>147</v>
      </c>
      <c r="B58" s="17" t="s">
        <v>48</v>
      </c>
      <c r="C58" s="19" t="s">
        <v>64</v>
      </c>
    </row>
    <row r="59" spans="1:3" x14ac:dyDescent="0.25">
      <c r="A59" s="18">
        <v>311</v>
      </c>
      <c r="B59" s="17" t="s">
        <v>40</v>
      </c>
      <c r="C59" s="19" t="s">
        <v>39</v>
      </c>
    </row>
    <row r="60" spans="1:3" x14ac:dyDescent="0.25">
      <c r="A60" s="18">
        <v>465</v>
      </c>
      <c r="B60" s="17" t="s">
        <v>46</v>
      </c>
      <c r="C60" s="19" t="s">
        <v>73</v>
      </c>
    </row>
    <row r="61" spans="1:3" x14ac:dyDescent="0.25">
      <c r="A61" s="18">
        <v>449</v>
      </c>
      <c r="B61" s="17" t="s">
        <v>108</v>
      </c>
      <c r="C61" s="19" t="s">
        <v>110</v>
      </c>
    </row>
    <row r="62" spans="1:3" x14ac:dyDescent="0.25">
      <c r="A62" s="18">
        <v>144</v>
      </c>
      <c r="B62" s="17" t="s">
        <v>40</v>
      </c>
      <c r="C62" s="19" t="s">
        <v>116</v>
      </c>
    </row>
    <row r="63" spans="1:3" x14ac:dyDescent="0.25">
      <c r="A63" s="18">
        <v>375</v>
      </c>
      <c r="B63" s="17" t="s">
        <v>40</v>
      </c>
      <c r="C63" s="19" t="s">
        <v>91</v>
      </c>
    </row>
    <row r="64" spans="1:3" x14ac:dyDescent="0.25">
      <c r="A64" s="18">
        <v>408</v>
      </c>
      <c r="B64" s="17" t="s">
        <v>46</v>
      </c>
      <c r="C64" s="19" t="s">
        <v>66</v>
      </c>
    </row>
    <row r="65" spans="1:3" x14ac:dyDescent="0.25">
      <c r="A65" s="18">
        <v>425</v>
      </c>
      <c r="B65" s="17" t="s">
        <v>76</v>
      </c>
      <c r="C65" s="19" t="s">
        <v>96</v>
      </c>
    </row>
    <row r="66" spans="1:3" x14ac:dyDescent="0.25">
      <c r="A66" s="18">
        <v>277</v>
      </c>
      <c r="B66" s="17" t="s">
        <v>60</v>
      </c>
      <c r="C66" s="19" t="s">
        <v>107</v>
      </c>
    </row>
    <row r="67" spans="1:3" x14ac:dyDescent="0.25">
      <c r="A67" s="18">
        <v>130</v>
      </c>
      <c r="B67" s="17" t="s">
        <v>76</v>
      </c>
      <c r="C67" s="19" t="s">
        <v>75</v>
      </c>
    </row>
    <row r="68" spans="1:3" x14ac:dyDescent="0.25">
      <c r="A68" s="18">
        <v>30</v>
      </c>
      <c r="B68" s="17" t="s">
        <v>72</v>
      </c>
      <c r="C68" s="19" t="s">
        <v>102</v>
      </c>
    </row>
    <row r="69" spans="1:3" x14ac:dyDescent="0.25">
      <c r="A69" s="18">
        <v>75</v>
      </c>
      <c r="B69" s="17" t="s">
        <v>69</v>
      </c>
      <c r="C69" s="19" t="s">
        <v>68</v>
      </c>
    </row>
    <row r="70" spans="1:3" x14ac:dyDescent="0.25">
      <c r="A70" s="18">
        <v>118</v>
      </c>
      <c r="B70" s="17" t="s">
        <v>29</v>
      </c>
      <c r="C70" s="19" t="s">
        <v>61</v>
      </c>
    </row>
    <row r="71" spans="1:3" x14ac:dyDescent="0.25">
      <c r="A71" s="18">
        <v>19</v>
      </c>
      <c r="B71" s="17" t="s">
        <v>108</v>
      </c>
      <c r="C71" s="19" t="s">
        <v>109</v>
      </c>
    </row>
    <row r="72" spans="1:3" x14ac:dyDescent="0.25">
      <c r="A72" s="18">
        <v>204</v>
      </c>
      <c r="B72" s="17" t="s">
        <v>69</v>
      </c>
      <c r="C72" s="19" t="s">
        <v>124</v>
      </c>
    </row>
    <row r="73" spans="1:3" x14ac:dyDescent="0.25">
      <c r="A73" s="18">
        <v>304</v>
      </c>
      <c r="B73" s="17" t="s">
        <v>48</v>
      </c>
      <c r="C73" s="19" t="s">
        <v>80</v>
      </c>
    </row>
    <row r="74" spans="1:3" x14ac:dyDescent="0.25">
      <c r="A74" s="18">
        <v>189</v>
      </c>
      <c r="B74" s="17" t="s">
        <v>37</v>
      </c>
      <c r="C74" s="19" t="s">
        <v>36</v>
      </c>
    </row>
    <row r="75" spans="1:3" x14ac:dyDescent="0.25">
      <c r="A75" s="18">
        <v>392</v>
      </c>
      <c r="B75" s="17" t="s">
        <v>53</v>
      </c>
      <c r="C75" s="19" t="s">
        <v>84</v>
      </c>
    </row>
    <row r="76" spans="1:3" x14ac:dyDescent="0.25">
      <c r="A76" s="18">
        <v>10</v>
      </c>
      <c r="B76" s="17" t="s">
        <v>33</v>
      </c>
      <c r="C76" s="19" t="s">
        <v>32</v>
      </c>
    </row>
    <row r="77" spans="1:3" x14ac:dyDescent="0.25">
      <c r="A77" s="18">
        <v>64</v>
      </c>
      <c r="B77" s="17" t="s">
        <v>57</v>
      </c>
      <c r="C77" s="19" t="s">
        <v>81</v>
      </c>
    </row>
    <row r="78" spans="1:3" x14ac:dyDescent="0.25">
      <c r="A78" s="18">
        <v>334</v>
      </c>
      <c r="B78" s="17" t="s">
        <v>44</v>
      </c>
      <c r="C78" s="19" t="s">
        <v>43</v>
      </c>
    </row>
    <row r="79" spans="1:3" x14ac:dyDescent="0.25">
      <c r="A79" s="18">
        <v>345</v>
      </c>
      <c r="B79" s="17" t="s">
        <v>48</v>
      </c>
      <c r="C79" s="19" t="s">
        <v>80</v>
      </c>
    </row>
    <row r="80" spans="1:3" x14ac:dyDescent="0.25">
      <c r="A80" s="18">
        <v>281</v>
      </c>
      <c r="B80" s="17" t="s">
        <v>60</v>
      </c>
      <c r="C80" s="19" t="s">
        <v>70</v>
      </c>
    </row>
    <row r="81" spans="1:3" x14ac:dyDescent="0.25">
      <c r="A81" s="18">
        <v>276</v>
      </c>
      <c r="B81" s="17" t="s">
        <v>57</v>
      </c>
      <c r="C81" s="19" t="s">
        <v>78</v>
      </c>
    </row>
    <row r="82" spans="1:3" x14ac:dyDescent="0.25">
      <c r="A82" s="18">
        <v>234</v>
      </c>
      <c r="B82" s="17" t="s">
        <v>60</v>
      </c>
      <c r="C82" s="19" t="s">
        <v>107</v>
      </c>
    </row>
    <row r="83" spans="1:3" x14ac:dyDescent="0.25">
      <c r="A83" s="18">
        <v>319</v>
      </c>
      <c r="B83" s="17" t="s">
        <v>46</v>
      </c>
      <c r="C83" s="19" t="s">
        <v>66</v>
      </c>
    </row>
    <row r="84" spans="1:3" x14ac:dyDescent="0.25">
      <c r="A84" s="18">
        <v>24</v>
      </c>
      <c r="B84" s="17" t="s">
        <v>46</v>
      </c>
      <c r="C84" s="19" t="s">
        <v>45</v>
      </c>
    </row>
    <row r="85" spans="1:3" x14ac:dyDescent="0.25">
      <c r="A85" s="18">
        <v>357</v>
      </c>
      <c r="B85" s="17" t="s">
        <v>108</v>
      </c>
      <c r="C85" s="19" t="s">
        <v>109</v>
      </c>
    </row>
    <row r="86" spans="1:3" x14ac:dyDescent="0.25">
      <c r="A86" s="18">
        <v>265</v>
      </c>
      <c r="B86" s="17" t="s">
        <v>108</v>
      </c>
      <c r="C86" s="19" t="s">
        <v>14</v>
      </c>
    </row>
    <row r="87" spans="1:3" x14ac:dyDescent="0.25">
      <c r="A87" s="18">
        <v>102</v>
      </c>
      <c r="B87" s="17" t="s">
        <v>69</v>
      </c>
      <c r="C87" s="19" t="s">
        <v>68</v>
      </c>
    </row>
    <row r="88" spans="1:3" x14ac:dyDescent="0.25">
      <c r="A88" s="18">
        <v>212</v>
      </c>
      <c r="B88" s="17" t="s">
        <v>72</v>
      </c>
      <c r="C88" s="19" t="s">
        <v>122</v>
      </c>
    </row>
    <row r="89" spans="1:3" x14ac:dyDescent="0.25">
      <c r="A89" s="18">
        <v>215</v>
      </c>
      <c r="B89" s="17" t="s">
        <v>33</v>
      </c>
      <c r="C89" s="19" t="s">
        <v>32</v>
      </c>
    </row>
    <row r="90" spans="1:3" x14ac:dyDescent="0.25">
      <c r="A90" s="18">
        <v>364</v>
      </c>
      <c r="B90" s="17" t="s">
        <v>29</v>
      </c>
      <c r="C90" s="19" t="s">
        <v>89</v>
      </c>
    </row>
    <row r="91" spans="1:3" x14ac:dyDescent="0.25">
      <c r="A91" s="18">
        <v>499</v>
      </c>
      <c r="B91" s="17" t="s">
        <v>69</v>
      </c>
      <c r="C91" s="19" t="s">
        <v>98</v>
      </c>
    </row>
    <row r="92" spans="1:3" x14ac:dyDescent="0.25">
      <c r="A92" s="18">
        <v>202</v>
      </c>
      <c r="B92" s="17" t="s">
        <v>31</v>
      </c>
      <c r="C92" s="19" t="s">
        <v>62</v>
      </c>
    </row>
    <row r="93" spans="1:3" x14ac:dyDescent="0.25">
      <c r="A93" s="18">
        <v>244</v>
      </c>
      <c r="B93" s="17" t="s">
        <v>108</v>
      </c>
      <c r="C93" s="19" t="s">
        <v>115</v>
      </c>
    </row>
    <row r="94" spans="1:3" x14ac:dyDescent="0.25">
      <c r="A94" s="18">
        <v>363</v>
      </c>
      <c r="B94" s="17" t="s">
        <v>37</v>
      </c>
      <c r="C94" s="19" t="s">
        <v>36</v>
      </c>
    </row>
    <row r="95" spans="1:3" x14ac:dyDescent="0.25">
      <c r="A95" s="18">
        <v>434</v>
      </c>
      <c r="B95" s="17" t="s">
        <v>50</v>
      </c>
      <c r="C95" s="19" t="s">
        <v>49</v>
      </c>
    </row>
    <row r="96" spans="1:3" x14ac:dyDescent="0.25">
      <c r="A96" s="18">
        <v>305</v>
      </c>
      <c r="B96" s="17" t="s">
        <v>69</v>
      </c>
      <c r="C96" s="19" t="s">
        <v>98</v>
      </c>
    </row>
    <row r="97" spans="1:3" x14ac:dyDescent="0.25">
      <c r="A97" s="18">
        <v>37</v>
      </c>
      <c r="B97" s="17" t="s">
        <v>76</v>
      </c>
      <c r="C97" s="19" t="s">
        <v>75</v>
      </c>
    </row>
    <row r="98" spans="1:3" x14ac:dyDescent="0.25">
      <c r="A98" s="18">
        <v>242</v>
      </c>
      <c r="B98" s="17" t="s">
        <v>31</v>
      </c>
      <c r="C98" s="19" t="s">
        <v>62</v>
      </c>
    </row>
    <row r="99" spans="1:3" x14ac:dyDescent="0.25">
      <c r="A99" s="18">
        <v>332</v>
      </c>
      <c r="B99" s="17" t="s">
        <v>60</v>
      </c>
      <c r="C99" s="19" t="s">
        <v>59</v>
      </c>
    </row>
    <row r="100" spans="1:3" x14ac:dyDescent="0.25">
      <c r="A100" s="18">
        <v>452</v>
      </c>
      <c r="B100" s="17" t="s">
        <v>35</v>
      </c>
      <c r="C100" s="19" t="s">
        <v>74</v>
      </c>
    </row>
    <row r="101" spans="1:3" x14ac:dyDescent="0.25">
      <c r="A101" s="18">
        <v>132</v>
      </c>
      <c r="B101" s="17" t="s">
        <v>55</v>
      </c>
      <c r="C101" s="19" t="s">
        <v>54</v>
      </c>
    </row>
    <row r="102" spans="1:3" x14ac:dyDescent="0.25">
      <c r="A102" s="18">
        <v>457</v>
      </c>
      <c r="B102" s="17" t="s">
        <v>33</v>
      </c>
      <c r="C102" s="19" t="s">
        <v>112</v>
      </c>
    </row>
    <row r="103" spans="1:3" x14ac:dyDescent="0.25">
      <c r="A103" s="18">
        <v>250</v>
      </c>
      <c r="B103" s="17" t="s">
        <v>35</v>
      </c>
      <c r="C103" s="19" t="s">
        <v>58</v>
      </c>
    </row>
    <row r="104" spans="1:3" x14ac:dyDescent="0.25">
      <c r="A104" s="18">
        <v>195</v>
      </c>
      <c r="B104" s="17" t="s">
        <v>37</v>
      </c>
      <c r="C104" s="19" t="s">
        <v>111</v>
      </c>
    </row>
    <row r="105" spans="1:3" x14ac:dyDescent="0.25">
      <c r="A105" s="18">
        <v>186</v>
      </c>
      <c r="B105" s="17" t="s">
        <v>50</v>
      </c>
      <c r="C105" s="19" t="s">
        <v>104</v>
      </c>
    </row>
    <row r="106" spans="1:3" x14ac:dyDescent="0.25">
      <c r="A106" s="18">
        <v>490</v>
      </c>
      <c r="B106" s="17" t="s">
        <v>50</v>
      </c>
      <c r="C106" s="19" t="s">
        <v>49</v>
      </c>
    </row>
    <row r="107" spans="1:3" x14ac:dyDescent="0.25">
      <c r="A107" s="18">
        <v>72</v>
      </c>
      <c r="B107" s="17" t="s">
        <v>48</v>
      </c>
      <c r="C107" s="19" t="s">
        <v>64</v>
      </c>
    </row>
    <row r="108" spans="1:3" x14ac:dyDescent="0.25">
      <c r="A108" s="18">
        <v>430</v>
      </c>
      <c r="B108" s="17" t="s">
        <v>60</v>
      </c>
      <c r="C108" s="19" t="s">
        <v>88</v>
      </c>
    </row>
    <row r="109" spans="1:3" x14ac:dyDescent="0.25">
      <c r="A109" s="18">
        <v>223</v>
      </c>
      <c r="B109" s="17" t="s">
        <v>60</v>
      </c>
      <c r="C109" s="19" t="s">
        <v>107</v>
      </c>
    </row>
    <row r="110" spans="1:3" x14ac:dyDescent="0.25">
      <c r="A110" s="18">
        <v>164</v>
      </c>
      <c r="B110" s="17" t="s">
        <v>44</v>
      </c>
      <c r="C110" s="19" t="s">
        <v>65</v>
      </c>
    </row>
    <row r="111" spans="1:3" x14ac:dyDescent="0.25">
      <c r="A111" s="18">
        <v>393</v>
      </c>
      <c r="B111" s="17" t="s">
        <v>55</v>
      </c>
      <c r="C111" s="19" t="s">
        <v>86</v>
      </c>
    </row>
    <row r="112" spans="1:3" x14ac:dyDescent="0.25">
      <c r="A112" s="18">
        <v>166</v>
      </c>
      <c r="B112" s="17" t="s">
        <v>33</v>
      </c>
      <c r="C112" s="19" t="s">
        <v>51</v>
      </c>
    </row>
    <row r="113" spans="1:3" x14ac:dyDescent="0.25">
      <c r="A113" s="18">
        <v>249</v>
      </c>
      <c r="B113" s="17" t="s">
        <v>60</v>
      </c>
      <c r="C113" s="19" t="s">
        <v>70</v>
      </c>
    </row>
    <row r="114" spans="1:3" x14ac:dyDescent="0.25">
      <c r="A114" s="18">
        <v>83</v>
      </c>
      <c r="B114" s="17" t="s">
        <v>33</v>
      </c>
      <c r="C114" s="19" t="s">
        <v>121</v>
      </c>
    </row>
    <row r="115" spans="1:3" x14ac:dyDescent="0.25">
      <c r="A115" s="18">
        <v>236</v>
      </c>
      <c r="B115" s="17" t="s">
        <v>69</v>
      </c>
      <c r="C115" s="19" t="s">
        <v>98</v>
      </c>
    </row>
    <row r="116" spans="1:3" x14ac:dyDescent="0.25">
      <c r="A116" s="18">
        <v>379</v>
      </c>
      <c r="B116" s="17" t="s">
        <v>46</v>
      </c>
      <c r="C116" s="19" t="s">
        <v>77</v>
      </c>
    </row>
    <row r="117" spans="1:3" x14ac:dyDescent="0.25">
      <c r="A117" s="18">
        <v>431</v>
      </c>
      <c r="B117" s="17" t="s">
        <v>31</v>
      </c>
      <c r="C117" s="19" t="s">
        <v>103</v>
      </c>
    </row>
    <row r="118" spans="1:3" x14ac:dyDescent="0.25">
      <c r="A118" s="18">
        <v>463</v>
      </c>
      <c r="B118" s="17" t="s">
        <v>53</v>
      </c>
      <c r="C118" s="19" t="s">
        <v>84</v>
      </c>
    </row>
    <row r="119" spans="1:3" x14ac:dyDescent="0.25">
      <c r="A119" s="18">
        <v>494</v>
      </c>
      <c r="B119" s="17" t="s">
        <v>50</v>
      </c>
      <c r="C119" s="19" t="s">
        <v>49</v>
      </c>
    </row>
    <row r="120" spans="1:3" x14ac:dyDescent="0.25">
      <c r="A120" s="18">
        <v>394</v>
      </c>
      <c r="B120" s="17" t="s">
        <v>53</v>
      </c>
      <c r="C120" s="19" t="s">
        <v>84</v>
      </c>
    </row>
    <row r="121" spans="1:3" x14ac:dyDescent="0.25">
      <c r="A121" s="18">
        <v>380</v>
      </c>
      <c r="B121" s="17" t="s">
        <v>48</v>
      </c>
      <c r="C121" s="19" t="s">
        <v>64</v>
      </c>
    </row>
    <row r="122" spans="1:3" x14ac:dyDescent="0.25">
      <c r="A122" s="18">
        <v>309</v>
      </c>
      <c r="B122" s="17" t="s">
        <v>48</v>
      </c>
      <c r="C122" s="19" t="s">
        <v>80</v>
      </c>
    </row>
    <row r="123" spans="1:3" x14ac:dyDescent="0.25">
      <c r="A123" s="18">
        <v>112</v>
      </c>
      <c r="B123" s="17" t="s">
        <v>44</v>
      </c>
      <c r="C123" s="19" t="s">
        <v>65</v>
      </c>
    </row>
    <row r="124" spans="1:3" x14ac:dyDescent="0.25">
      <c r="A124" s="18">
        <v>81</v>
      </c>
      <c r="B124" s="17" t="s">
        <v>60</v>
      </c>
      <c r="C124" s="19" t="s">
        <v>59</v>
      </c>
    </row>
    <row r="125" spans="1:3" x14ac:dyDescent="0.25">
      <c r="A125" s="18">
        <v>4</v>
      </c>
      <c r="B125" s="17" t="s">
        <v>90</v>
      </c>
      <c r="C125" s="19" t="s">
        <v>114</v>
      </c>
    </row>
    <row r="126" spans="1:3" x14ac:dyDescent="0.25">
      <c r="A126" s="18">
        <v>209</v>
      </c>
      <c r="B126" s="17" t="s">
        <v>37</v>
      </c>
      <c r="C126" s="19" t="s">
        <v>93</v>
      </c>
    </row>
    <row r="127" spans="1:3" x14ac:dyDescent="0.25">
      <c r="A127" s="18">
        <v>156</v>
      </c>
      <c r="B127" s="17" t="s">
        <v>35</v>
      </c>
      <c r="C127" s="19" t="s">
        <v>58</v>
      </c>
    </row>
    <row r="128" spans="1:3" x14ac:dyDescent="0.25">
      <c r="A128" s="18">
        <v>441</v>
      </c>
      <c r="B128" s="17" t="s">
        <v>60</v>
      </c>
      <c r="C128" s="19" t="s">
        <v>70</v>
      </c>
    </row>
    <row r="129" spans="1:3" x14ac:dyDescent="0.25">
      <c r="A129" s="18">
        <v>180</v>
      </c>
      <c r="B129" s="17" t="s">
        <v>72</v>
      </c>
      <c r="C129" s="19" t="s">
        <v>117</v>
      </c>
    </row>
    <row r="130" spans="1:3" x14ac:dyDescent="0.25">
      <c r="A130" s="18">
        <v>438</v>
      </c>
      <c r="B130" s="17" t="s">
        <v>53</v>
      </c>
      <c r="C130" s="19" t="s">
        <v>105</v>
      </c>
    </row>
    <row r="131" spans="1:3" x14ac:dyDescent="0.25">
      <c r="A131" s="18">
        <v>232</v>
      </c>
      <c r="B131" s="17" t="s">
        <v>44</v>
      </c>
      <c r="C131" s="19" t="s">
        <v>99</v>
      </c>
    </row>
    <row r="132" spans="1:3" x14ac:dyDescent="0.25">
      <c r="A132" s="18">
        <v>206</v>
      </c>
      <c r="B132" s="17" t="s">
        <v>44</v>
      </c>
      <c r="C132" s="19" t="s">
        <v>43</v>
      </c>
    </row>
    <row r="133" spans="1:3" x14ac:dyDescent="0.25">
      <c r="A133" s="18">
        <v>295</v>
      </c>
      <c r="B133" s="17" t="s">
        <v>69</v>
      </c>
      <c r="C133" s="19" t="s">
        <v>68</v>
      </c>
    </row>
    <row r="134" spans="1:3" x14ac:dyDescent="0.25">
      <c r="A134" s="18">
        <v>221</v>
      </c>
      <c r="B134" s="17" t="s">
        <v>72</v>
      </c>
      <c r="C134" s="19" t="s">
        <v>102</v>
      </c>
    </row>
    <row r="135" spans="1:3" x14ac:dyDescent="0.25">
      <c r="A135" s="18">
        <v>333</v>
      </c>
      <c r="B135" s="17" t="s">
        <v>55</v>
      </c>
      <c r="C135" s="19" t="s">
        <v>118</v>
      </c>
    </row>
    <row r="136" spans="1:3" x14ac:dyDescent="0.25">
      <c r="A136" s="18">
        <v>498</v>
      </c>
      <c r="B136" s="17" t="s">
        <v>44</v>
      </c>
      <c r="C136" s="19" t="s">
        <v>43</v>
      </c>
    </row>
    <row r="137" spans="1:3" x14ac:dyDescent="0.25">
      <c r="A137" s="18">
        <v>476</v>
      </c>
      <c r="B137" s="17" t="s">
        <v>55</v>
      </c>
      <c r="C137" s="19" t="s">
        <v>97</v>
      </c>
    </row>
    <row r="138" spans="1:3" x14ac:dyDescent="0.25">
      <c r="A138" s="18">
        <v>126</v>
      </c>
      <c r="B138" s="17" t="s">
        <v>29</v>
      </c>
      <c r="C138" s="19" t="s">
        <v>89</v>
      </c>
    </row>
    <row r="139" spans="1:3" x14ac:dyDescent="0.25">
      <c r="A139" s="18">
        <v>255</v>
      </c>
      <c r="B139" s="17" t="s">
        <v>53</v>
      </c>
      <c r="C139" s="19" t="s">
        <v>105</v>
      </c>
    </row>
    <row r="140" spans="1:3" x14ac:dyDescent="0.25">
      <c r="A140" s="18">
        <v>138</v>
      </c>
      <c r="B140" s="17" t="s">
        <v>50</v>
      </c>
      <c r="C140" s="19" t="s">
        <v>49</v>
      </c>
    </row>
    <row r="141" spans="1:3" x14ac:dyDescent="0.25">
      <c r="A141" s="18">
        <v>403</v>
      </c>
      <c r="B141" s="17" t="s">
        <v>60</v>
      </c>
      <c r="C141" s="19" t="s">
        <v>88</v>
      </c>
    </row>
    <row r="142" spans="1:3" x14ac:dyDescent="0.25">
      <c r="A142" s="18">
        <v>280</v>
      </c>
      <c r="B142" s="17" t="s">
        <v>50</v>
      </c>
      <c r="C142" s="19" t="s">
        <v>104</v>
      </c>
    </row>
    <row r="143" spans="1:3" x14ac:dyDescent="0.25">
      <c r="A143" s="18">
        <v>356</v>
      </c>
      <c r="B143" s="17" t="s">
        <v>69</v>
      </c>
      <c r="C143" s="19" t="s">
        <v>98</v>
      </c>
    </row>
    <row r="144" spans="1:3" x14ac:dyDescent="0.25">
      <c r="A144" s="18">
        <v>282</v>
      </c>
      <c r="B144" s="17" t="s">
        <v>90</v>
      </c>
      <c r="C144" s="19" t="s">
        <v>120</v>
      </c>
    </row>
    <row r="145" spans="1:3" x14ac:dyDescent="0.25">
      <c r="A145" s="18">
        <v>459</v>
      </c>
      <c r="B145" s="17" t="s">
        <v>42</v>
      </c>
      <c r="C145" s="19" t="s">
        <v>85</v>
      </c>
    </row>
    <row r="146" spans="1:3" x14ac:dyDescent="0.25">
      <c r="A146" s="18">
        <v>402</v>
      </c>
      <c r="B146" s="17" t="s">
        <v>37</v>
      </c>
      <c r="C146" s="19" t="s">
        <v>111</v>
      </c>
    </row>
    <row r="147" spans="1:3" x14ac:dyDescent="0.25">
      <c r="A147" s="18">
        <v>320</v>
      </c>
      <c r="B147" s="17" t="s">
        <v>48</v>
      </c>
      <c r="C147" s="19" t="s">
        <v>64</v>
      </c>
    </row>
    <row r="148" spans="1:3" x14ac:dyDescent="0.25">
      <c r="A148" s="18">
        <v>447</v>
      </c>
      <c r="B148" s="17" t="s">
        <v>46</v>
      </c>
      <c r="C148" s="19" t="s">
        <v>66</v>
      </c>
    </row>
    <row r="149" spans="1:3" x14ac:dyDescent="0.25">
      <c r="A149" s="18">
        <v>406</v>
      </c>
      <c r="B149" s="17" t="s">
        <v>33</v>
      </c>
      <c r="C149" s="19" t="s">
        <v>32</v>
      </c>
    </row>
    <row r="150" spans="1:3" x14ac:dyDescent="0.25">
      <c r="A150" s="18">
        <v>391</v>
      </c>
      <c r="B150" s="17" t="s">
        <v>55</v>
      </c>
      <c r="C150" s="19" t="s">
        <v>97</v>
      </c>
    </row>
    <row r="151" spans="1:3" x14ac:dyDescent="0.25">
      <c r="A151" s="18">
        <v>82</v>
      </c>
      <c r="B151" s="17" t="s">
        <v>50</v>
      </c>
      <c r="C151" s="19" t="s">
        <v>123</v>
      </c>
    </row>
    <row r="152" spans="1:3" x14ac:dyDescent="0.25">
      <c r="A152" s="18">
        <v>243</v>
      </c>
      <c r="B152" s="17" t="s">
        <v>90</v>
      </c>
      <c r="C152" s="19" t="s">
        <v>114</v>
      </c>
    </row>
    <row r="153" spans="1:3" x14ac:dyDescent="0.25">
      <c r="A153" s="18">
        <v>432</v>
      </c>
      <c r="B153" s="17" t="s">
        <v>40</v>
      </c>
      <c r="C153" s="19" t="s">
        <v>91</v>
      </c>
    </row>
    <row r="154" spans="1:3" x14ac:dyDescent="0.25">
      <c r="A154" s="18">
        <v>159</v>
      </c>
      <c r="B154" s="17" t="s">
        <v>42</v>
      </c>
      <c r="C154" s="19" t="s">
        <v>85</v>
      </c>
    </row>
    <row r="155" spans="1:3" x14ac:dyDescent="0.25">
      <c r="A155" s="18">
        <v>197</v>
      </c>
      <c r="B155" s="17" t="s">
        <v>69</v>
      </c>
      <c r="C155" s="19" t="s">
        <v>124</v>
      </c>
    </row>
    <row r="156" spans="1:3" x14ac:dyDescent="0.25">
      <c r="A156" s="18">
        <v>110</v>
      </c>
      <c r="B156" s="17" t="s">
        <v>40</v>
      </c>
      <c r="C156" s="19" t="s">
        <v>39</v>
      </c>
    </row>
    <row r="157" spans="1:3" x14ac:dyDescent="0.25">
      <c r="A157" s="18">
        <v>288</v>
      </c>
      <c r="B157" s="17" t="s">
        <v>50</v>
      </c>
      <c r="C157" s="19" t="s">
        <v>123</v>
      </c>
    </row>
    <row r="158" spans="1:3" x14ac:dyDescent="0.25">
      <c r="A158" s="18">
        <v>493</v>
      </c>
      <c r="B158" s="17" t="s">
        <v>31</v>
      </c>
      <c r="C158" s="19" t="s">
        <v>62</v>
      </c>
    </row>
    <row r="159" spans="1:3" x14ac:dyDescent="0.25">
      <c r="A159" s="18">
        <v>446</v>
      </c>
      <c r="B159" s="17" t="s">
        <v>72</v>
      </c>
      <c r="C159" s="19" t="s">
        <v>122</v>
      </c>
    </row>
    <row r="160" spans="1:3" x14ac:dyDescent="0.25">
      <c r="A160" s="18">
        <v>428</v>
      </c>
      <c r="B160" s="17" t="s">
        <v>48</v>
      </c>
      <c r="C160" s="19" t="s">
        <v>64</v>
      </c>
    </row>
    <row r="161" spans="1:3" x14ac:dyDescent="0.25">
      <c r="A161" s="18">
        <v>192</v>
      </c>
      <c r="B161" s="17" t="s">
        <v>108</v>
      </c>
      <c r="C161" s="19" t="s">
        <v>109</v>
      </c>
    </row>
    <row r="162" spans="1:3" x14ac:dyDescent="0.25">
      <c r="A162" s="18">
        <v>69</v>
      </c>
      <c r="B162" s="17" t="s">
        <v>72</v>
      </c>
      <c r="C162" s="19" t="s">
        <v>71</v>
      </c>
    </row>
    <row r="163" spans="1:3" x14ac:dyDescent="0.25">
      <c r="A163" s="18">
        <v>270</v>
      </c>
      <c r="B163" s="17" t="s">
        <v>76</v>
      </c>
      <c r="C163" s="19" t="s">
        <v>79</v>
      </c>
    </row>
    <row r="164" spans="1:3" x14ac:dyDescent="0.25">
      <c r="A164" s="18">
        <v>348</v>
      </c>
      <c r="B164" s="17" t="s">
        <v>72</v>
      </c>
      <c r="C164" s="19" t="s">
        <v>71</v>
      </c>
    </row>
    <row r="165" spans="1:3" x14ac:dyDescent="0.25">
      <c r="A165" s="18">
        <v>321</v>
      </c>
      <c r="B165" s="17" t="s">
        <v>108</v>
      </c>
      <c r="C165" s="19" t="s">
        <v>115</v>
      </c>
    </row>
    <row r="166" spans="1:3" x14ac:dyDescent="0.25">
      <c r="A166" s="18">
        <v>341</v>
      </c>
      <c r="B166" s="17" t="s">
        <v>40</v>
      </c>
      <c r="C166" s="19" t="s">
        <v>101</v>
      </c>
    </row>
    <row r="167" spans="1:3" x14ac:dyDescent="0.25">
      <c r="A167" s="18">
        <v>473</v>
      </c>
      <c r="B167" s="17" t="s">
        <v>37</v>
      </c>
      <c r="C167" s="19" t="s">
        <v>87</v>
      </c>
    </row>
    <row r="168" spans="1:3" x14ac:dyDescent="0.25">
      <c r="A168" s="18">
        <v>482</v>
      </c>
      <c r="B168" s="17" t="s">
        <v>42</v>
      </c>
      <c r="C168" s="19" t="s">
        <v>63</v>
      </c>
    </row>
    <row r="169" spans="1:3" x14ac:dyDescent="0.25">
      <c r="A169" s="18">
        <v>169</v>
      </c>
      <c r="B169" s="17" t="s">
        <v>35</v>
      </c>
      <c r="C169" s="19" t="s">
        <v>38</v>
      </c>
    </row>
    <row r="170" spans="1:3" x14ac:dyDescent="0.25">
      <c r="A170" s="18">
        <v>397</v>
      </c>
      <c r="B170" s="17" t="s">
        <v>46</v>
      </c>
      <c r="C170" s="19" t="s">
        <v>73</v>
      </c>
    </row>
    <row r="171" spans="1:3" x14ac:dyDescent="0.25">
      <c r="A171" s="18">
        <v>436</v>
      </c>
      <c r="B171" s="17" t="s">
        <v>31</v>
      </c>
      <c r="C171" s="19" t="s">
        <v>103</v>
      </c>
    </row>
    <row r="172" spans="1:3" x14ac:dyDescent="0.25">
      <c r="A172" s="18">
        <v>369</v>
      </c>
      <c r="B172" s="17" t="s">
        <v>44</v>
      </c>
      <c r="C172" s="19" t="s">
        <v>43</v>
      </c>
    </row>
    <row r="173" spans="1:3" x14ac:dyDescent="0.25">
      <c r="A173" s="18">
        <v>361</v>
      </c>
      <c r="B173" s="17" t="s">
        <v>108</v>
      </c>
      <c r="C173" s="19" t="s">
        <v>115</v>
      </c>
    </row>
    <row r="174" spans="1:3" x14ac:dyDescent="0.25">
      <c r="A174" s="18">
        <v>87</v>
      </c>
      <c r="B174" s="17" t="s">
        <v>53</v>
      </c>
      <c r="C174" s="19" t="s">
        <v>82</v>
      </c>
    </row>
    <row r="175" spans="1:3" x14ac:dyDescent="0.25">
      <c r="A175" s="18">
        <v>376</v>
      </c>
      <c r="B175" s="17" t="s">
        <v>48</v>
      </c>
      <c r="C175" s="19" t="s">
        <v>83</v>
      </c>
    </row>
    <row r="176" spans="1:3" x14ac:dyDescent="0.25">
      <c r="A176" s="18">
        <v>111</v>
      </c>
      <c r="B176" s="17" t="s">
        <v>29</v>
      </c>
      <c r="C176" s="19" t="s">
        <v>28</v>
      </c>
    </row>
    <row r="177" spans="1:3" x14ac:dyDescent="0.25">
      <c r="A177" s="18">
        <v>344</v>
      </c>
      <c r="B177" s="17" t="s">
        <v>33</v>
      </c>
      <c r="C177" s="19" t="s">
        <v>121</v>
      </c>
    </row>
    <row r="178" spans="1:3" x14ac:dyDescent="0.25">
      <c r="A178" s="18">
        <v>462</v>
      </c>
      <c r="B178" s="17" t="s">
        <v>90</v>
      </c>
      <c r="C178" s="19" t="s">
        <v>114</v>
      </c>
    </row>
    <row r="179" spans="1:3" x14ac:dyDescent="0.25">
      <c r="A179" s="18">
        <v>279</v>
      </c>
      <c r="B179" s="17" t="s">
        <v>42</v>
      </c>
      <c r="C179" s="19" t="s">
        <v>67</v>
      </c>
    </row>
    <row r="180" spans="1:3" x14ac:dyDescent="0.25">
      <c r="A180" s="18">
        <v>322</v>
      </c>
      <c r="B180" s="17" t="s">
        <v>42</v>
      </c>
      <c r="C180" s="19" t="s">
        <v>67</v>
      </c>
    </row>
    <row r="181" spans="1:3" x14ac:dyDescent="0.25">
      <c r="A181" s="18">
        <v>317</v>
      </c>
      <c r="B181" s="17" t="s">
        <v>33</v>
      </c>
      <c r="C181" s="19" t="s">
        <v>32</v>
      </c>
    </row>
    <row r="182" spans="1:3" x14ac:dyDescent="0.25">
      <c r="A182" s="18">
        <v>25</v>
      </c>
      <c r="B182" s="17" t="s">
        <v>72</v>
      </c>
      <c r="C182" s="19" t="s">
        <v>117</v>
      </c>
    </row>
    <row r="183" spans="1:3" x14ac:dyDescent="0.25">
      <c r="A183" s="18">
        <v>410</v>
      </c>
      <c r="B183" s="17" t="s">
        <v>72</v>
      </c>
      <c r="C183" s="19" t="s">
        <v>122</v>
      </c>
    </row>
    <row r="184" spans="1:3" x14ac:dyDescent="0.25">
      <c r="A184" s="18">
        <v>207</v>
      </c>
      <c r="B184" s="17" t="s">
        <v>29</v>
      </c>
      <c r="C184" s="19" t="s">
        <v>94</v>
      </c>
    </row>
    <row r="185" spans="1:3" x14ac:dyDescent="0.25">
      <c r="A185" s="18">
        <v>131</v>
      </c>
      <c r="B185" s="17" t="s">
        <v>33</v>
      </c>
      <c r="C185" s="19" t="s">
        <v>121</v>
      </c>
    </row>
    <row r="186" spans="1:3" x14ac:dyDescent="0.25">
      <c r="A186" s="18">
        <v>96</v>
      </c>
      <c r="B186" s="17" t="s">
        <v>76</v>
      </c>
      <c r="C186" s="19" t="s">
        <v>106</v>
      </c>
    </row>
    <row r="187" spans="1:3" x14ac:dyDescent="0.25">
      <c r="A187" s="18">
        <v>268</v>
      </c>
      <c r="B187" s="17" t="s">
        <v>90</v>
      </c>
      <c r="C187" s="19" t="s">
        <v>63</v>
      </c>
    </row>
    <row r="188" spans="1:3" x14ac:dyDescent="0.25">
      <c r="A188" s="18">
        <v>358</v>
      </c>
      <c r="B188" s="17" t="s">
        <v>48</v>
      </c>
      <c r="C188" s="19" t="s">
        <v>47</v>
      </c>
    </row>
    <row r="189" spans="1:3" x14ac:dyDescent="0.25">
      <c r="A189" s="18">
        <v>160</v>
      </c>
      <c r="B189" s="17" t="s">
        <v>42</v>
      </c>
      <c r="C189" s="19" t="s">
        <v>63</v>
      </c>
    </row>
    <row r="190" spans="1:3" x14ac:dyDescent="0.25">
      <c r="A190" s="18">
        <v>23</v>
      </c>
      <c r="B190" s="17" t="s">
        <v>55</v>
      </c>
      <c r="C190" s="19" t="s">
        <v>118</v>
      </c>
    </row>
    <row r="191" spans="1:3" x14ac:dyDescent="0.25">
      <c r="A191" s="18">
        <v>49</v>
      </c>
      <c r="B191" s="17" t="s">
        <v>90</v>
      </c>
      <c r="C191" s="19" t="s">
        <v>120</v>
      </c>
    </row>
    <row r="192" spans="1:3" x14ac:dyDescent="0.25">
      <c r="A192" s="18">
        <v>485</v>
      </c>
      <c r="B192" s="17" t="s">
        <v>40</v>
      </c>
      <c r="C192" s="19" t="s">
        <v>91</v>
      </c>
    </row>
    <row r="193" spans="1:3" x14ac:dyDescent="0.25">
      <c r="A193" s="18">
        <v>40</v>
      </c>
      <c r="B193" s="17" t="s">
        <v>57</v>
      </c>
      <c r="C193" s="19" t="s">
        <v>119</v>
      </c>
    </row>
    <row r="194" spans="1:3" x14ac:dyDescent="0.25">
      <c r="A194" s="18">
        <v>275</v>
      </c>
      <c r="B194" s="17" t="s">
        <v>50</v>
      </c>
      <c r="C194" s="19" t="s">
        <v>49</v>
      </c>
    </row>
    <row r="195" spans="1:3" x14ac:dyDescent="0.25">
      <c r="A195" s="18">
        <v>205</v>
      </c>
      <c r="B195" s="17" t="s">
        <v>40</v>
      </c>
      <c r="C195" s="19" t="s">
        <v>91</v>
      </c>
    </row>
    <row r="196" spans="1:3" x14ac:dyDescent="0.25">
      <c r="A196" s="18">
        <v>219</v>
      </c>
      <c r="B196" s="17" t="s">
        <v>46</v>
      </c>
      <c r="C196" s="19" t="s">
        <v>45</v>
      </c>
    </row>
    <row r="197" spans="1:3" x14ac:dyDescent="0.25">
      <c r="A197" s="18">
        <v>435</v>
      </c>
      <c r="B197" s="17" t="s">
        <v>108</v>
      </c>
      <c r="C197" s="19" t="s">
        <v>109</v>
      </c>
    </row>
    <row r="198" spans="1:3" x14ac:dyDescent="0.25">
      <c r="A198" s="18">
        <v>26</v>
      </c>
      <c r="B198" s="17" t="s">
        <v>108</v>
      </c>
      <c r="C198" s="19" t="s">
        <v>115</v>
      </c>
    </row>
    <row r="199" spans="1:3" x14ac:dyDescent="0.25">
      <c r="A199" s="18">
        <v>273</v>
      </c>
      <c r="B199" s="17" t="s">
        <v>48</v>
      </c>
      <c r="C199" s="19" t="s">
        <v>83</v>
      </c>
    </row>
    <row r="200" spans="1:3" x14ac:dyDescent="0.25">
      <c r="A200" s="18">
        <v>340</v>
      </c>
      <c r="B200" s="17" t="s">
        <v>50</v>
      </c>
      <c r="C200" s="19" t="s">
        <v>92</v>
      </c>
    </row>
    <row r="201" spans="1:3" x14ac:dyDescent="0.25">
      <c r="A201" s="18">
        <v>34</v>
      </c>
      <c r="B201" s="17" t="s">
        <v>42</v>
      </c>
      <c r="C201" s="19" t="s">
        <v>41</v>
      </c>
    </row>
    <row r="202" spans="1:3" x14ac:dyDescent="0.25">
      <c r="A202" s="18">
        <v>117</v>
      </c>
      <c r="B202" s="17" t="s">
        <v>40</v>
      </c>
      <c r="C202" s="19" t="s">
        <v>116</v>
      </c>
    </row>
    <row r="203" spans="1:3" x14ac:dyDescent="0.25">
      <c r="A203" s="18">
        <v>201</v>
      </c>
      <c r="B203" s="17" t="s">
        <v>69</v>
      </c>
      <c r="C203" s="19" t="s">
        <v>68</v>
      </c>
    </row>
    <row r="204" spans="1:3" x14ac:dyDescent="0.25">
      <c r="A204" s="18">
        <v>377</v>
      </c>
      <c r="B204" s="17" t="s">
        <v>57</v>
      </c>
      <c r="C204" s="19" t="s">
        <v>81</v>
      </c>
    </row>
    <row r="205" spans="1:3" x14ac:dyDescent="0.25">
      <c r="A205" s="18">
        <v>251</v>
      </c>
      <c r="B205" s="17" t="s">
        <v>31</v>
      </c>
      <c r="C205" s="19" t="s">
        <v>103</v>
      </c>
    </row>
    <row r="206" spans="1:3" x14ac:dyDescent="0.25">
      <c r="A206" s="18">
        <v>409</v>
      </c>
      <c r="B206" s="17" t="s">
        <v>35</v>
      </c>
      <c r="C206" s="19" t="s">
        <v>38</v>
      </c>
    </row>
    <row r="207" spans="1:3" x14ac:dyDescent="0.25">
      <c r="A207" s="18">
        <v>422</v>
      </c>
      <c r="B207" s="17" t="s">
        <v>53</v>
      </c>
      <c r="C207" s="19" t="s">
        <v>105</v>
      </c>
    </row>
    <row r="208" spans="1:3" x14ac:dyDescent="0.25">
      <c r="A208" s="18">
        <v>222</v>
      </c>
      <c r="B208" s="17" t="s">
        <v>44</v>
      </c>
      <c r="C208" s="19" t="s">
        <v>99</v>
      </c>
    </row>
    <row r="209" spans="1:3" x14ac:dyDescent="0.25">
      <c r="A209" s="18">
        <v>497</v>
      </c>
      <c r="B209" s="17" t="s">
        <v>48</v>
      </c>
      <c r="C209" s="19" t="s">
        <v>64</v>
      </c>
    </row>
    <row r="210" spans="1:3" x14ac:dyDescent="0.25">
      <c r="A210" s="18">
        <v>351</v>
      </c>
      <c r="B210" s="17" t="s">
        <v>72</v>
      </c>
      <c r="C210" s="19" t="s">
        <v>117</v>
      </c>
    </row>
    <row r="211" spans="1:3" x14ac:dyDescent="0.25">
      <c r="A211" s="18">
        <v>464</v>
      </c>
      <c r="B211" s="17" t="s">
        <v>50</v>
      </c>
      <c r="C211" s="19" t="s">
        <v>49</v>
      </c>
    </row>
    <row r="212" spans="1:3" x14ac:dyDescent="0.25">
      <c r="A212" s="18">
        <v>241</v>
      </c>
      <c r="B212" s="17" t="s">
        <v>57</v>
      </c>
      <c r="C212" s="19" t="s">
        <v>81</v>
      </c>
    </row>
    <row r="213" spans="1:3" x14ac:dyDescent="0.25">
      <c r="A213" s="18">
        <v>258</v>
      </c>
      <c r="B213" s="17" t="s">
        <v>55</v>
      </c>
      <c r="C213" s="19" t="s">
        <v>118</v>
      </c>
    </row>
    <row r="214" spans="1:3" x14ac:dyDescent="0.25">
      <c r="A214" s="18">
        <v>216</v>
      </c>
      <c r="B214" s="17" t="s">
        <v>53</v>
      </c>
      <c r="C214" s="19" t="s">
        <v>84</v>
      </c>
    </row>
    <row r="215" spans="1:3" x14ac:dyDescent="0.25">
      <c r="A215" s="18">
        <v>272</v>
      </c>
      <c r="B215" s="17" t="s">
        <v>42</v>
      </c>
      <c r="C215" s="19" t="s">
        <v>41</v>
      </c>
    </row>
    <row r="216" spans="1:3" x14ac:dyDescent="0.25">
      <c r="A216" s="18">
        <v>225</v>
      </c>
      <c r="B216" s="17" t="s">
        <v>76</v>
      </c>
      <c r="C216" s="19" t="s">
        <v>75</v>
      </c>
    </row>
    <row r="217" spans="1:3" x14ac:dyDescent="0.25">
      <c r="A217" s="18">
        <v>467</v>
      </c>
      <c r="B217" s="17" t="s">
        <v>40</v>
      </c>
      <c r="C217" s="19" t="s">
        <v>91</v>
      </c>
    </row>
    <row r="218" spans="1:3" x14ac:dyDescent="0.25">
      <c r="A218" s="18">
        <v>139</v>
      </c>
      <c r="B218" s="17" t="s">
        <v>46</v>
      </c>
      <c r="C218" s="19" t="s">
        <v>73</v>
      </c>
    </row>
    <row r="219" spans="1:3" x14ac:dyDescent="0.25">
      <c r="A219" s="18">
        <v>404</v>
      </c>
      <c r="B219" s="17" t="s">
        <v>46</v>
      </c>
      <c r="C219" s="19" t="s">
        <v>73</v>
      </c>
    </row>
    <row r="220" spans="1:3" x14ac:dyDescent="0.25">
      <c r="A220" s="18">
        <v>328</v>
      </c>
      <c r="B220" s="17" t="s">
        <v>72</v>
      </c>
      <c r="C220" s="19" t="s">
        <v>117</v>
      </c>
    </row>
    <row r="221" spans="1:3" x14ac:dyDescent="0.25">
      <c r="A221" s="18">
        <v>424</v>
      </c>
      <c r="B221" s="17" t="s">
        <v>69</v>
      </c>
      <c r="C221" s="19" t="s">
        <v>100</v>
      </c>
    </row>
    <row r="222" spans="1:3" x14ac:dyDescent="0.25">
      <c r="A222" s="18">
        <v>86</v>
      </c>
      <c r="B222" s="17" t="s">
        <v>29</v>
      </c>
      <c r="C222" s="19" t="s">
        <v>89</v>
      </c>
    </row>
    <row r="223" spans="1:3" x14ac:dyDescent="0.25">
      <c r="A223" s="18">
        <v>17</v>
      </c>
      <c r="B223" s="17" t="s">
        <v>53</v>
      </c>
      <c r="C223" s="19" t="s">
        <v>82</v>
      </c>
    </row>
    <row r="224" spans="1:3" x14ac:dyDescent="0.25">
      <c r="A224" s="18">
        <v>43</v>
      </c>
      <c r="B224" s="17" t="s">
        <v>69</v>
      </c>
      <c r="C224" s="19" t="s">
        <v>100</v>
      </c>
    </row>
    <row r="225" spans="1:3" x14ac:dyDescent="0.25">
      <c r="A225" s="18">
        <v>5</v>
      </c>
      <c r="B225" s="17" t="s">
        <v>40</v>
      </c>
      <c r="C225" s="19" t="s">
        <v>116</v>
      </c>
    </row>
    <row r="226" spans="1:3" x14ac:dyDescent="0.25">
      <c r="A226" s="18">
        <v>298</v>
      </c>
      <c r="B226" s="17" t="s">
        <v>42</v>
      </c>
      <c r="C226" s="19" t="s">
        <v>67</v>
      </c>
    </row>
    <row r="227" spans="1:3" x14ac:dyDescent="0.25">
      <c r="A227" s="18">
        <v>421</v>
      </c>
      <c r="B227" s="17" t="s">
        <v>60</v>
      </c>
      <c r="C227" s="19" t="s">
        <v>107</v>
      </c>
    </row>
    <row r="228" spans="1:3" x14ac:dyDescent="0.25">
      <c r="A228" s="18">
        <v>483</v>
      </c>
      <c r="B228" s="17" t="s">
        <v>57</v>
      </c>
      <c r="C228" s="19" t="s">
        <v>78</v>
      </c>
    </row>
    <row r="229" spans="1:3" x14ac:dyDescent="0.25">
      <c r="A229" s="18">
        <v>414</v>
      </c>
      <c r="B229" s="17" t="s">
        <v>35</v>
      </c>
      <c r="C229" s="19" t="s">
        <v>74</v>
      </c>
    </row>
    <row r="230" spans="1:3" x14ac:dyDescent="0.25">
      <c r="A230" s="18">
        <v>389</v>
      </c>
      <c r="B230" s="17" t="s">
        <v>60</v>
      </c>
      <c r="C230" s="19" t="s">
        <v>88</v>
      </c>
    </row>
    <row r="231" spans="1:3" x14ac:dyDescent="0.25">
      <c r="A231" s="18">
        <v>367</v>
      </c>
      <c r="B231" s="17" t="s">
        <v>57</v>
      </c>
      <c r="C231" s="19" t="s">
        <v>81</v>
      </c>
    </row>
    <row r="232" spans="1:3" x14ac:dyDescent="0.25">
      <c r="A232" s="18">
        <v>128</v>
      </c>
      <c r="B232" s="17" t="s">
        <v>108</v>
      </c>
      <c r="C232" s="19" t="s">
        <v>14</v>
      </c>
    </row>
    <row r="233" spans="1:3" x14ac:dyDescent="0.25">
      <c r="A233" s="18">
        <v>368</v>
      </c>
      <c r="B233" s="17" t="s">
        <v>50</v>
      </c>
      <c r="C233" s="19" t="s">
        <v>49</v>
      </c>
    </row>
    <row r="234" spans="1:3" x14ac:dyDescent="0.25">
      <c r="A234" s="18">
        <v>74</v>
      </c>
      <c r="B234" s="17" t="s">
        <v>57</v>
      </c>
      <c r="C234" s="19" t="s">
        <v>56</v>
      </c>
    </row>
    <row r="235" spans="1:3" x14ac:dyDescent="0.25">
      <c r="A235" s="18">
        <v>149</v>
      </c>
      <c r="B235" s="17" t="s">
        <v>48</v>
      </c>
      <c r="C235" s="19" t="s">
        <v>64</v>
      </c>
    </row>
    <row r="236" spans="1:3" x14ac:dyDescent="0.25">
      <c r="A236" s="18">
        <v>229</v>
      </c>
      <c r="B236" s="17" t="s">
        <v>108</v>
      </c>
      <c r="C236" s="19" t="s">
        <v>115</v>
      </c>
    </row>
    <row r="237" spans="1:3" x14ac:dyDescent="0.25">
      <c r="A237" s="18">
        <v>28</v>
      </c>
      <c r="B237" s="17" t="s">
        <v>42</v>
      </c>
      <c r="C237" s="19" t="s">
        <v>85</v>
      </c>
    </row>
    <row r="238" spans="1:3" x14ac:dyDescent="0.25">
      <c r="A238" s="18">
        <v>260</v>
      </c>
      <c r="B238" s="17" t="s">
        <v>76</v>
      </c>
      <c r="C238" s="19" t="s">
        <v>96</v>
      </c>
    </row>
    <row r="239" spans="1:3" x14ac:dyDescent="0.25">
      <c r="A239" s="18">
        <v>140</v>
      </c>
      <c r="B239" s="17" t="s">
        <v>90</v>
      </c>
      <c r="C239" s="19" t="s">
        <v>114</v>
      </c>
    </row>
    <row r="240" spans="1:3" x14ac:dyDescent="0.25">
      <c r="A240" s="18">
        <v>67</v>
      </c>
      <c r="B240" s="17" t="s">
        <v>46</v>
      </c>
      <c r="C240" s="19" t="s">
        <v>45</v>
      </c>
    </row>
    <row r="241" spans="1:3" x14ac:dyDescent="0.25">
      <c r="A241" s="18">
        <v>448</v>
      </c>
      <c r="B241" s="17" t="s">
        <v>46</v>
      </c>
      <c r="C241" s="19" t="s">
        <v>73</v>
      </c>
    </row>
    <row r="242" spans="1:3" x14ac:dyDescent="0.25">
      <c r="A242" s="18">
        <v>331</v>
      </c>
      <c r="B242" s="17" t="s">
        <v>76</v>
      </c>
      <c r="C242" s="19" t="s">
        <v>106</v>
      </c>
    </row>
    <row r="243" spans="1:3" x14ac:dyDescent="0.25">
      <c r="A243" s="18">
        <v>325</v>
      </c>
      <c r="B243" s="17" t="s">
        <v>33</v>
      </c>
      <c r="C243" s="19" t="s">
        <v>51</v>
      </c>
    </row>
    <row r="244" spans="1:3" x14ac:dyDescent="0.25">
      <c r="A244" s="18">
        <v>346</v>
      </c>
      <c r="B244" s="17" t="s">
        <v>60</v>
      </c>
      <c r="C244" s="19" t="s">
        <v>107</v>
      </c>
    </row>
    <row r="245" spans="1:3" x14ac:dyDescent="0.25">
      <c r="A245" s="18">
        <v>115</v>
      </c>
      <c r="B245" s="17" t="s">
        <v>50</v>
      </c>
      <c r="C245" s="19" t="s">
        <v>104</v>
      </c>
    </row>
    <row r="246" spans="1:3" x14ac:dyDescent="0.25">
      <c r="A246" s="18">
        <v>360</v>
      </c>
      <c r="B246" s="17" t="s">
        <v>76</v>
      </c>
      <c r="C246" s="19" t="s">
        <v>79</v>
      </c>
    </row>
    <row r="247" spans="1:3" x14ac:dyDescent="0.25">
      <c r="A247" s="18">
        <v>230</v>
      </c>
      <c r="B247" s="17" t="s">
        <v>33</v>
      </c>
      <c r="C247" s="19" t="s">
        <v>32</v>
      </c>
    </row>
    <row r="248" spans="1:3" x14ac:dyDescent="0.25">
      <c r="A248" s="18">
        <v>353</v>
      </c>
      <c r="B248" s="17" t="s">
        <v>40</v>
      </c>
      <c r="C248" s="19" t="s">
        <v>39</v>
      </c>
    </row>
    <row r="249" spans="1:3" x14ac:dyDescent="0.25">
      <c r="A249" s="18">
        <v>188</v>
      </c>
      <c r="B249" s="17" t="s">
        <v>44</v>
      </c>
      <c r="C249" s="19" t="s">
        <v>113</v>
      </c>
    </row>
    <row r="250" spans="1:3" x14ac:dyDescent="0.25">
      <c r="A250" s="18">
        <v>405</v>
      </c>
      <c r="B250" s="17" t="s">
        <v>37</v>
      </c>
      <c r="C250" s="19" t="s">
        <v>111</v>
      </c>
    </row>
    <row r="251" spans="1:3" x14ac:dyDescent="0.25">
      <c r="A251" s="18">
        <v>99</v>
      </c>
      <c r="B251" s="17" t="s">
        <v>31</v>
      </c>
      <c r="C251" s="19" t="s">
        <v>30</v>
      </c>
    </row>
    <row r="252" spans="1:3" x14ac:dyDescent="0.25">
      <c r="A252" s="18">
        <v>196</v>
      </c>
      <c r="B252" s="17" t="s">
        <v>48</v>
      </c>
      <c r="C252" s="19" t="s">
        <v>80</v>
      </c>
    </row>
    <row r="253" spans="1:3" x14ac:dyDescent="0.25">
      <c r="A253" s="18">
        <v>271</v>
      </c>
      <c r="B253" s="17" t="s">
        <v>50</v>
      </c>
      <c r="C253" s="19" t="s">
        <v>49</v>
      </c>
    </row>
    <row r="254" spans="1:3" x14ac:dyDescent="0.25">
      <c r="A254" s="18">
        <v>210</v>
      </c>
      <c r="B254" s="17" t="s">
        <v>57</v>
      </c>
      <c r="C254" s="19" t="s">
        <v>81</v>
      </c>
    </row>
    <row r="255" spans="1:3" x14ac:dyDescent="0.25">
      <c r="A255" s="18">
        <v>178</v>
      </c>
      <c r="B255" s="17" t="s">
        <v>46</v>
      </c>
      <c r="C255" s="19" t="s">
        <v>73</v>
      </c>
    </row>
    <row r="256" spans="1:3" x14ac:dyDescent="0.25">
      <c r="A256" s="18">
        <v>423</v>
      </c>
      <c r="B256" s="17" t="s">
        <v>72</v>
      </c>
      <c r="C256" s="19" t="s">
        <v>102</v>
      </c>
    </row>
    <row r="257" spans="1:3" x14ac:dyDescent="0.25">
      <c r="A257" s="18">
        <v>70</v>
      </c>
      <c r="B257" s="17" t="s">
        <v>90</v>
      </c>
      <c r="C257" s="19" t="s">
        <v>63</v>
      </c>
    </row>
    <row r="258" spans="1:3" x14ac:dyDescent="0.25">
      <c r="A258" s="18">
        <v>335</v>
      </c>
      <c r="B258" s="17" t="s">
        <v>37</v>
      </c>
      <c r="C258" s="19" t="s">
        <v>111</v>
      </c>
    </row>
    <row r="259" spans="1:3" x14ac:dyDescent="0.25">
      <c r="A259" s="18">
        <v>427</v>
      </c>
      <c r="B259" s="17" t="s">
        <v>37</v>
      </c>
      <c r="C259" s="19" t="s">
        <v>93</v>
      </c>
    </row>
    <row r="260" spans="1:3" x14ac:dyDescent="0.25">
      <c r="A260" s="18">
        <v>303</v>
      </c>
      <c r="B260" s="17" t="s">
        <v>35</v>
      </c>
      <c r="C260" s="19" t="s">
        <v>38</v>
      </c>
    </row>
    <row r="261" spans="1:3" x14ac:dyDescent="0.25">
      <c r="A261" s="18">
        <v>398</v>
      </c>
      <c r="B261" s="17" t="s">
        <v>33</v>
      </c>
      <c r="C261" s="19" t="s">
        <v>32</v>
      </c>
    </row>
    <row r="262" spans="1:3" x14ac:dyDescent="0.25">
      <c r="A262" s="18">
        <v>290</v>
      </c>
      <c r="B262" s="17" t="s">
        <v>29</v>
      </c>
      <c r="C262" s="19" t="s">
        <v>61</v>
      </c>
    </row>
    <row r="263" spans="1:3" x14ac:dyDescent="0.25">
      <c r="A263" s="18">
        <v>386</v>
      </c>
      <c r="B263" s="17" t="s">
        <v>42</v>
      </c>
      <c r="C263" s="19" t="s">
        <v>67</v>
      </c>
    </row>
    <row r="264" spans="1:3" x14ac:dyDescent="0.25">
      <c r="A264" s="18">
        <v>350</v>
      </c>
      <c r="B264" s="17" t="s">
        <v>35</v>
      </c>
      <c r="C264" s="19" t="s">
        <v>58</v>
      </c>
    </row>
    <row r="265" spans="1:3" x14ac:dyDescent="0.25">
      <c r="A265" s="18">
        <v>329</v>
      </c>
      <c r="B265" s="17" t="s">
        <v>76</v>
      </c>
      <c r="C265" s="19" t="s">
        <v>79</v>
      </c>
    </row>
    <row r="266" spans="1:3" x14ac:dyDescent="0.25">
      <c r="A266" s="18">
        <v>233</v>
      </c>
      <c r="B266" s="17" t="s">
        <v>46</v>
      </c>
      <c r="C266" s="19" t="s">
        <v>73</v>
      </c>
    </row>
    <row r="267" spans="1:3" x14ac:dyDescent="0.25">
      <c r="A267" s="18">
        <v>293</v>
      </c>
      <c r="B267" s="17" t="s">
        <v>48</v>
      </c>
      <c r="C267" s="19" t="s">
        <v>64</v>
      </c>
    </row>
    <row r="268" spans="1:3" x14ac:dyDescent="0.25">
      <c r="A268" s="18">
        <v>286</v>
      </c>
      <c r="B268" s="17" t="s">
        <v>46</v>
      </c>
      <c r="C268" s="19" t="s">
        <v>73</v>
      </c>
    </row>
    <row r="269" spans="1:3" x14ac:dyDescent="0.25">
      <c r="A269" s="18">
        <v>11</v>
      </c>
      <c r="B269" s="17" t="s">
        <v>37</v>
      </c>
      <c r="C269" s="19" t="s">
        <v>93</v>
      </c>
    </row>
    <row r="270" spans="1:3" x14ac:dyDescent="0.25">
      <c r="A270" s="18">
        <v>142</v>
      </c>
      <c r="B270" s="17" t="s">
        <v>35</v>
      </c>
      <c r="C270" s="19" t="s">
        <v>38</v>
      </c>
    </row>
    <row r="271" spans="1:3" x14ac:dyDescent="0.25">
      <c r="A271" s="18">
        <v>466</v>
      </c>
      <c r="B271" s="17" t="s">
        <v>35</v>
      </c>
      <c r="C271" s="19" t="s">
        <v>34</v>
      </c>
    </row>
    <row r="272" spans="1:3" x14ac:dyDescent="0.25">
      <c r="A272" s="18">
        <v>71</v>
      </c>
      <c r="B272" s="17" t="s">
        <v>69</v>
      </c>
      <c r="C272" s="19" t="s">
        <v>68</v>
      </c>
    </row>
    <row r="273" spans="1:3" x14ac:dyDescent="0.25">
      <c r="A273" s="18">
        <v>480</v>
      </c>
      <c r="B273" s="17" t="s">
        <v>44</v>
      </c>
      <c r="C273" s="19" t="s">
        <v>65</v>
      </c>
    </row>
    <row r="274" spans="1:3" x14ac:dyDescent="0.25">
      <c r="A274" s="18">
        <v>129</v>
      </c>
      <c r="B274" s="17" t="s">
        <v>108</v>
      </c>
      <c r="C274" s="19" t="s">
        <v>110</v>
      </c>
    </row>
    <row r="275" spans="1:3" x14ac:dyDescent="0.25">
      <c r="A275" s="18">
        <v>283</v>
      </c>
      <c r="B275" s="17" t="s">
        <v>48</v>
      </c>
      <c r="C275" s="19" t="s">
        <v>80</v>
      </c>
    </row>
    <row r="276" spans="1:3" x14ac:dyDescent="0.25">
      <c r="A276" s="18">
        <v>313</v>
      </c>
      <c r="B276" s="17" t="s">
        <v>48</v>
      </c>
      <c r="C276" s="19" t="s">
        <v>64</v>
      </c>
    </row>
    <row r="277" spans="1:3" x14ac:dyDescent="0.25">
      <c r="A277" s="18">
        <v>18</v>
      </c>
      <c r="B277" s="17" t="s">
        <v>55</v>
      </c>
      <c r="C277" s="19" t="s">
        <v>54</v>
      </c>
    </row>
    <row r="278" spans="1:3" x14ac:dyDescent="0.25">
      <c r="A278" s="18">
        <v>145</v>
      </c>
      <c r="B278" s="17" t="s">
        <v>31</v>
      </c>
      <c r="C278" s="19" t="s">
        <v>30</v>
      </c>
    </row>
    <row r="279" spans="1:3" x14ac:dyDescent="0.25">
      <c r="A279" s="18">
        <v>491</v>
      </c>
      <c r="B279" s="17" t="s">
        <v>31</v>
      </c>
      <c r="C279" s="19" t="s">
        <v>95</v>
      </c>
    </row>
    <row r="280" spans="1:3" x14ac:dyDescent="0.25">
      <c r="A280" s="18">
        <v>29</v>
      </c>
      <c r="B280" s="17" t="s">
        <v>76</v>
      </c>
      <c r="C280" s="19" t="s">
        <v>75</v>
      </c>
    </row>
    <row r="281" spans="1:3" x14ac:dyDescent="0.25">
      <c r="A281" s="18">
        <v>50</v>
      </c>
      <c r="B281" s="17" t="s">
        <v>33</v>
      </c>
      <c r="C281" s="19" t="s">
        <v>51</v>
      </c>
    </row>
    <row r="282" spans="1:3" x14ac:dyDescent="0.25">
      <c r="A282" s="18">
        <v>336</v>
      </c>
      <c r="B282" s="17" t="s">
        <v>72</v>
      </c>
      <c r="C282" s="19" t="s">
        <v>71</v>
      </c>
    </row>
    <row r="283" spans="1:3" x14ac:dyDescent="0.25">
      <c r="A283" s="18">
        <v>440</v>
      </c>
      <c r="B283" s="17" t="s">
        <v>35</v>
      </c>
      <c r="C283" s="19" t="s">
        <v>38</v>
      </c>
    </row>
    <row r="284" spans="1:3" x14ac:dyDescent="0.25">
      <c r="A284" s="18">
        <v>51</v>
      </c>
      <c r="B284" s="17" t="s">
        <v>57</v>
      </c>
      <c r="C284" s="19" t="s">
        <v>78</v>
      </c>
    </row>
    <row r="285" spans="1:3" x14ac:dyDescent="0.25">
      <c r="A285" s="18">
        <v>371</v>
      </c>
      <c r="B285" s="17" t="s">
        <v>29</v>
      </c>
      <c r="C285" s="19" t="s">
        <v>89</v>
      </c>
    </row>
    <row r="286" spans="1:3" x14ac:dyDescent="0.25">
      <c r="A286" s="18">
        <v>14</v>
      </c>
      <c r="B286" s="17" t="s">
        <v>33</v>
      </c>
      <c r="C286" s="19" t="s">
        <v>112</v>
      </c>
    </row>
    <row r="287" spans="1:3" x14ac:dyDescent="0.25">
      <c r="A287" s="18">
        <v>312</v>
      </c>
      <c r="B287" s="17" t="s">
        <v>37</v>
      </c>
      <c r="C287" s="19" t="s">
        <v>111</v>
      </c>
    </row>
    <row r="288" spans="1:3" x14ac:dyDescent="0.25">
      <c r="A288" s="18">
        <v>477</v>
      </c>
      <c r="B288" s="17" t="s">
        <v>40</v>
      </c>
      <c r="C288" s="19" t="s">
        <v>91</v>
      </c>
    </row>
    <row r="289" spans="1:3" x14ac:dyDescent="0.25">
      <c r="A289" s="18">
        <v>91</v>
      </c>
      <c r="B289" s="17" t="s">
        <v>50</v>
      </c>
      <c r="C289" s="19" t="s">
        <v>49</v>
      </c>
    </row>
    <row r="290" spans="1:3" x14ac:dyDescent="0.25">
      <c r="A290" s="18">
        <v>52</v>
      </c>
      <c r="B290" s="17" t="s">
        <v>76</v>
      </c>
      <c r="C290" s="19" t="s">
        <v>75</v>
      </c>
    </row>
    <row r="291" spans="1:3" x14ac:dyDescent="0.25">
      <c r="A291" s="18">
        <v>383</v>
      </c>
      <c r="B291" s="17" t="s">
        <v>35</v>
      </c>
      <c r="C291" s="19" t="s">
        <v>38</v>
      </c>
    </row>
    <row r="292" spans="1:3" x14ac:dyDescent="0.25">
      <c r="A292" s="18">
        <v>252</v>
      </c>
      <c r="B292" s="17" t="s">
        <v>60</v>
      </c>
      <c r="C292" s="19" t="s">
        <v>70</v>
      </c>
    </row>
    <row r="293" spans="1:3" x14ac:dyDescent="0.25">
      <c r="A293" s="18">
        <v>365</v>
      </c>
      <c r="B293" s="17" t="s">
        <v>108</v>
      </c>
      <c r="C293" s="19" t="s">
        <v>110</v>
      </c>
    </row>
    <row r="294" spans="1:3" x14ac:dyDescent="0.25">
      <c r="A294" s="18">
        <v>420</v>
      </c>
      <c r="B294" s="17" t="s">
        <v>37</v>
      </c>
      <c r="C294" s="19" t="s">
        <v>87</v>
      </c>
    </row>
    <row r="295" spans="1:3" x14ac:dyDescent="0.25">
      <c r="A295" s="18">
        <v>97</v>
      </c>
      <c r="B295" s="17" t="s">
        <v>69</v>
      </c>
      <c r="C295" s="19" t="s">
        <v>100</v>
      </c>
    </row>
    <row r="296" spans="1:3" x14ac:dyDescent="0.25">
      <c r="A296" s="18">
        <v>47</v>
      </c>
      <c r="B296" s="17" t="s">
        <v>108</v>
      </c>
      <c r="C296" s="19" t="s">
        <v>109</v>
      </c>
    </row>
    <row r="297" spans="1:3" x14ac:dyDescent="0.25">
      <c r="A297" s="18">
        <v>187</v>
      </c>
      <c r="B297" s="17" t="s">
        <v>40</v>
      </c>
      <c r="C297" s="19" t="s">
        <v>39</v>
      </c>
    </row>
    <row r="298" spans="1:3" x14ac:dyDescent="0.25">
      <c r="A298" s="18">
        <v>429</v>
      </c>
      <c r="B298" s="17" t="s">
        <v>42</v>
      </c>
      <c r="C298" s="19" t="s">
        <v>67</v>
      </c>
    </row>
    <row r="299" spans="1:3" x14ac:dyDescent="0.25">
      <c r="A299" s="18">
        <v>93</v>
      </c>
      <c r="B299" s="17" t="s">
        <v>60</v>
      </c>
      <c r="C299" s="19" t="s">
        <v>107</v>
      </c>
    </row>
    <row r="300" spans="1:3" x14ac:dyDescent="0.25">
      <c r="A300" s="18">
        <v>198</v>
      </c>
      <c r="B300" s="17" t="s">
        <v>108</v>
      </c>
      <c r="C300" s="19" t="s">
        <v>14</v>
      </c>
    </row>
    <row r="301" spans="1:3" x14ac:dyDescent="0.25">
      <c r="A301" s="18">
        <v>362</v>
      </c>
      <c r="B301" s="17" t="s">
        <v>37</v>
      </c>
      <c r="C301" s="19" t="s">
        <v>93</v>
      </c>
    </row>
    <row r="302" spans="1:3" x14ac:dyDescent="0.25">
      <c r="A302" s="18">
        <v>461</v>
      </c>
      <c r="B302" s="17" t="s">
        <v>35</v>
      </c>
      <c r="C302" s="19" t="s">
        <v>34</v>
      </c>
    </row>
    <row r="303" spans="1:3" x14ac:dyDescent="0.25">
      <c r="A303" s="18">
        <v>84</v>
      </c>
      <c r="B303" s="17" t="s">
        <v>53</v>
      </c>
      <c r="C303" s="19" t="s">
        <v>52</v>
      </c>
    </row>
    <row r="304" spans="1:3" x14ac:dyDescent="0.25">
      <c r="A304" s="18">
        <v>172</v>
      </c>
      <c r="B304" s="17" t="s">
        <v>35</v>
      </c>
      <c r="C304" s="19" t="s">
        <v>34</v>
      </c>
    </row>
    <row r="305" spans="1:3" x14ac:dyDescent="0.25">
      <c r="A305" s="18">
        <v>171</v>
      </c>
      <c r="B305" s="17" t="s">
        <v>60</v>
      </c>
      <c r="C305" s="19" t="s">
        <v>107</v>
      </c>
    </row>
    <row r="306" spans="1:3" x14ac:dyDescent="0.25">
      <c r="A306" s="18">
        <v>194</v>
      </c>
      <c r="B306" s="17" t="s">
        <v>76</v>
      </c>
      <c r="C306" s="19" t="s">
        <v>106</v>
      </c>
    </row>
    <row r="307" spans="1:3" x14ac:dyDescent="0.25">
      <c r="A307" s="18">
        <v>235</v>
      </c>
      <c r="B307" s="17" t="s">
        <v>37</v>
      </c>
      <c r="C307" s="19" t="s">
        <v>93</v>
      </c>
    </row>
    <row r="308" spans="1:3" x14ac:dyDescent="0.25">
      <c r="A308" s="18">
        <v>458</v>
      </c>
      <c r="B308" s="17" t="s">
        <v>40</v>
      </c>
      <c r="C308" s="19" t="s">
        <v>91</v>
      </c>
    </row>
    <row r="309" spans="1:3" x14ac:dyDescent="0.25">
      <c r="A309" s="18">
        <v>193</v>
      </c>
      <c r="B309" s="17" t="s">
        <v>76</v>
      </c>
      <c r="C309" s="19" t="s">
        <v>106</v>
      </c>
    </row>
    <row r="310" spans="1:3" x14ac:dyDescent="0.25">
      <c r="A310" s="18">
        <v>450</v>
      </c>
      <c r="B310" s="17" t="s">
        <v>37</v>
      </c>
      <c r="C310" s="19" t="s">
        <v>87</v>
      </c>
    </row>
    <row r="311" spans="1:3" x14ac:dyDescent="0.25">
      <c r="A311" s="18">
        <v>163</v>
      </c>
      <c r="B311" s="17" t="s">
        <v>76</v>
      </c>
      <c r="C311" s="19" t="s">
        <v>96</v>
      </c>
    </row>
    <row r="312" spans="1:3" x14ac:dyDescent="0.25">
      <c r="A312" s="18">
        <v>12</v>
      </c>
      <c r="B312" s="17" t="s">
        <v>40</v>
      </c>
      <c r="C312" s="19" t="s">
        <v>101</v>
      </c>
    </row>
    <row r="313" spans="1:3" x14ac:dyDescent="0.25">
      <c r="A313" s="18">
        <v>61</v>
      </c>
      <c r="B313" s="17" t="s">
        <v>46</v>
      </c>
      <c r="C313" s="19" t="s">
        <v>66</v>
      </c>
    </row>
    <row r="314" spans="1:3" x14ac:dyDescent="0.25">
      <c r="A314" s="18">
        <v>15</v>
      </c>
      <c r="B314" s="17" t="s">
        <v>29</v>
      </c>
      <c r="C314" s="19" t="s">
        <v>94</v>
      </c>
    </row>
    <row r="315" spans="1:3" x14ac:dyDescent="0.25">
      <c r="A315" s="18">
        <v>90</v>
      </c>
      <c r="B315" s="17" t="s">
        <v>53</v>
      </c>
      <c r="C315" s="19" t="s">
        <v>105</v>
      </c>
    </row>
    <row r="316" spans="1:3" x14ac:dyDescent="0.25">
      <c r="A316" s="18">
        <v>396</v>
      </c>
      <c r="B316" s="17" t="s">
        <v>44</v>
      </c>
      <c r="C316" s="19" t="s">
        <v>43</v>
      </c>
    </row>
    <row r="317" spans="1:3" x14ac:dyDescent="0.25">
      <c r="A317" s="18">
        <v>481</v>
      </c>
      <c r="B317" s="17" t="s">
        <v>72</v>
      </c>
      <c r="C317" s="19" t="s">
        <v>102</v>
      </c>
    </row>
    <row r="318" spans="1:3" x14ac:dyDescent="0.25">
      <c r="A318" s="18">
        <v>246</v>
      </c>
      <c r="B318" s="17" t="s">
        <v>50</v>
      </c>
      <c r="C318" s="19" t="s">
        <v>104</v>
      </c>
    </row>
    <row r="319" spans="1:3" x14ac:dyDescent="0.25">
      <c r="A319" s="18">
        <v>174</v>
      </c>
      <c r="B319" s="17" t="s">
        <v>60</v>
      </c>
      <c r="C319" s="19" t="s">
        <v>88</v>
      </c>
    </row>
    <row r="320" spans="1:3" x14ac:dyDescent="0.25">
      <c r="A320" s="18">
        <v>479</v>
      </c>
      <c r="B320" s="17" t="s">
        <v>31</v>
      </c>
      <c r="C320" s="19" t="s">
        <v>103</v>
      </c>
    </row>
    <row r="321" spans="1:3" x14ac:dyDescent="0.25">
      <c r="A321" s="18">
        <v>224</v>
      </c>
      <c r="B321" s="17" t="s">
        <v>72</v>
      </c>
      <c r="C321" s="19" t="s">
        <v>102</v>
      </c>
    </row>
    <row r="322" spans="1:3" x14ac:dyDescent="0.25">
      <c r="A322" s="18">
        <v>42</v>
      </c>
      <c r="B322" s="17" t="s">
        <v>90</v>
      </c>
      <c r="C322" s="19" t="s">
        <v>63</v>
      </c>
    </row>
    <row r="323" spans="1:3" x14ac:dyDescent="0.25">
      <c r="A323" s="18">
        <v>267</v>
      </c>
      <c r="B323" s="17" t="s">
        <v>31</v>
      </c>
      <c r="C323" s="19" t="s">
        <v>30</v>
      </c>
    </row>
    <row r="324" spans="1:3" x14ac:dyDescent="0.25">
      <c r="A324" s="18">
        <v>161</v>
      </c>
      <c r="B324" s="17" t="s">
        <v>44</v>
      </c>
      <c r="C324" s="19" t="s">
        <v>99</v>
      </c>
    </row>
    <row r="325" spans="1:3" x14ac:dyDescent="0.25">
      <c r="A325" s="18">
        <v>315</v>
      </c>
      <c r="B325" s="17" t="s">
        <v>46</v>
      </c>
      <c r="C325" s="19" t="s">
        <v>45</v>
      </c>
    </row>
    <row r="326" spans="1:3" x14ac:dyDescent="0.25">
      <c r="A326" s="18">
        <v>121</v>
      </c>
      <c r="B326" s="17" t="s">
        <v>72</v>
      </c>
      <c r="C326" s="19" t="s">
        <v>102</v>
      </c>
    </row>
    <row r="327" spans="1:3" x14ac:dyDescent="0.25">
      <c r="A327" s="18">
        <v>433</v>
      </c>
      <c r="B327" s="17" t="s">
        <v>55</v>
      </c>
      <c r="C327" s="19" t="s">
        <v>54</v>
      </c>
    </row>
    <row r="328" spans="1:3" x14ac:dyDescent="0.25">
      <c r="A328" s="18">
        <v>453</v>
      </c>
      <c r="B328" s="17" t="s">
        <v>40</v>
      </c>
      <c r="C328" s="19" t="s">
        <v>101</v>
      </c>
    </row>
    <row r="329" spans="1:3" x14ac:dyDescent="0.25">
      <c r="A329" s="18">
        <v>248</v>
      </c>
      <c r="B329" s="17" t="s">
        <v>48</v>
      </c>
      <c r="C329" s="19" t="s">
        <v>83</v>
      </c>
    </row>
    <row r="330" spans="1:3" x14ac:dyDescent="0.25">
      <c r="A330" s="18">
        <v>492</v>
      </c>
      <c r="B330" s="17" t="s">
        <v>55</v>
      </c>
      <c r="C330" s="19" t="s">
        <v>86</v>
      </c>
    </row>
    <row r="331" spans="1:3" x14ac:dyDescent="0.25">
      <c r="A331" s="18">
        <v>122</v>
      </c>
      <c r="B331" s="17" t="s">
        <v>35</v>
      </c>
      <c r="C331" s="19" t="s">
        <v>58</v>
      </c>
    </row>
    <row r="332" spans="1:3" x14ac:dyDescent="0.25">
      <c r="A332" s="18">
        <v>62</v>
      </c>
      <c r="B332" s="17" t="s">
        <v>55</v>
      </c>
      <c r="C332" s="19" t="s">
        <v>97</v>
      </c>
    </row>
    <row r="333" spans="1:3" x14ac:dyDescent="0.25">
      <c r="A333" s="18">
        <v>119</v>
      </c>
      <c r="B333" s="17" t="s">
        <v>69</v>
      </c>
      <c r="C333" s="19" t="s">
        <v>100</v>
      </c>
    </row>
    <row r="334" spans="1:3" x14ac:dyDescent="0.25">
      <c r="A334" s="18">
        <v>388</v>
      </c>
      <c r="B334" s="17" t="s">
        <v>55</v>
      </c>
      <c r="C334" s="19" t="s">
        <v>54</v>
      </c>
    </row>
    <row r="335" spans="1:3" x14ac:dyDescent="0.25">
      <c r="A335" s="18">
        <v>66</v>
      </c>
      <c r="B335" s="17" t="s">
        <v>53</v>
      </c>
      <c r="C335" s="19" t="s">
        <v>84</v>
      </c>
    </row>
    <row r="336" spans="1:3" x14ac:dyDescent="0.25">
      <c r="A336" s="18">
        <v>125</v>
      </c>
      <c r="B336" s="17" t="s">
        <v>90</v>
      </c>
      <c r="C336" s="19" t="s">
        <v>85</v>
      </c>
    </row>
    <row r="337" spans="1:3" x14ac:dyDescent="0.25">
      <c r="A337" s="18">
        <v>274</v>
      </c>
      <c r="B337" s="17" t="s">
        <v>44</v>
      </c>
      <c r="C337" s="19" t="s">
        <v>99</v>
      </c>
    </row>
    <row r="338" spans="1:3" x14ac:dyDescent="0.25">
      <c r="A338" s="18">
        <v>471</v>
      </c>
      <c r="B338" s="17" t="s">
        <v>31</v>
      </c>
      <c r="C338" s="19" t="s">
        <v>95</v>
      </c>
    </row>
    <row r="339" spans="1:3" x14ac:dyDescent="0.25">
      <c r="A339" s="18">
        <v>395</v>
      </c>
      <c r="B339" s="17" t="s">
        <v>76</v>
      </c>
      <c r="C339" s="19" t="s">
        <v>79</v>
      </c>
    </row>
    <row r="340" spans="1:3" x14ac:dyDescent="0.25">
      <c r="A340" s="18">
        <v>474</v>
      </c>
      <c r="B340" s="17" t="s">
        <v>44</v>
      </c>
      <c r="C340" s="19" t="s">
        <v>99</v>
      </c>
    </row>
    <row r="341" spans="1:3" x14ac:dyDescent="0.25">
      <c r="A341" s="18">
        <v>63</v>
      </c>
      <c r="B341" s="17" t="s">
        <v>55</v>
      </c>
      <c r="C341" s="19" t="s">
        <v>97</v>
      </c>
    </row>
    <row r="342" spans="1:3" x14ac:dyDescent="0.25">
      <c r="A342" s="18">
        <v>89</v>
      </c>
      <c r="B342" s="17" t="s">
        <v>48</v>
      </c>
      <c r="C342" s="19" t="s">
        <v>80</v>
      </c>
    </row>
    <row r="343" spans="1:3" x14ac:dyDescent="0.25">
      <c r="A343" s="18">
        <v>27</v>
      </c>
      <c r="B343" s="17" t="s">
        <v>40</v>
      </c>
      <c r="C343" s="19" t="s">
        <v>39</v>
      </c>
    </row>
    <row r="344" spans="1:3" x14ac:dyDescent="0.25">
      <c r="A344" s="18">
        <v>127</v>
      </c>
      <c r="B344" s="17" t="s">
        <v>31</v>
      </c>
      <c r="C344" s="19" t="s">
        <v>30</v>
      </c>
    </row>
    <row r="345" spans="1:3" x14ac:dyDescent="0.25">
      <c r="A345" s="18">
        <v>426</v>
      </c>
      <c r="B345" s="17" t="s">
        <v>69</v>
      </c>
      <c r="C345" s="19" t="s">
        <v>98</v>
      </c>
    </row>
    <row r="346" spans="1:3" x14ac:dyDescent="0.25">
      <c r="A346" s="18">
        <v>355</v>
      </c>
      <c r="B346" s="17" t="s">
        <v>53</v>
      </c>
      <c r="C346" s="19" t="s">
        <v>82</v>
      </c>
    </row>
    <row r="347" spans="1:3" x14ac:dyDescent="0.25">
      <c r="A347" s="18">
        <v>113</v>
      </c>
      <c r="B347" s="17" t="s">
        <v>33</v>
      </c>
      <c r="C347" s="19" t="s">
        <v>51</v>
      </c>
    </row>
    <row r="348" spans="1:3" x14ac:dyDescent="0.25">
      <c r="A348" s="18">
        <v>291</v>
      </c>
      <c r="B348" s="17" t="s">
        <v>55</v>
      </c>
      <c r="C348" s="19" t="s">
        <v>97</v>
      </c>
    </row>
    <row r="349" spans="1:3" x14ac:dyDescent="0.25">
      <c r="A349" s="18">
        <v>182</v>
      </c>
      <c r="B349" s="17" t="s">
        <v>76</v>
      </c>
      <c r="C349" s="19" t="s">
        <v>96</v>
      </c>
    </row>
    <row r="350" spans="1:3" x14ac:dyDescent="0.25">
      <c r="A350" s="18">
        <v>105</v>
      </c>
      <c r="B350" s="17" t="s">
        <v>35</v>
      </c>
      <c r="C350" s="19" t="s">
        <v>58</v>
      </c>
    </row>
    <row r="351" spans="1:3" x14ac:dyDescent="0.25">
      <c r="A351" s="18">
        <v>199</v>
      </c>
      <c r="B351" s="17" t="s">
        <v>40</v>
      </c>
      <c r="C351" s="19" t="s">
        <v>91</v>
      </c>
    </row>
    <row r="352" spans="1:3" x14ac:dyDescent="0.25">
      <c r="A352" s="18">
        <v>211</v>
      </c>
      <c r="B352" s="17" t="s">
        <v>31</v>
      </c>
      <c r="C352" s="19" t="s">
        <v>62</v>
      </c>
    </row>
    <row r="353" spans="1:3" x14ac:dyDescent="0.25">
      <c r="A353" s="18">
        <v>22</v>
      </c>
      <c r="B353" s="17" t="s">
        <v>48</v>
      </c>
      <c r="C353" s="19" t="s">
        <v>64</v>
      </c>
    </row>
    <row r="354" spans="1:3" x14ac:dyDescent="0.25">
      <c r="A354" s="18">
        <v>150</v>
      </c>
      <c r="B354" s="17" t="s">
        <v>55</v>
      </c>
      <c r="C354" s="19" t="s">
        <v>54</v>
      </c>
    </row>
    <row r="355" spans="1:3" x14ac:dyDescent="0.25">
      <c r="A355" s="18">
        <v>191</v>
      </c>
      <c r="B355" s="17" t="s">
        <v>57</v>
      </c>
      <c r="C355" s="19" t="s">
        <v>81</v>
      </c>
    </row>
    <row r="356" spans="1:3" x14ac:dyDescent="0.25">
      <c r="A356" s="18">
        <v>245</v>
      </c>
      <c r="B356" s="17" t="s">
        <v>29</v>
      </c>
      <c r="C356" s="19" t="s">
        <v>61</v>
      </c>
    </row>
    <row r="357" spans="1:3" x14ac:dyDescent="0.25">
      <c r="A357" s="18">
        <v>154</v>
      </c>
      <c r="B357" s="17" t="s">
        <v>31</v>
      </c>
      <c r="C357" s="19" t="s">
        <v>95</v>
      </c>
    </row>
    <row r="358" spans="1:3" x14ac:dyDescent="0.25">
      <c r="A358" s="18">
        <v>266</v>
      </c>
      <c r="B358" s="17" t="s">
        <v>55</v>
      </c>
      <c r="C358" s="19" t="s">
        <v>54</v>
      </c>
    </row>
    <row r="359" spans="1:3" x14ac:dyDescent="0.25">
      <c r="A359" s="18">
        <v>143</v>
      </c>
      <c r="B359" s="17" t="s">
        <v>29</v>
      </c>
      <c r="C359" s="19" t="s">
        <v>94</v>
      </c>
    </row>
    <row r="360" spans="1:3" x14ac:dyDescent="0.25">
      <c r="A360" s="18">
        <v>475</v>
      </c>
      <c r="B360" s="17" t="s">
        <v>37</v>
      </c>
      <c r="C360" s="19" t="s">
        <v>93</v>
      </c>
    </row>
    <row r="361" spans="1:3" x14ac:dyDescent="0.25">
      <c r="A361" s="18">
        <v>292</v>
      </c>
      <c r="B361" s="17" t="s">
        <v>57</v>
      </c>
      <c r="C361" s="19" t="s">
        <v>78</v>
      </c>
    </row>
    <row r="362" spans="1:3" x14ac:dyDescent="0.25">
      <c r="A362" s="18">
        <v>307</v>
      </c>
      <c r="B362" s="17" t="s">
        <v>50</v>
      </c>
      <c r="C362" s="19" t="s">
        <v>92</v>
      </c>
    </row>
    <row r="363" spans="1:3" x14ac:dyDescent="0.25">
      <c r="A363" s="18">
        <v>39</v>
      </c>
      <c r="B363" s="17" t="s">
        <v>50</v>
      </c>
      <c r="C363" s="19" t="s">
        <v>49</v>
      </c>
    </row>
    <row r="364" spans="1:3" x14ac:dyDescent="0.25">
      <c r="A364" s="18">
        <v>316</v>
      </c>
      <c r="B364" s="17" t="s">
        <v>40</v>
      </c>
      <c r="C364" s="19" t="s">
        <v>91</v>
      </c>
    </row>
    <row r="365" spans="1:3" x14ac:dyDescent="0.25">
      <c r="A365" s="18">
        <v>228</v>
      </c>
      <c r="B365" s="17" t="s">
        <v>90</v>
      </c>
      <c r="C365" s="19" t="s">
        <v>63</v>
      </c>
    </row>
    <row r="366" spans="1:3" x14ac:dyDescent="0.25">
      <c r="A366" s="18">
        <v>269</v>
      </c>
      <c r="B366" s="17" t="s">
        <v>29</v>
      </c>
      <c r="C366" s="19" t="s">
        <v>89</v>
      </c>
    </row>
    <row r="367" spans="1:3" x14ac:dyDescent="0.25">
      <c r="A367" s="18">
        <v>151</v>
      </c>
      <c r="B367" s="17" t="s">
        <v>44</v>
      </c>
      <c r="C367" s="19" t="s">
        <v>65</v>
      </c>
    </row>
    <row r="368" spans="1:3" x14ac:dyDescent="0.25">
      <c r="A368" s="18">
        <v>101</v>
      </c>
      <c r="B368" s="17" t="s">
        <v>60</v>
      </c>
      <c r="C368" s="19" t="s">
        <v>88</v>
      </c>
    </row>
    <row r="369" spans="1:3" x14ac:dyDescent="0.25">
      <c r="A369" s="18">
        <v>411</v>
      </c>
      <c r="B369" s="17" t="s">
        <v>37</v>
      </c>
      <c r="C369" s="19" t="s">
        <v>87</v>
      </c>
    </row>
    <row r="370" spans="1:3" x14ac:dyDescent="0.25">
      <c r="A370" s="18">
        <v>381</v>
      </c>
      <c r="B370" s="17" t="s">
        <v>55</v>
      </c>
      <c r="C370" s="19" t="s">
        <v>86</v>
      </c>
    </row>
    <row r="371" spans="1:3" x14ac:dyDescent="0.25">
      <c r="A371" s="18">
        <v>400</v>
      </c>
      <c r="B371" s="17" t="s">
        <v>44</v>
      </c>
      <c r="C371" s="19" t="s">
        <v>65</v>
      </c>
    </row>
    <row r="372" spans="1:3" x14ac:dyDescent="0.25">
      <c r="A372" s="18">
        <v>55</v>
      </c>
      <c r="B372" s="17" t="s">
        <v>42</v>
      </c>
      <c r="C372" s="19" t="s">
        <v>85</v>
      </c>
    </row>
    <row r="373" spans="1:3" x14ac:dyDescent="0.25">
      <c r="A373" s="18">
        <v>372</v>
      </c>
      <c r="B373" s="17" t="s">
        <v>53</v>
      </c>
      <c r="C373" s="19" t="s">
        <v>84</v>
      </c>
    </row>
    <row r="374" spans="1:3" x14ac:dyDescent="0.25">
      <c r="A374" s="18">
        <v>80</v>
      </c>
      <c r="B374" s="17" t="s">
        <v>48</v>
      </c>
      <c r="C374" s="19" t="s">
        <v>83</v>
      </c>
    </row>
    <row r="375" spans="1:3" x14ac:dyDescent="0.25">
      <c r="A375" s="18">
        <v>413</v>
      </c>
      <c r="B375" s="17" t="s">
        <v>53</v>
      </c>
      <c r="C375" s="19" t="s">
        <v>82</v>
      </c>
    </row>
    <row r="376" spans="1:3" x14ac:dyDescent="0.25">
      <c r="A376" s="18">
        <v>46</v>
      </c>
      <c r="B376" s="17" t="s">
        <v>46</v>
      </c>
      <c r="C376" s="19" t="s">
        <v>77</v>
      </c>
    </row>
    <row r="377" spans="1:3" x14ac:dyDescent="0.25">
      <c r="A377" s="18">
        <v>1</v>
      </c>
      <c r="B377" s="17" t="s">
        <v>42</v>
      </c>
      <c r="C377" s="19" t="s">
        <v>41</v>
      </c>
    </row>
    <row r="378" spans="1:3" x14ac:dyDescent="0.25">
      <c r="A378" s="18">
        <v>478</v>
      </c>
      <c r="B378" s="17" t="s">
        <v>48</v>
      </c>
      <c r="C378" s="19" t="s">
        <v>80</v>
      </c>
    </row>
    <row r="379" spans="1:3" x14ac:dyDescent="0.25">
      <c r="A379" s="18">
        <v>456</v>
      </c>
      <c r="B379" s="17" t="s">
        <v>57</v>
      </c>
      <c r="C379" s="19" t="s">
        <v>81</v>
      </c>
    </row>
    <row r="380" spans="1:3" x14ac:dyDescent="0.25">
      <c r="A380" s="18">
        <v>38</v>
      </c>
      <c r="B380" s="17" t="s">
        <v>48</v>
      </c>
      <c r="C380" s="19" t="s">
        <v>80</v>
      </c>
    </row>
    <row r="381" spans="1:3" x14ac:dyDescent="0.25">
      <c r="A381" s="18">
        <v>134</v>
      </c>
      <c r="B381" s="17" t="s">
        <v>55</v>
      </c>
      <c r="C381" s="19" t="s">
        <v>54</v>
      </c>
    </row>
    <row r="382" spans="1:3" x14ac:dyDescent="0.25">
      <c r="A382" s="18">
        <v>77</v>
      </c>
      <c r="B382" s="17" t="s">
        <v>40</v>
      </c>
      <c r="C382" s="19" t="s">
        <v>39</v>
      </c>
    </row>
    <row r="383" spans="1:3" x14ac:dyDescent="0.25">
      <c r="A383" s="18">
        <v>455</v>
      </c>
      <c r="B383" s="17" t="s">
        <v>76</v>
      </c>
      <c r="C383" s="19" t="s">
        <v>79</v>
      </c>
    </row>
    <row r="384" spans="1:3" x14ac:dyDescent="0.25">
      <c r="A384" s="18">
        <v>218</v>
      </c>
      <c r="B384" s="17" t="s">
        <v>57</v>
      </c>
      <c r="C384" s="19" t="s">
        <v>78</v>
      </c>
    </row>
    <row r="385" spans="1:3" x14ac:dyDescent="0.25">
      <c r="A385" s="18">
        <v>263</v>
      </c>
      <c r="B385" s="17" t="s">
        <v>46</v>
      </c>
      <c r="C385" s="19" t="s">
        <v>77</v>
      </c>
    </row>
    <row r="386" spans="1:3" x14ac:dyDescent="0.25">
      <c r="A386" s="18">
        <v>254</v>
      </c>
      <c r="B386" s="17" t="s">
        <v>76</v>
      </c>
      <c r="C386" s="19" t="s">
        <v>75</v>
      </c>
    </row>
    <row r="387" spans="1:3" x14ac:dyDescent="0.25">
      <c r="A387" s="18">
        <v>370</v>
      </c>
      <c r="B387" s="17" t="s">
        <v>33</v>
      </c>
      <c r="C387" s="19" t="s">
        <v>32</v>
      </c>
    </row>
    <row r="388" spans="1:3" x14ac:dyDescent="0.25">
      <c r="A388" s="18">
        <v>301</v>
      </c>
      <c r="B388" s="17" t="s">
        <v>35</v>
      </c>
      <c r="C388" s="19" t="s">
        <v>74</v>
      </c>
    </row>
    <row r="389" spans="1:3" x14ac:dyDescent="0.25">
      <c r="A389" s="18">
        <v>259</v>
      </c>
      <c r="B389" s="17" t="s">
        <v>46</v>
      </c>
      <c r="C389" s="19" t="s">
        <v>73</v>
      </c>
    </row>
    <row r="390" spans="1:3" x14ac:dyDescent="0.25">
      <c r="A390" s="18">
        <v>468</v>
      </c>
      <c r="B390" s="17" t="s">
        <v>46</v>
      </c>
      <c r="C390" s="19" t="s">
        <v>45</v>
      </c>
    </row>
    <row r="391" spans="1:3" x14ac:dyDescent="0.25">
      <c r="A391" s="18">
        <v>200</v>
      </c>
      <c r="B391" s="17" t="s">
        <v>72</v>
      </c>
      <c r="C391" s="19" t="s">
        <v>71</v>
      </c>
    </row>
    <row r="392" spans="1:3" x14ac:dyDescent="0.25">
      <c r="A392" s="18">
        <v>354</v>
      </c>
      <c r="B392" s="17" t="s">
        <v>60</v>
      </c>
      <c r="C392" s="19" t="s">
        <v>70</v>
      </c>
    </row>
    <row r="393" spans="1:3" x14ac:dyDescent="0.25">
      <c r="A393" s="18">
        <v>460</v>
      </c>
      <c r="B393" s="17" t="s">
        <v>53</v>
      </c>
      <c r="C393" s="19" t="s">
        <v>52</v>
      </c>
    </row>
    <row r="394" spans="1:3" x14ac:dyDescent="0.25">
      <c r="A394" s="18">
        <v>184</v>
      </c>
      <c r="B394" s="17" t="s">
        <v>48</v>
      </c>
      <c r="C394" s="19" t="s">
        <v>47</v>
      </c>
    </row>
    <row r="395" spans="1:3" x14ac:dyDescent="0.25">
      <c r="A395" s="18">
        <v>308</v>
      </c>
      <c r="B395" s="17" t="s">
        <v>48</v>
      </c>
      <c r="C395" s="19" t="s">
        <v>64</v>
      </c>
    </row>
    <row r="396" spans="1:3" x14ac:dyDescent="0.25">
      <c r="A396" s="18">
        <v>407</v>
      </c>
      <c r="B396" s="17" t="s">
        <v>48</v>
      </c>
      <c r="C396" s="19" t="s">
        <v>47</v>
      </c>
    </row>
    <row r="397" spans="1:3" x14ac:dyDescent="0.25">
      <c r="A397" s="18">
        <v>148</v>
      </c>
      <c r="B397" s="17" t="s">
        <v>33</v>
      </c>
      <c r="C397" s="19" t="s">
        <v>32</v>
      </c>
    </row>
    <row r="398" spans="1:3" x14ac:dyDescent="0.25">
      <c r="A398" s="18">
        <v>152</v>
      </c>
      <c r="B398" s="17" t="s">
        <v>69</v>
      </c>
      <c r="C398" s="19" t="s">
        <v>68</v>
      </c>
    </row>
    <row r="399" spans="1:3" x14ac:dyDescent="0.25">
      <c r="A399" s="18">
        <v>326</v>
      </c>
      <c r="B399" s="17" t="s">
        <v>42</v>
      </c>
      <c r="C399" s="19" t="s">
        <v>67</v>
      </c>
    </row>
    <row r="400" spans="1:3" x14ac:dyDescent="0.25">
      <c r="A400" s="18">
        <v>352</v>
      </c>
      <c r="B400" s="17" t="s">
        <v>46</v>
      </c>
      <c r="C400" s="19" t="s">
        <v>66</v>
      </c>
    </row>
    <row r="401" spans="1:3" x14ac:dyDescent="0.25">
      <c r="A401" s="18">
        <v>44</v>
      </c>
      <c r="B401" s="17" t="s">
        <v>44</v>
      </c>
      <c r="C401" s="19" t="s">
        <v>65</v>
      </c>
    </row>
    <row r="402" spans="1:3" x14ac:dyDescent="0.25">
      <c r="A402" s="18">
        <v>183</v>
      </c>
      <c r="B402" s="17" t="s">
        <v>48</v>
      </c>
      <c r="C402" s="19" t="s">
        <v>64</v>
      </c>
    </row>
    <row r="403" spans="1:3" x14ac:dyDescent="0.25">
      <c r="A403" s="18">
        <v>88</v>
      </c>
      <c r="B403" s="17" t="s">
        <v>42</v>
      </c>
      <c r="C403" s="19" t="s">
        <v>63</v>
      </c>
    </row>
    <row r="404" spans="1:3" x14ac:dyDescent="0.25">
      <c r="A404" s="18">
        <v>347</v>
      </c>
      <c r="B404" s="17" t="s">
        <v>40</v>
      </c>
      <c r="C404" s="19" t="s">
        <v>39</v>
      </c>
    </row>
    <row r="405" spans="1:3" x14ac:dyDescent="0.25">
      <c r="A405" s="18">
        <v>342</v>
      </c>
      <c r="B405" s="17" t="s">
        <v>31</v>
      </c>
      <c r="C405" s="19" t="s">
        <v>62</v>
      </c>
    </row>
    <row r="406" spans="1:3" x14ac:dyDescent="0.25">
      <c r="A406" s="18">
        <v>59</v>
      </c>
      <c r="B406" s="17" t="s">
        <v>29</v>
      </c>
      <c r="C406" s="19" t="s">
        <v>61</v>
      </c>
    </row>
    <row r="407" spans="1:3" x14ac:dyDescent="0.25">
      <c r="A407" s="18">
        <v>16</v>
      </c>
      <c r="B407" s="17" t="s">
        <v>50</v>
      </c>
      <c r="C407" s="19" t="s">
        <v>49</v>
      </c>
    </row>
    <row r="408" spans="1:3" x14ac:dyDescent="0.25">
      <c r="A408" s="18">
        <v>220</v>
      </c>
      <c r="B408" s="17" t="s">
        <v>60</v>
      </c>
      <c r="C408" s="19" t="s">
        <v>59</v>
      </c>
    </row>
    <row r="409" spans="1:3" x14ac:dyDescent="0.25">
      <c r="A409" s="18">
        <v>439</v>
      </c>
      <c r="B409" s="17" t="s">
        <v>33</v>
      </c>
      <c r="C409" s="19" t="s">
        <v>51</v>
      </c>
    </row>
    <row r="410" spans="1:3" x14ac:dyDescent="0.25">
      <c r="A410" s="18">
        <v>437</v>
      </c>
      <c r="B410" s="17" t="s">
        <v>60</v>
      </c>
      <c r="C410" s="19" t="s">
        <v>59</v>
      </c>
    </row>
    <row r="411" spans="1:3" x14ac:dyDescent="0.25">
      <c r="A411" s="18">
        <v>73</v>
      </c>
      <c r="B411" s="17" t="s">
        <v>37</v>
      </c>
      <c r="C411" s="19" t="s">
        <v>36</v>
      </c>
    </row>
    <row r="412" spans="1:3" x14ac:dyDescent="0.25">
      <c r="A412" s="18">
        <v>208</v>
      </c>
      <c r="B412" s="17" t="s">
        <v>48</v>
      </c>
      <c r="C412" s="19" t="s">
        <v>47</v>
      </c>
    </row>
    <row r="413" spans="1:3" x14ac:dyDescent="0.25">
      <c r="A413" s="18">
        <v>6</v>
      </c>
      <c r="B413" s="17" t="s">
        <v>35</v>
      </c>
      <c r="C413" s="19" t="s">
        <v>58</v>
      </c>
    </row>
    <row r="414" spans="1:3" x14ac:dyDescent="0.25">
      <c r="A414" s="18">
        <v>318</v>
      </c>
      <c r="B414" s="17" t="s">
        <v>44</v>
      </c>
      <c r="C414" s="19" t="s">
        <v>43</v>
      </c>
    </row>
    <row r="415" spans="1:3" x14ac:dyDescent="0.25">
      <c r="A415" s="18">
        <v>327</v>
      </c>
      <c r="B415" s="17" t="s">
        <v>57</v>
      </c>
      <c r="C415" s="19" t="s">
        <v>56</v>
      </c>
    </row>
    <row r="416" spans="1:3" x14ac:dyDescent="0.25">
      <c r="A416" s="18">
        <v>416</v>
      </c>
      <c r="B416" s="17" t="s">
        <v>55</v>
      </c>
      <c r="C416" s="19" t="s">
        <v>54</v>
      </c>
    </row>
    <row r="417" spans="1:3" x14ac:dyDescent="0.25">
      <c r="A417" s="18">
        <v>374</v>
      </c>
      <c r="B417" s="17" t="s">
        <v>53</v>
      </c>
      <c r="C417" s="19" t="s">
        <v>52</v>
      </c>
    </row>
    <row r="418" spans="1:3" x14ac:dyDescent="0.25">
      <c r="A418" s="18">
        <v>289</v>
      </c>
      <c r="B418" s="17" t="s">
        <v>33</v>
      </c>
      <c r="C418" s="19" t="s">
        <v>51</v>
      </c>
    </row>
    <row r="419" spans="1:3" x14ac:dyDescent="0.25">
      <c r="A419" s="18">
        <v>173</v>
      </c>
      <c r="B419" s="17" t="s">
        <v>33</v>
      </c>
      <c r="C419" s="19" t="s">
        <v>32</v>
      </c>
    </row>
    <row r="420" spans="1:3" x14ac:dyDescent="0.25">
      <c r="A420" s="18">
        <v>114</v>
      </c>
      <c r="B420" s="17" t="s">
        <v>50</v>
      </c>
      <c r="C420" s="19" t="s">
        <v>49</v>
      </c>
    </row>
    <row r="421" spans="1:3" x14ac:dyDescent="0.25">
      <c r="A421" s="18">
        <v>170</v>
      </c>
      <c r="B421" s="17" t="s">
        <v>48</v>
      </c>
      <c r="C421" s="19" t="s">
        <v>47</v>
      </c>
    </row>
    <row r="422" spans="1:3" x14ac:dyDescent="0.25">
      <c r="A422" s="18">
        <v>9</v>
      </c>
      <c r="B422" s="17" t="s">
        <v>46</v>
      </c>
      <c r="C422" s="19" t="s">
        <v>45</v>
      </c>
    </row>
    <row r="423" spans="1:3" x14ac:dyDescent="0.25">
      <c r="A423" s="18">
        <v>302</v>
      </c>
      <c r="B423" s="17" t="s">
        <v>44</v>
      </c>
      <c r="C423" s="19" t="s">
        <v>43</v>
      </c>
    </row>
    <row r="424" spans="1:3" x14ac:dyDescent="0.25">
      <c r="A424" s="18">
        <v>48</v>
      </c>
      <c r="B424" s="17" t="s">
        <v>35</v>
      </c>
      <c r="C424" s="19" t="s">
        <v>38</v>
      </c>
    </row>
    <row r="425" spans="1:3" x14ac:dyDescent="0.25">
      <c r="A425" s="18">
        <v>3</v>
      </c>
      <c r="B425" s="17" t="s">
        <v>42</v>
      </c>
      <c r="C425" s="19" t="s">
        <v>41</v>
      </c>
    </row>
    <row r="426" spans="1:3" x14ac:dyDescent="0.25">
      <c r="A426" s="18">
        <v>168</v>
      </c>
      <c r="B426" s="17" t="s">
        <v>42</v>
      </c>
      <c r="C426" s="19" t="s">
        <v>41</v>
      </c>
    </row>
    <row r="427" spans="1:3" x14ac:dyDescent="0.25">
      <c r="A427" s="18">
        <v>13</v>
      </c>
      <c r="B427" s="17" t="s">
        <v>40</v>
      </c>
      <c r="C427" s="19" t="s">
        <v>39</v>
      </c>
    </row>
    <row r="428" spans="1:3" x14ac:dyDescent="0.25">
      <c r="A428" s="18">
        <v>141</v>
      </c>
      <c r="B428" s="17" t="s">
        <v>35</v>
      </c>
      <c r="C428" s="19" t="s">
        <v>38</v>
      </c>
    </row>
    <row r="429" spans="1:3" x14ac:dyDescent="0.25">
      <c r="A429" s="18">
        <v>120</v>
      </c>
      <c r="B429" s="17" t="s">
        <v>37</v>
      </c>
      <c r="C429" s="19" t="s">
        <v>36</v>
      </c>
    </row>
    <row r="430" spans="1:3" x14ac:dyDescent="0.25">
      <c r="A430" s="18">
        <v>418</v>
      </c>
      <c r="B430" s="17" t="s">
        <v>35</v>
      </c>
      <c r="C430" s="19" t="s">
        <v>34</v>
      </c>
    </row>
    <row r="431" spans="1:3" x14ac:dyDescent="0.25">
      <c r="A431" s="18">
        <v>294</v>
      </c>
      <c r="B431" s="17" t="s">
        <v>33</v>
      </c>
      <c r="C431" s="19" t="s">
        <v>32</v>
      </c>
    </row>
    <row r="432" spans="1:3" x14ac:dyDescent="0.25">
      <c r="A432" s="18">
        <v>175</v>
      </c>
      <c r="B432" s="17" t="s">
        <v>31</v>
      </c>
      <c r="C432" s="19" t="s">
        <v>30</v>
      </c>
    </row>
    <row r="433" spans="1:3" x14ac:dyDescent="0.25">
      <c r="A433" s="23">
        <v>469</v>
      </c>
      <c r="B433" s="24" t="s">
        <v>29</v>
      </c>
      <c r="C433" s="25" t="s">
        <v>28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3687-C3A3-4BDF-AA86-75EE19572724}">
  <dimension ref="A3:D28"/>
  <sheetViews>
    <sheetView topLeftCell="B13" workbookViewId="0">
      <selection activeCell="I24" sqref="I24"/>
    </sheetView>
  </sheetViews>
  <sheetFormatPr defaultRowHeight="15" x14ac:dyDescent="0.25"/>
  <cols>
    <col min="1" max="1" width="17.28515625" bestFit="1" customWidth="1"/>
    <col min="2" max="2" width="30.42578125" bestFit="1" customWidth="1"/>
  </cols>
  <sheetData>
    <row r="3" spans="1:2" x14ac:dyDescent="0.25">
      <c r="A3" s="26" t="s">
        <v>609</v>
      </c>
      <c r="B3" t="s">
        <v>661</v>
      </c>
    </row>
    <row r="4" spans="1:2" x14ac:dyDescent="0.25">
      <c r="A4" s="27" t="s">
        <v>137</v>
      </c>
      <c r="B4" s="56">
        <v>146</v>
      </c>
    </row>
    <row r="5" spans="1:2" x14ac:dyDescent="0.25">
      <c r="A5" s="27" t="s">
        <v>132</v>
      </c>
      <c r="B5" s="56">
        <v>85</v>
      </c>
    </row>
    <row r="6" spans="1:2" x14ac:dyDescent="0.25">
      <c r="A6" s="27" t="s">
        <v>128</v>
      </c>
      <c r="B6" s="56">
        <v>78</v>
      </c>
    </row>
    <row r="7" spans="1:2" x14ac:dyDescent="0.25">
      <c r="A7" s="27" t="s">
        <v>130</v>
      </c>
      <c r="B7" s="56">
        <v>74</v>
      </c>
    </row>
    <row r="8" spans="1:2" x14ac:dyDescent="0.25">
      <c r="A8" s="27" t="s">
        <v>134</v>
      </c>
      <c r="B8" s="56">
        <v>51</v>
      </c>
    </row>
    <row r="9" spans="1:2" x14ac:dyDescent="0.25">
      <c r="A9" s="27" t="s">
        <v>610</v>
      </c>
      <c r="B9" s="56">
        <v>434</v>
      </c>
    </row>
    <row r="26" spans="4:4" x14ac:dyDescent="0.25">
      <c r="D26" s="42" t="s">
        <v>662</v>
      </c>
    </row>
    <row r="27" spans="4:4" x14ac:dyDescent="0.25">
      <c r="D27" s="42" t="s">
        <v>663</v>
      </c>
    </row>
    <row r="28" spans="4:4" x14ac:dyDescent="0.25">
      <c r="D28" s="42" t="s">
        <v>664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3A71-4B09-4376-A41E-0D501822A143}">
  <dimension ref="A3:D28"/>
  <sheetViews>
    <sheetView topLeftCell="B7" workbookViewId="0">
      <selection activeCell="K30" sqref="K30"/>
    </sheetView>
  </sheetViews>
  <sheetFormatPr defaultRowHeight="15" x14ac:dyDescent="0.25"/>
  <cols>
    <col min="1" max="1" width="17.28515625" bestFit="1" customWidth="1"/>
    <col min="2" max="2" width="26" bestFit="1" customWidth="1"/>
  </cols>
  <sheetData>
    <row r="3" spans="1:2" x14ac:dyDescent="0.25">
      <c r="A3" s="26" t="s">
        <v>609</v>
      </c>
      <c r="B3" t="s">
        <v>660</v>
      </c>
    </row>
    <row r="4" spans="1:2" x14ac:dyDescent="0.25">
      <c r="A4" s="27" t="s">
        <v>142</v>
      </c>
      <c r="B4" s="56">
        <v>54948</v>
      </c>
    </row>
    <row r="5" spans="1:2" x14ac:dyDescent="0.25">
      <c r="A5" s="27" t="s">
        <v>140</v>
      </c>
      <c r="B5" s="56">
        <v>54989</v>
      </c>
    </row>
    <row r="6" spans="1:2" x14ac:dyDescent="0.25">
      <c r="A6" s="27" t="s">
        <v>610</v>
      </c>
      <c r="B6" s="56">
        <v>109937</v>
      </c>
    </row>
    <row r="27" spans="4:4" x14ac:dyDescent="0.25">
      <c r="D27" s="42" t="s">
        <v>665</v>
      </c>
    </row>
    <row r="28" spans="4:4" x14ac:dyDescent="0.25">
      <c r="D28" s="42" t="s">
        <v>666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8648-E64A-4425-B89D-A365BBE9EF74}">
  <dimension ref="A3:D438"/>
  <sheetViews>
    <sheetView topLeftCell="C16" workbookViewId="0">
      <selection activeCell="G32" sqref="G32"/>
    </sheetView>
  </sheetViews>
  <sheetFormatPr defaultRowHeight="15" x14ac:dyDescent="0.25"/>
  <cols>
    <col min="1" max="1" width="17.28515625" bestFit="1" customWidth="1"/>
    <col min="2" max="2" width="33.85546875" bestFit="1" customWidth="1"/>
  </cols>
  <sheetData>
    <row r="3" spans="1:2" x14ac:dyDescent="0.25">
      <c r="A3" s="26" t="s">
        <v>609</v>
      </c>
      <c r="B3" t="s">
        <v>672</v>
      </c>
    </row>
    <row r="4" spans="1:2" x14ac:dyDescent="0.25">
      <c r="A4" s="27">
        <v>1</v>
      </c>
      <c r="B4" s="44">
        <v>38.5</v>
      </c>
    </row>
    <row r="5" spans="1:2" x14ac:dyDescent="0.25">
      <c r="A5" s="27">
        <v>2</v>
      </c>
      <c r="B5" s="44">
        <v>32.166666666666664</v>
      </c>
    </row>
    <row r="6" spans="1:2" x14ac:dyDescent="0.25">
      <c r="A6" s="27">
        <v>3</v>
      </c>
      <c r="B6" s="44">
        <v>35.799999999999997</v>
      </c>
    </row>
    <row r="7" spans="1:2" x14ac:dyDescent="0.25">
      <c r="A7" s="27">
        <v>6</v>
      </c>
      <c r="B7" s="44">
        <v>34.333333333333336</v>
      </c>
    </row>
    <row r="8" spans="1:2" x14ac:dyDescent="0.25">
      <c r="A8" s="27">
        <v>7</v>
      </c>
      <c r="B8" s="44">
        <v>28.233333333333334</v>
      </c>
    </row>
    <row r="9" spans="1:2" x14ac:dyDescent="0.25">
      <c r="A9" s="27">
        <v>8</v>
      </c>
      <c r="B9" s="44">
        <v>28.566666666666666</v>
      </c>
    </row>
    <row r="10" spans="1:2" x14ac:dyDescent="0.25">
      <c r="A10" s="27">
        <v>9</v>
      </c>
      <c r="B10" s="44">
        <v>28</v>
      </c>
    </row>
    <row r="11" spans="1:2" x14ac:dyDescent="0.25">
      <c r="A11" s="27">
        <v>10</v>
      </c>
      <c r="B11" s="44">
        <v>28.633333333333333</v>
      </c>
    </row>
    <row r="12" spans="1:2" x14ac:dyDescent="0.25">
      <c r="A12" s="27">
        <v>11</v>
      </c>
      <c r="B12" s="44">
        <v>35</v>
      </c>
    </row>
    <row r="13" spans="1:2" x14ac:dyDescent="0.25">
      <c r="A13" s="27">
        <v>12</v>
      </c>
      <c r="B13" s="44">
        <v>29.933333333333334</v>
      </c>
    </row>
    <row r="14" spans="1:2" x14ac:dyDescent="0.25">
      <c r="A14" s="27">
        <v>13</v>
      </c>
      <c r="B14" s="44">
        <v>33.866666666666667</v>
      </c>
    </row>
    <row r="15" spans="1:2" x14ac:dyDescent="0.25">
      <c r="A15" s="27">
        <v>14</v>
      </c>
      <c r="B15" s="44">
        <v>32.166666666666664</v>
      </c>
    </row>
    <row r="16" spans="1:2" x14ac:dyDescent="0.25">
      <c r="A16" s="27">
        <v>15</v>
      </c>
      <c r="B16" s="44">
        <v>34.299999999999997</v>
      </c>
    </row>
    <row r="17" spans="1:4" x14ac:dyDescent="0.25">
      <c r="A17" s="27">
        <v>16</v>
      </c>
      <c r="B17" s="44">
        <v>34.233333333333334</v>
      </c>
    </row>
    <row r="18" spans="1:4" x14ac:dyDescent="0.25">
      <c r="A18" s="27">
        <v>17</v>
      </c>
      <c r="B18" s="44">
        <v>28.766666666666666</v>
      </c>
    </row>
    <row r="19" spans="1:4" x14ac:dyDescent="0.25">
      <c r="A19" s="27">
        <v>18</v>
      </c>
      <c r="B19" s="44">
        <v>38.733333333333334</v>
      </c>
    </row>
    <row r="20" spans="1:4" x14ac:dyDescent="0.25">
      <c r="A20" s="27">
        <v>19</v>
      </c>
      <c r="B20" s="44">
        <v>27.933333333333334</v>
      </c>
    </row>
    <row r="21" spans="1:4" x14ac:dyDescent="0.25">
      <c r="A21" s="27">
        <v>20</v>
      </c>
      <c r="B21" s="44">
        <v>34.966666666666669</v>
      </c>
    </row>
    <row r="22" spans="1:4" x14ac:dyDescent="0.25">
      <c r="A22" s="27">
        <v>21</v>
      </c>
      <c r="B22" s="44">
        <v>28.633333333333333</v>
      </c>
    </row>
    <row r="23" spans="1:4" x14ac:dyDescent="0.25">
      <c r="A23" s="27">
        <v>22</v>
      </c>
      <c r="B23" s="44">
        <v>29</v>
      </c>
    </row>
    <row r="24" spans="1:4" x14ac:dyDescent="0.25">
      <c r="A24" s="27">
        <v>23</v>
      </c>
      <c r="B24" s="44">
        <v>34.466666666666669</v>
      </c>
    </row>
    <row r="25" spans="1:4" x14ac:dyDescent="0.25">
      <c r="A25" s="27">
        <v>24</v>
      </c>
      <c r="B25" s="44">
        <v>37.700000000000003</v>
      </c>
    </row>
    <row r="26" spans="1:4" x14ac:dyDescent="0.25">
      <c r="A26" s="27">
        <v>25</v>
      </c>
      <c r="B26" s="44">
        <v>38.6</v>
      </c>
    </row>
    <row r="27" spans="1:4" x14ac:dyDescent="0.25">
      <c r="A27" s="27">
        <v>26</v>
      </c>
      <c r="B27" s="44">
        <v>30.7</v>
      </c>
    </row>
    <row r="28" spans="1:4" x14ac:dyDescent="0.25">
      <c r="A28" s="27">
        <v>27</v>
      </c>
      <c r="B28" s="44">
        <v>38.466666666666669</v>
      </c>
    </row>
    <row r="29" spans="1:4" x14ac:dyDescent="0.25">
      <c r="A29" s="27">
        <v>29</v>
      </c>
      <c r="B29" s="44">
        <v>34.533333333333331</v>
      </c>
    </row>
    <row r="30" spans="1:4" x14ac:dyDescent="0.25">
      <c r="A30" s="27">
        <v>31</v>
      </c>
      <c r="B30" s="44">
        <v>38.666666666666664</v>
      </c>
      <c r="D30" s="42" t="s">
        <v>673</v>
      </c>
    </row>
    <row r="31" spans="1:4" x14ac:dyDescent="0.25">
      <c r="A31" s="27">
        <v>32</v>
      </c>
      <c r="B31" s="44">
        <v>27.266666666666666</v>
      </c>
      <c r="D31" s="42" t="s">
        <v>674</v>
      </c>
    </row>
    <row r="32" spans="1:4" x14ac:dyDescent="0.25">
      <c r="A32" s="27">
        <v>33</v>
      </c>
      <c r="B32" s="44">
        <v>33.666666666666664</v>
      </c>
    </row>
    <row r="33" spans="1:2" x14ac:dyDescent="0.25">
      <c r="A33" s="27">
        <v>34</v>
      </c>
      <c r="B33" s="44">
        <v>36.200000000000003</v>
      </c>
    </row>
    <row r="34" spans="1:2" x14ac:dyDescent="0.25">
      <c r="A34" s="27">
        <v>36</v>
      </c>
      <c r="B34" s="44">
        <v>34.666666666666664</v>
      </c>
    </row>
    <row r="35" spans="1:2" x14ac:dyDescent="0.25">
      <c r="A35" s="27">
        <v>37</v>
      </c>
      <c r="B35" s="44">
        <v>33.733333333333334</v>
      </c>
    </row>
    <row r="36" spans="1:2" x14ac:dyDescent="0.25">
      <c r="A36" s="27">
        <v>38</v>
      </c>
      <c r="B36" s="44">
        <v>30.7</v>
      </c>
    </row>
    <row r="37" spans="1:2" x14ac:dyDescent="0.25">
      <c r="A37" s="27">
        <v>39</v>
      </c>
      <c r="B37" s="44">
        <v>36.233333333333334</v>
      </c>
    </row>
    <row r="38" spans="1:2" x14ac:dyDescent="0.25">
      <c r="A38" s="27">
        <v>40</v>
      </c>
      <c r="B38" s="44">
        <v>29.5</v>
      </c>
    </row>
    <row r="39" spans="1:2" x14ac:dyDescent="0.25">
      <c r="A39" s="27">
        <v>41</v>
      </c>
      <c r="B39" s="44">
        <v>29.933333333333334</v>
      </c>
    </row>
    <row r="40" spans="1:2" x14ac:dyDescent="0.25">
      <c r="A40" s="27">
        <v>42</v>
      </c>
      <c r="B40" s="44">
        <v>31.9</v>
      </c>
    </row>
    <row r="41" spans="1:2" x14ac:dyDescent="0.25">
      <c r="A41" s="27">
        <v>43</v>
      </c>
      <c r="B41" s="44">
        <v>27.6</v>
      </c>
    </row>
    <row r="42" spans="1:2" x14ac:dyDescent="0.25">
      <c r="A42" s="27">
        <v>44</v>
      </c>
      <c r="B42" s="44">
        <v>34.633333333333333</v>
      </c>
    </row>
    <row r="43" spans="1:2" x14ac:dyDescent="0.25">
      <c r="A43" s="27">
        <v>45</v>
      </c>
      <c r="B43" s="44">
        <v>35.93333333333333</v>
      </c>
    </row>
    <row r="44" spans="1:2" x14ac:dyDescent="0.25">
      <c r="A44" s="27">
        <v>46</v>
      </c>
      <c r="B44" s="44">
        <v>36.799999999999997</v>
      </c>
    </row>
    <row r="45" spans="1:2" x14ac:dyDescent="0.25">
      <c r="A45" s="27">
        <v>47</v>
      </c>
      <c r="B45" s="44">
        <v>34.9</v>
      </c>
    </row>
    <row r="46" spans="1:2" x14ac:dyDescent="0.25">
      <c r="A46" s="27">
        <v>48</v>
      </c>
      <c r="B46" s="44">
        <v>29.466666666666665</v>
      </c>
    </row>
    <row r="47" spans="1:2" x14ac:dyDescent="0.25">
      <c r="A47" s="27">
        <v>49</v>
      </c>
      <c r="B47" s="44">
        <v>35.6</v>
      </c>
    </row>
    <row r="48" spans="1:2" x14ac:dyDescent="0.25">
      <c r="A48" s="27">
        <v>50</v>
      </c>
      <c r="B48" s="44">
        <v>38.799999999999997</v>
      </c>
    </row>
    <row r="49" spans="1:2" x14ac:dyDescent="0.25">
      <c r="A49" s="27">
        <v>51</v>
      </c>
      <c r="B49" s="44">
        <v>37.833333333333336</v>
      </c>
    </row>
    <row r="50" spans="1:2" x14ac:dyDescent="0.25">
      <c r="A50" s="27">
        <v>52</v>
      </c>
      <c r="B50" s="44">
        <v>27.433333333333334</v>
      </c>
    </row>
    <row r="51" spans="1:2" x14ac:dyDescent="0.25">
      <c r="A51" s="27">
        <v>53</v>
      </c>
      <c r="B51" s="44">
        <v>38.233333333333334</v>
      </c>
    </row>
    <row r="52" spans="1:2" x14ac:dyDescent="0.25">
      <c r="A52" s="27">
        <v>54</v>
      </c>
      <c r="B52" s="44">
        <v>29.766666666666666</v>
      </c>
    </row>
    <row r="53" spans="1:2" x14ac:dyDescent="0.25">
      <c r="A53" s="27">
        <v>56</v>
      </c>
      <c r="B53" s="44">
        <v>35.93333333333333</v>
      </c>
    </row>
    <row r="54" spans="1:2" x14ac:dyDescent="0.25">
      <c r="A54" s="27">
        <v>57</v>
      </c>
      <c r="B54" s="44">
        <v>35.700000000000003</v>
      </c>
    </row>
    <row r="55" spans="1:2" x14ac:dyDescent="0.25">
      <c r="A55" s="27">
        <v>58</v>
      </c>
      <c r="B55" s="44">
        <v>37.06666666666667</v>
      </c>
    </row>
    <row r="56" spans="1:2" x14ac:dyDescent="0.25">
      <c r="A56" s="27">
        <v>59</v>
      </c>
      <c r="B56" s="44">
        <v>32.333333333333336</v>
      </c>
    </row>
    <row r="57" spans="1:2" x14ac:dyDescent="0.25">
      <c r="A57" s="27">
        <v>61</v>
      </c>
      <c r="B57" s="44">
        <v>32.366666666666667</v>
      </c>
    </row>
    <row r="58" spans="1:2" x14ac:dyDescent="0.25">
      <c r="A58" s="27">
        <v>62</v>
      </c>
      <c r="B58" s="44">
        <v>35.633333333333333</v>
      </c>
    </row>
    <row r="59" spans="1:2" x14ac:dyDescent="0.25">
      <c r="A59" s="27">
        <v>63</v>
      </c>
      <c r="B59" s="44">
        <v>35.200000000000003</v>
      </c>
    </row>
    <row r="60" spans="1:2" x14ac:dyDescent="0.25">
      <c r="A60" s="27">
        <v>64</v>
      </c>
      <c r="B60" s="44">
        <v>34.43333333333333</v>
      </c>
    </row>
    <row r="61" spans="1:2" x14ac:dyDescent="0.25">
      <c r="A61" s="27">
        <v>65</v>
      </c>
      <c r="B61" s="44">
        <v>37.233333333333334</v>
      </c>
    </row>
    <row r="62" spans="1:2" x14ac:dyDescent="0.25">
      <c r="A62" s="27">
        <v>66</v>
      </c>
      <c r="B62" s="44">
        <v>32.1</v>
      </c>
    </row>
    <row r="63" spans="1:2" x14ac:dyDescent="0.25">
      <c r="A63" s="27">
        <v>67</v>
      </c>
      <c r="B63" s="44">
        <v>33.633333333333333</v>
      </c>
    </row>
    <row r="64" spans="1:2" x14ac:dyDescent="0.25">
      <c r="A64" s="27">
        <v>68</v>
      </c>
      <c r="B64" s="44">
        <v>28.6</v>
      </c>
    </row>
    <row r="65" spans="1:2" x14ac:dyDescent="0.25">
      <c r="A65" s="27">
        <v>69</v>
      </c>
      <c r="B65" s="44">
        <v>38.43333333333333</v>
      </c>
    </row>
    <row r="66" spans="1:2" x14ac:dyDescent="0.25">
      <c r="A66" s="27">
        <v>70</v>
      </c>
      <c r="B66" s="44">
        <v>38.299999999999997</v>
      </c>
    </row>
    <row r="67" spans="1:2" x14ac:dyDescent="0.25">
      <c r="A67" s="27">
        <v>71</v>
      </c>
      <c r="B67" s="44">
        <v>32.6</v>
      </c>
    </row>
    <row r="68" spans="1:2" x14ac:dyDescent="0.25">
      <c r="A68" s="27">
        <v>72</v>
      </c>
      <c r="B68" s="44">
        <v>27.8</v>
      </c>
    </row>
    <row r="69" spans="1:2" x14ac:dyDescent="0.25">
      <c r="A69" s="27">
        <v>73</v>
      </c>
      <c r="B69" s="44">
        <v>35.833333333333336</v>
      </c>
    </row>
    <row r="70" spans="1:2" x14ac:dyDescent="0.25">
      <c r="A70" s="27">
        <v>74</v>
      </c>
      <c r="B70" s="44">
        <v>29.433333333333334</v>
      </c>
    </row>
    <row r="71" spans="1:2" x14ac:dyDescent="0.25">
      <c r="A71" s="27">
        <v>75</v>
      </c>
      <c r="B71" s="44">
        <v>31.466666666666665</v>
      </c>
    </row>
    <row r="72" spans="1:2" x14ac:dyDescent="0.25">
      <c r="A72" s="27">
        <v>76</v>
      </c>
      <c r="B72" s="44">
        <v>38.833333333333336</v>
      </c>
    </row>
    <row r="73" spans="1:2" x14ac:dyDescent="0.25">
      <c r="A73" s="27">
        <v>77</v>
      </c>
      <c r="B73" s="44">
        <v>36.533333333333331</v>
      </c>
    </row>
    <row r="74" spans="1:2" x14ac:dyDescent="0.25">
      <c r="A74" s="27">
        <v>78</v>
      </c>
      <c r="B74" s="44">
        <v>36.06666666666667</v>
      </c>
    </row>
    <row r="75" spans="1:2" x14ac:dyDescent="0.25">
      <c r="A75" s="27">
        <v>79</v>
      </c>
      <c r="B75" s="44">
        <v>34.133333333333333</v>
      </c>
    </row>
    <row r="76" spans="1:2" x14ac:dyDescent="0.25">
      <c r="A76" s="27">
        <v>80</v>
      </c>
      <c r="B76" s="44">
        <v>37.233333333333334</v>
      </c>
    </row>
    <row r="77" spans="1:2" x14ac:dyDescent="0.25">
      <c r="A77" s="27">
        <v>81</v>
      </c>
      <c r="B77" s="44">
        <v>30.5</v>
      </c>
    </row>
    <row r="78" spans="1:2" x14ac:dyDescent="0.25">
      <c r="A78" s="27">
        <v>83</v>
      </c>
      <c r="B78" s="44">
        <v>33.366666666666667</v>
      </c>
    </row>
    <row r="79" spans="1:2" x14ac:dyDescent="0.25">
      <c r="A79" s="27">
        <v>84</v>
      </c>
      <c r="B79" s="44">
        <v>31.166666666666668</v>
      </c>
    </row>
    <row r="80" spans="1:2" x14ac:dyDescent="0.25">
      <c r="A80" s="27">
        <v>86</v>
      </c>
      <c r="B80" s="44">
        <v>34.93333333333333</v>
      </c>
    </row>
    <row r="81" spans="1:2" x14ac:dyDescent="0.25">
      <c r="A81" s="27">
        <v>88</v>
      </c>
      <c r="B81" s="44">
        <v>37</v>
      </c>
    </row>
    <row r="82" spans="1:2" x14ac:dyDescent="0.25">
      <c r="A82" s="27">
        <v>91</v>
      </c>
      <c r="B82" s="44">
        <v>35.1</v>
      </c>
    </row>
    <row r="83" spans="1:2" x14ac:dyDescent="0.25">
      <c r="A83" s="27">
        <v>93</v>
      </c>
      <c r="B83" s="44">
        <v>27.833333333333332</v>
      </c>
    </row>
    <row r="84" spans="1:2" x14ac:dyDescent="0.25">
      <c r="A84" s="27">
        <v>94</v>
      </c>
      <c r="B84" s="44">
        <v>33.9</v>
      </c>
    </row>
    <row r="85" spans="1:2" x14ac:dyDescent="0.25">
      <c r="A85" s="27">
        <v>95</v>
      </c>
      <c r="B85" s="44">
        <v>34.533333333333331</v>
      </c>
    </row>
    <row r="86" spans="1:2" x14ac:dyDescent="0.25">
      <c r="A86" s="27">
        <v>98</v>
      </c>
      <c r="B86" s="44">
        <v>36.766666666666666</v>
      </c>
    </row>
    <row r="87" spans="1:2" x14ac:dyDescent="0.25">
      <c r="A87" s="27">
        <v>99</v>
      </c>
      <c r="B87" s="44">
        <v>28.466666666666665</v>
      </c>
    </row>
    <row r="88" spans="1:2" x14ac:dyDescent="0.25">
      <c r="A88" s="27">
        <v>101</v>
      </c>
      <c r="B88" s="44">
        <v>33.766666666666666</v>
      </c>
    </row>
    <row r="89" spans="1:2" x14ac:dyDescent="0.25">
      <c r="A89" s="27">
        <v>102</v>
      </c>
      <c r="B89" s="44">
        <v>33.9</v>
      </c>
    </row>
    <row r="90" spans="1:2" x14ac:dyDescent="0.25">
      <c r="A90" s="27">
        <v>103</v>
      </c>
      <c r="B90" s="44">
        <v>31.766666666666666</v>
      </c>
    </row>
    <row r="91" spans="1:2" x14ac:dyDescent="0.25">
      <c r="A91" s="27">
        <v>104</v>
      </c>
      <c r="B91" s="44">
        <v>32.266666666666666</v>
      </c>
    </row>
    <row r="92" spans="1:2" x14ac:dyDescent="0.25">
      <c r="A92" s="27">
        <v>105</v>
      </c>
      <c r="B92" s="44">
        <v>27.4</v>
      </c>
    </row>
    <row r="93" spans="1:2" x14ac:dyDescent="0.25">
      <c r="A93" s="27">
        <v>106</v>
      </c>
      <c r="B93" s="44">
        <v>29.4</v>
      </c>
    </row>
    <row r="94" spans="1:2" x14ac:dyDescent="0.25">
      <c r="A94" s="27">
        <v>107</v>
      </c>
      <c r="B94" s="44">
        <v>33.200000000000003</v>
      </c>
    </row>
    <row r="95" spans="1:2" x14ac:dyDescent="0.25">
      <c r="A95" s="27">
        <v>108</v>
      </c>
      <c r="B95" s="44">
        <v>30.166666666666668</v>
      </c>
    </row>
    <row r="96" spans="1:2" x14ac:dyDescent="0.25">
      <c r="A96" s="27">
        <v>109</v>
      </c>
      <c r="B96" s="44">
        <v>33.6</v>
      </c>
    </row>
    <row r="97" spans="1:2" x14ac:dyDescent="0.25">
      <c r="A97" s="27">
        <v>110</v>
      </c>
      <c r="B97" s="44">
        <v>38.666666666666664</v>
      </c>
    </row>
    <row r="98" spans="1:2" x14ac:dyDescent="0.25">
      <c r="A98" s="27">
        <v>111</v>
      </c>
      <c r="B98" s="44">
        <v>31.2</v>
      </c>
    </row>
    <row r="99" spans="1:2" x14ac:dyDescent="0.25">
      <c r="A99" s="27">
        <v>112</v>
      </c>
      <c r="B99" s="44">
        <v>36.266666666666666</v>
      </c>
    </row>
    <row r="100" spans="1:2" x14ac:dyDescent="0.25">
      <c r="A100" s="27">
        <v>114</v>
      </c>
      <c r="B100" s="44">
        <v>28.366666666666667</v>
      </c>
    </row>
    <row r="101" spans="1:2" x14ac:dyDescent="0.25">
      <c r="A101" s="27">
        <v>115</v>
      </c>
      <c r="B101" s="44">
        <v>30.266666666666666</v>
      </c>
    </row>
    <row r="102" spans="1:2" x14ac:dyDescent="0.25">
      <c r="A102" s="27">
        <v>116</v>
      </c>
      <c r="B102" s="44">
        <v>36.56666666666667</v>
      </c>
    </row>
    <row r="103" spans="1:2" x14ac:dyDescent="0.25">
      <c r="A103" s="27">
        <v>117</v>
      </c>
      <c r="B103" s="44">
        <v>34.466666666666669</v>
      </c>
    </row>
    <row r="104" spans="1:2" x14ac:dyDescent="0.25">
      <c r="A104" s="27">
        <v>119</v>
      </c>
      <c r="B104" s="44">
        <v>35</v>
      </c>
    </row>
    <row r="105" spans="1:2" x14ac:dyDescent="0.25">
      <c r="A105" s="27">
        <v>120</v>
      </c>
      <c r="B105" s="44">
        <v>34.966666666666669</v>
      </c>
    </row>
    <row r="106" spans="1:2" x14ac:dyDescent="0.25">
      <c r="A106" s="27">
        <v>121</v>
      </c>
      <c r="B106" s="44">
        <v>32.56666666666667</v>
      </c>
    </row>
    <row r="107" spans="1:2" x14ac:dyDescent="0.25">
      <c r="A107" s="27">
        <v>122</v>
      </c>
      <c r="B107" s="44">
        <v>35.233333333333334</v>
      </c>
    </row>
    <row r="108" spans="1:2" x14ac:dyDescent="0.25">
      <c r="A108" s="27">
        <v>123</v>
      </c>
      <c r="B108" s="44">
        <v>38</v>
      </c>
    </row>
    <row r="109" spans="1:2" x14ac:dyDescent="0.25">
      <c r="A109" s="27">
        <v>124</v>
      </c>
      <c r="B109" s="44">
        <v>31.5</v>
      </c>
    </row>
    <row r="110" spans="1:2" x14ac:dyDescent="0.25">
      <c r="A110" s="27">
        <v>125</v>
      </c>
      <c r="B110" s="44">
        <v>34.633333333333333</v>
      </c>
    </row>
    <row r="111" spans="1:2" x14ac:dyDescent="0.25">
      <c r="A111" s="27">
        <v>126</v>
      </c>
      <c r="B111" s="44">
        <v>30.6</v>
      </c>
    </row>
    <row r="112" spans="1:2" x14ac:dyDescent="0.25">
      <c r="A112" s="27">
        <v>127</v>
      </c>
      <c r="B112" s="44">
        <v>27.533333333333335</v>
      </c>
    </row>
    <row r="113" spans="1:2" x14ac:dyDescent="0.25">
      <c r="A113" s="27">
        <v>129</v>
      </c>
      <c r="B113" s="44">
        <v>29.066666666666666</v>
      </c>
    </row>
    <row r="114" spans="1:2" x14ac:dyDescent="0.25">
      <c r="A114" s="27">
        <v>130</v>
      </c>
      <c r="B114" s="44">
        <v>29.233333333333334</v>
      </c>
    </row>
    <row r="115" spans="1:2" x14ac:dyDescent="0.25">
      <c r="A115" s="27">
        <v>131</v>
      </c>
      <c r="B115" s="44">
        <v>34.9</v>
      </c>
    </row>
    <row r="116" spans="1:2" x14ac:dyDescent="0.25">
      <c r="A116" s="27">
        <v>132</v>
      </c>
      <c r="B116" s="44">
        <v>37.966666666666669</v>
      </c>
    </row>
    <row r="117" spans="1:2" x14ac:dyDescent="0.25">
      <c r="A117" s="27">
        <v>133</v>
      </c>
      <c r="B117" s="44">
        <v>38.4</v>
      </c>
    </row>
    <row r="118" spans="1:2" x14ac:dyDescent="0.25">
      <c r="A118" s="27">
        <v>134</v>
      </c>
      <c r="B118" s="44">
        <v>32.9</v>
      </c>
    </row>
    <row r="119" spans="1:2" x14ac:dyDescent="0.25">
      <c r="A119" s="27">
        <v>135</v>
      </c>
      <c r="B119" s="44">
        <v>37.93333333333333</v>
      </c>
    </row>
    <row r="120" spans="1:2" x14ac:dyDescent="0.25">
      <c r="A120" s="27">
        <v>136</v>
      </c>
      <c r="B120" s="44">
        <v>29.333333333333332</v>
      </c>
    </row>
    <row r="121" spans="1:2" x14ac:dyDescent="0.25">
      <c r="A121" s="27">
        <v>138</v>
      </c>
      <c r="B121" s="44">
        <v>33.9</v>
      </c>
    </row>
    <row r="122" spans="1:2" x14ac:dyDescent="0.25">
      <c r="A122" s="27">
        <v>139</v>
      </c>
      <c r="B122" s="44">
        <v>36.4</v>
      </c>
    </row>
    <row r="123" spans="1:2" x14ac:dyDescent="0.25">
      <c r="A123" s="27">
        <v>140</v>
      </c>
      <c r="B123" s="44">
        <v>37.1</v>
      </c>
    </row>
    <row r="124" spans="1:2" x14ac:dyDescent="0.25">
      <c r="A124" s="27">
        <v>141</v>
      </c>
      <c r="B124" s="44">
        <v>33.233333333333334</v>
      </c>
    </row>
    <row r="125" spans="1:2" x14ac:dyDescent="0.25">
      <c r="A125" s="27">
        <v>142</v>
      </c>
      <c r="B125" s="44">
        <v>35.233333333333334</v>
      </c>
    </row>
    <row r="126" spans="1:2" x14ac:dyDescent="0.25">
      <c r="A126" s="27">
        <v>143</v>
      </c>
      <c r="B126" s="44">
        <v>37.966666666666669</v>
      </c>
    </row>
    <row r="127" spans="1:2" x14ac:dyDescent="0.25">
      <c r="A127" s="27">
        <v>144</v>
      </c>
      <c r="B127" s="44">
        <v>34.5</v>
      </c>
    </row>
    <row r="128" spans="1:2" x14ac:dyDescent="0.25">
      <c r="A128" s="27">
        <v>145</v>
      </c>
      <c r="B128" s="44">
        <v>36.233333333333334</v>
      </c>
    </row>
    <row r="129" spans="1:2" x14ac:dyDescent="0.25">
      <c r="A129" s="27">
        <v>146</v>
      </c>
      <c r="B129" s="44">
        <v>37.43333333333333</v>
      </c>
    </row>
    <row r="130" spans="1:2" x14ac:dyDescent="0.25">
      <c r="A130" s="27">
        <v>147</v>
      </c>
      <c r="B130" s="44">
        <v>30.433333333333334</v>
      </c>
    </row>
    <row r="131" spans="1:2" x14ac:dyDescent="0.25">
      <c r="A131" s="27">
        <v>148</v>
      </c>
      <c r="B131" s="44">
        <v>34.666666666666664</v>
      </c>
    </row>
    <row r="132" spans="1:2" x14ac:dyDescent="0.25">
      <c r="A132" s="27">
        <v>149</v>
      </c>
      <c r="B132" s="44">
        <v>28.6</v>
      </c>
    </row>
    <row r="133" spans="1:2" x14ac:dyDescent="0.25">
      <c r="A133" s="27">
        <v>150</v>
      </c>
      <c r="B133" s="44">
        <v>37.266666666666666</v>
      </c>
    </row>
    <row r="134" spans="1:2" x14ac:dyDescent="0.25">
      <c r="A134" s="27">
        <v>151</v>
      </c>
      <c r="B134" s="44">
        <v>27.233333333333334</v>
      </c>
    </row>
    <row r="135" spans="1:2" x14ac:dyDescent="0.25">
      <c r="A135" s="27">
        <v>152</v>
      </c>
      <c r="B135" s="44">
        <v>31.633333333333333</v>
      </c>
    </row>
    <row r="136" spans="1:2" x14ac:dyDescent="0.25">
      <c r="A136" s="27">
        <v>153</v>
      </c>
      <c r="B136" s="44">
        <v>31.266666666666666</v>
      </c>
    </row>
    <row r="137" spans="1:2" x14ac:dyDescent="0.25">
      <c r="A137" s="27">
        <v>155</v>
      </c>
      <c r="B137" s="44">
        <v>39.200000000000003</v>
      </c>
    </row>
    <row r="138" spans="1:2" x14ac:dyDescent="0.25">
      <c r="A138" s="27">
        <v>156</v>
      </c>
      <c r="B138" s="44">
        <v>27.833333333333332</v>
      </c>
    </row>
    <row r="139" spans="1:2" x14ac:dyDescent="0.25">
      <c r="A139" s="27">
        <v>157</v>
      </c>
      <c r="B139" s="44">
        <v>31.9</v>
      </c>
    </row>
    <row r="140" spans="1:2" x14ac:dyDescent="0.25">
      <c r="A140" s="27">
        <v>158</v>
      </c>
      <c r="B140" s="44">
        <v>32.93333333333333</v>
      </c>
    </row>
    <row r="141" spans="1:2" x14ac:dyDescent="0.25">
      <c r="A141" s="27">
        <v>159</v>
      </c>
      <c r="B141" s="44">
        <v>35.133333333333333</v>
      </c>
    </row>
    <row r="142" spans="1:2" x14ac:dyDescent="0.25">
      <c r="A142" s="27">
        <v>160</v>
      </c>
      <c r="B142" s="44">
        <v>36.366666666666667</v>
      </c>
    </row>
    <row r="143" spans="1:2" x14ac:dyDescent="0.25">
      <c r="A143" s="27">
        <v>162</v>
      </c>
      <c r="B143" s="44">
        <v>36.700000000000003</v>
      </c>
    </row>
    <row r="144" spans="1:2" x14ac:dyDescent="0.25">
      <c r="A144" s="27">
        <v>163</v>
      </c>
      <c r="B144" s="44">
        <v>38.966666666666669</v>
      </c>
    </row>
    <row r="145" spans="1:2" x14ac:dyDescent="0.25">
      <c r="A145" s="27">
        <v>164</v>
      </c>
      <c r="B145" s="44">
        <v>35.4</v>
      </c>
    </row>
    <row r="146" spans="1:2" x14ac:dyDescent="0.25">
      <c r="A146" s="27">
        <v>165</v>
      </c>
      <c r="B146" s="44">
        <v>38.033333333333331</v>
      </c>
    </row>
    <row r="147" spans="1:2" x14ac:dyDescent="0.25">
      <c r="A147" s="27">
        <v>166</v>
      </c>
      <c r="B147" s="44">
        <v>31.466666666666665</v>
      </c>
    </row>
    <row r="148" spans="1:2" x14ac:dyDescent="0.25">
      <c r="A148" s="27">
        <v>167</v>
      </c>
      <c r="B148" s="44">
        <v>39.233333333333334</v>
      </c>
    </row>
    <row r="149" spans="1:2" x14ac:dyDescent="0.25">
      <c r="A149" s="27">
        <v>168</v>
      </c>
      <c r="B149" s="44">
        <v>34.466666666666669</v>
      </c>
    </row>
    <row r="150" spans="1:2" x14ac:dyDescent="0.25">
      <c r="A150" s="27">
        <v>171</v>
      </c>
      <c r="B150" s="44">
        <v>34.333333333333336</v>
      </c>
    </row>
    <row r="151" spans="1:2" x14ac:dyDescent="0.25">
      <c r="A151" s="27">
        <v>172</v>
      </c>
      <c r="B151" s="44">
        <v>33.43333333333333</v>
      </c>
    </row>
    <row r="152" spans="1:2" x14ac:dyDescent="0.25">
      <c r="A152" s="27">
        <v>173</v>
      </c>
      <c r="B152" s="44">
        <v>35.56666666666667</v>
      </c>
    </row>
    <row r="153" spans="1:2" x14ac:dyDescent="0.25">
      <c r="A153" s="27">
        <v>174</v>
      </c>
      <c r="B153" s="44">
        <v>32.033333333333331</v>
      </c>
    </row>
    <row r="154" spans="1:2" x14ac:dyDescent="0.25">
      <c r="A154" s="27">
        <v>175</v>
      </c>
      <c r="B154" s="44">
        <v>39.166666666666664</v>
      </c>
    </row>
    <row r="155" spans="1:2" x14ac:dyDescent="0.25">
      <c r="A155" s="27">
        <v>177</v>
      </c>
      <c r="B155" s="44">
        <v>29.433333333333334</v>
      </c>
    </row>
    <row r="156" spans="1:2" x14ac:dyDescent="0.25">
      <c r="A156" s="27">
        <v>179</v>
      </c>
      <c r="B156" s="44">
        <v>30.233333333333334</v>
      </c>
    </row>
    <row r="157" spans="1:2" x14ac:dyDescent="0.25">
      <c r="A157" s="27">
        <v>180</v>
      </c>
      <c r="B157" s="44">
        <v>37.466666666666669</v>
      </c>
    </row>
    <row r="158" spans="1:2" x14ac:dyDescent="0.25">
      <c r="A158" s="27">
        <v>181</v>
      </c>
      <c r="B158" s="44">
        <v>39.06666666666667</v>
      </c>
    </row>
    <row r="159" spans="1:2" x14ac:dyDescent="0.25">
      <c r="A159" s="27">
        <v>182</v>
      </c>
      <c r="B159" s="44">
        <v>29.466666666666665</v>
      </c>
    </row>
    <row r="160" spans="1:2" x14ac:dyDescent="0.25">
      <c r="A160" s="27">
        <v>183</v>
      </c>
      <c r="B160" s="44">
        <v>28</v>
      </c>
    </row>
    <row r="161" spans="1:2" x14ac:dyDescent="0.25">
      <c r="A161" s="27">
        <v>185</v>
      </c>
      <c r="B161" s="44">
        <v>35.233333333333334</v>
      </c>
    </row>
    <row r="162" spans="1:2" x14ac:dyDescent="0.25">
      <c r="A162" s="27">
        <v>186</v>
      </c>
      <c r="B162" s="44">
        <v>27.533333333333335</v>
      </c>
    </row>
    <row r="163" spans="1:2" x14ac:dyDescent="0.25">
      <c r="A163" s="27">
        <v>187</v>
      </c>
      <c r="B163" s="44">
        <v>29.733333333333334</v>
      </c>
    </row>
    <row r="164" spans="1:2" x14ac:dyDescent="0.25">
      <c r="A164" s="27">
        <v>188</v>
      </c>
      <c r="B164" s="44">
        <v>31.3</v>
      </c>
    </row>
    <row r="165" spans="1:2" x14ac:dyDescent="0.25">
      <c r="A165" s="27">
        <v>190</v>
      </c>
      <c r="B165" s="44">
        <v>35.033333333333331</v>
      </c>
    </row>
    <row r="166" spans="1:2" x14ac:dyDescent="0.25">
      <c r="A166" s="27">
        <v>191</v>
      </c>
      <c r="B166" s="44">
        <v>29.133333333333333</v>
      </c>
    </row>
    <row r="167" spans="1:2" x14ac:dyDescent="0.25">
      <c r="A167" s="27">
        <v>192</v>
      </c>
      <c r="B167" s="44">
        <v>38.93333333333333</v>
      </c>
    </row>
    <row r="168" spans="1:2" x14ac:dyDescent="0.25">
      <c r="A168" s="27">
        <v>194</v>
      </c>
      <c r="B168" s="44">
        <v>27.2</v>
      </c>
    </row>
    <row r="169" spans="1:2" x14ac:dyDescent="0.25">
      <c r="A169" s="27">
        <v>196</v>
      </c>
      <c r="B169" s="44">
        <v>30.166666666666668</v>
      </c>
    </row>
    <row r="170" spans="1:2" x14ac:dyDescent="0.25">
      <c r="A170" s="27">
        <v>197</v>
      </c>
      <c r="B170" s="44">
        <v>31.833333333333332</v>
      </c>
    </row>
    <row r="171" spans="1:2" x14ac:dyDescent="0.25">
      <c r="A171" s="27">
        <v>199</v>
      </c>
      <c r="B171" s="44">
        <v>34.166666666666664</v>
      </c>
    </row>
    <row r="172" spans="1:2" x14ac:dyDescent="0.25">
      <c r="A172" s="27">
        <v>200</v>
      </c>
      <c r="B172" s="44">
        <v>31.9</v>
      </c>
    </row>
    <row r="173" spans="1:2" x14ac:dyDescent="0.25">
      <c r="A173" s="27">
        <v>201</v>
      </c>
      <c r="B173" s="44">
        <v>29.9</v>
      </c>
    </row>
    <row r="174" spans="1:2" x14ac:dyDescent="0.25">
      <c r="A174" s="27">
        <v>202</v>
      </c>
      <c r="B174" s="44">
        <v>32.466666666666669</v>
      </c>
    </row>
    <row r="175" spans="1:2" x14ac:dyDescent="0.25">
      <c r="A175" s="27">
        <v>203</v>
      </c>
      <c r="B175" s="44">
        <v>35.166666666666664</v>
      </c>
    </row>
    <row r="176" spans="1:2" x14ac:dyDescent="0.25">
      <c r="A176" s="27">
        <v>204</v>
      </c>
      <c r="B176" s="44">
        <v>29.1</v>
      </c>
    </row>
    <row r="177" spans="1:2" x14ac:dyDescent="0.25">
      <c r="A177" s="27">
        <v>205</v>
      </c>
      <c r="B177" s="44">
        <v>27.4</v>
      </c>
    </row>
    <row r="178" spans="1:2" x14ac:dyDescent="0.25">
      <c r="A178" s="27">
        <v>206</v>
      </c>
      <c r="B178" s="44">
        <v>39.06666666666667</v>
      </c>
    </row>
    <row r="179" spans="1:2" x14ac:dyDescent="0.25">
      <c r="A179" s="27">
        <v>208</v>
      </c>
      <c r="B179" s="44">
        <v>33.466666666666669</v>
      </c>
    </row>
    <row r="180" spans="1:2" x14ac:dyDescent="0.25">
      <c r="A180" s="27">
        <v>209</v>
      </c>
      <c r="B180" s="44">
        <v>37.06666666666667</v>
      </c>
    </row>
    <row r="181" spans="1:2" x14ac:dyDescent="0.25">
      <c r="A181" s="27">
        <v>210</v>
      </c>
      <c r="B181" s="44">
        <v>37.93333333333333</v>
      </c>
    </row>
    <row r="182" spans="1:2" x14ac:dyDescent="0.25">
      <c r="A182" s="27">
        <v>211</v>
      </c>
      <c r="B182" s="44">
        <v>37.299999999999997</v>
      </c>
    </row>
    <row r="183" spans="1:2" x14ac:dyDescent="0.25">
      <c r="A183" s="27">
        <v>212</v>
      </c>
      <c r="B183" s="44">
        <v>30.833333333333332</v>
      </c>
    </row>
    <row r="184" spans="1:2" x14ac:dyDescent="0.25">
      <c r="A184" s="27">
        <v>213</v>
      </c>
      <c r="B184" s="44">
        <v>33.56666666666667</v>
      </c>
    </row>
    <row r="185" spans="1:2" x14ac:dyDescent="0.25">
      <c r="A185" s="27">
        <v>214</v>
      </c>
      <c r="B185" s="44">
        <v>37.966666666666669</v>
      </c>
    </row>
    <row r="186" spans="1:2" x14ac:dyDescent="0.25">
      <c r="A186" s="27">
        <v>215</v>
      </c>
      <c r="B186" s="44">
        <v>31.366666666666667</v>
      </c>
    </row>
    <row r="187" spans="1:2" x14ac:dyDescent="0.25">
      <c r="A187" s="27">
        <v>216</v>
      </c>
      <c r="B187" s="44">
        <v>36.166666666666664</v>
      </c>
    </row>
    <row r="188" spans="1:2" x14ac:dyDescent="0.25">
      <c r="A188" s="27">
        <v>217</v>
      </c>
      <c r="B188" s="44">
        <v>30.466666666666665</v>
      </c>
    </row>
    <row r="189" spans="1:2" x14ac:dyDescent="0.25">
      <c r="A189" s="27">
        <v>218</v>
      </c>
      <c r="B189" s="44">
        <v>33.966666666666669</v>
      </c>
    </row>
    <row r="190" spans="1:2" x14ac:dyDescent="0.25">
      <c r="A190" s="27">
        <v>219</v>
      </c>
      <c r="B190" s="44">
        <v>38.5</v>
      </c>
    </row>
    <row r="191" spans="1:2" x14ac:dyDescent="0.25">
      <c r="A191" s="27">
        <v>220</v>
      </c>
      <c r="B191" s="44">
        <v>39</v>
      </c>
    </row>
    <row r="192" spans="1:2" x14ac:dyDescent="0.25">
      <c r="A192" s="27">
        <v>221</v>
      </c>
      <c r="B192" s="44">
        <v>30.666666666666668</v>
      </c>
    </row>
    <row r="193" spans="1:2" x14ac:dyDescent="0.25">
      <c r="A193" s="27">
        <v>222</v>
      </c>
      <c r="B193" s="44">
        <v>34.866666666666667</v>
      </c>
    </row>
    <row r="194" spans="1:2" x14ac:dyDescent="0.25">
      <c r="A194" s="27">
        <v>223</v>
      </c>
      <c r="B194" s="44">
        <v>28.233333333333334</v>
      </c>
    </row>
    <row r="195" spans="1:2" x14ac:dyDescent="0.25">
      <c r="A195" s="27">
        <v>225</v>
      </c>
      <c r="B195" s="44">
        <v>30.433333333333334</v>
      </c>
    </row>
    <row r="196" spans="1:2" x14ac:dyDescent="0.25">
      <c r="A196" s="27">
        <v>226</v>
      </c>
      <c r="B196" s="44">
        <v>34.6</v>
      </c>
    </row>
    <row r="197" spans="1:2" x14ac:dyDescent="0.25">
      <c r="A197" s="27">
        <v>229</v>
      </c>
      <c r="B197" s="44">
        <v>32.466666666666669</v>
      </c>
    </row>
    <row r="198" spans="1:2" x14ac:dyDescent="0.25">
      <c r="A198" s="27">
        <v>231</v>
      </c>
      <c r="B198" s="44">
        <v>32.93333333333333</v>
      </c>
    </row>
    <row r="199" spans="1:2" x14ac:dyDescent="0.25">
      <c r="A199" s="27">
        <v>232</v>
      </c>
      <c r="B199" s="44">
        <v>27.233333333333334</v>
      </c>
    </row>
    <row r="200" spans="1:2" x14ac:dyDescent="0.25">
      <c r="A200" s="27">
        <v>233</v>
      </c>
      <c r="B200" s="44">
        <v>37.466666666666669</v>
      </c>
    </row>
    <row r="201" spans="1:2" x14ac:dyDescent="0.25">
      <c r="A201" s="27">
        <v>235</v>
      </c>
      <c r="B201" s="44">
        <v>36.833333333333336</v>
      </c>
    </row>
    <row r="202" spans="1:2" x14ac:dyDescent="0.25">
      <c r="A202" s="27">
        <v>236</v>
      </c>
      <c r="B202" s="44">
        <v>30.666666666666668</v>
      </c>
    </row>
    <row r="203" spans="1:2" x14ac:dyDescent="0.25">
      <c r="A203" s="27">
        <v>237</v>
      </c>
      <c r="B203" s="44">
        <v>28.466666666666665</v>
      </c>
    </row>
    <row r="204" spans="1:2" x14ac:dyDescent="0.25">
      <c r="A204" s="27">
        <v>238</v>
      </c>
      <c r="B204" s="44">
        <v>27.7</v>
      </c>
    </row>
    <row r="205" spans="1:2" x14ac:dyDescent="0.25">
      <c r="A205" s="27">
        <v>239</v>
      </c>
      <c r="B205" s="44">
        <v>32.43333333333333</v>
      </c>
    </row>
    <row r="206" spans="1:2" x14ac:dyDescent="0.25">
      <c r="A206" s="27">
        <v>242</v>
      </c>
      <c r="B206" s="44">
        <v>33.1</v>
      </c>
    </row>
    <row r="207" spans="1:2" x14ac:dyDescent="0.25">
      <c r="A207" s="27">
        <v>243</v>
      </c>
      <c r="B207" s="44">
        <v>35.299999999999997</v>
      </c>
    </row>
    <row r="208" spans="1:2" x14ac:dyDescent="0.25">
      <c r="A208" s="27">
        <v>245</v>
      </c>
      <c r="B208" s="44">
        <v>34.833333333333336</v>
      </c>
    </row>
    <row r="209" spans="1:2" x14ac:dyDescent="0.25">
      <c r="A209" s="27">
        <v>246</v>
      </c>
      <c r="B209" s="44">
        <v>31.166666666666668</v>
      </c>
    </row>
    <row r="210" spans="1:2" x14ac:dyDescent="0.25">
      <c r="A210" s="27">
        <v>247</v>
      </c>
      <c r="B210" s="44">
        <v>32.6</v>
      </c>
    </row>
    <row r="211" spans="1:2" x14ac:dyDescent="0.25">
      <c r="A211" s="27">
        <v>248</v>
      </c>
      <c r="B211" s="44">
        <v>34.866666666666667</v>
      </c>
    </row>
    <row r="212" spans="1:2" x14ac:dyDescent="0.25">
      <c r="A212" s="27">
        <v>249</v>
      </c>
      <c r="B212" s="44">
        <v>31.966666666666665</v>
      </c>
    </row>
    <row r="213" spans="1:2" x14ac:dyDescent="0.25">
      <c r="A213" s="27">
        <v>250</v>
      </c>
      <c r="B213" s="44">
        <v>29.466666666666665</v>
      </c>
    </row>
    <row r="214" spans="1:2" x14ac:dyDescent="0.25">
      <c r="A214" s="27">
        <v>252</v>
      </c>
      <c r="B214" s="44">
        <v>36.56666666666667</v>
      </c>
    </row>
    <row r="215" spans="1:2" x14ac:dyDescent="0.25">
      <c r="A215" s="27">
        <v>253</v>
      </c>
      <c r="B215" s="44">
        <v>33</v>
      </c>
    </row>
    <row r="216" spans="1:2" x14ac:dyDescent="0.25">
      <c r="A216" s="27">
        <v>254</v>
      </c>
      <c r="B216" s="44">
        <v>29.266666666666666</v>
      </c>
    </row>
    <row r="217" spans="1:2" x14ac:dyDescent="0.25">
      <c r="A217" s="27">
        <v>255</v>
      </c>
      <c r="B217" s="44">
        <v>31.566666666666666</v>
      </c>
    </row>
    <row r="218" spans="1:2" x14ac:dyDescent="0.25">
      <c r="A218" s="27">
        <v>257</v>
      </c>
      <c r="B218" s="44">
        <v>34.633333333333333</v>
      </c>
    </row>
    <row r="219" spans="1:2" x14ac:dyDescent="0.25">
      <c r="A219" s="27">
        <v>258</v>
      </c>
      <c r="B219" s="44">
        <v>34.1</v>
      </c>
    </row>
    <row r="220" spans="1:2" x14ac:dyDescent="0.25">
      <c r="A220" s="27">
        <v>259</v>
      </c>
      <c r="B220" s="44">
        <v>34.43333333333333</v>
      </c>
    </row>
    <row r="221" spans="1:2" x14ac:dyDescent="0.25">
      <c r="A221" s="27">
        <v>260</v>
      </c>
      <c r="B221" s="44">
        <v>33.700000000000003</v>
      </c>
    </row>
    <row r="222" spans="1:2" x14ac:dyDescent="0.25">
      <c r="A222" s="27">
        <v>261</v>
      </c>
      <c r="B222" s="44">
        <v>29.733333333333334</v>
      </c>
    </row>
    <row r="223" spans="1:2" x14ac:dyDescent="0.25">
      <c r="A223" s="27">
        <v>262</v>
      </c>
      <c r="B223" s="44">
        <v>32.06666666666667</v>
      </c>
    </row>
    <row r="224" spans="1:2" x14ac:dyDescent="0.25">
      <c r="A224" s="27">
        <v>263</v>
      </c>
      <c r="B224" s="44">
        <v>37.6</v>
      </c>
    </row>
    <row r="225" spans="1:2" x14ac:dyDescent="0.25">
      <c r="A225" s="27">
        <v>264</v>
      </c>
      <c r="B225" s="44">
        <v>27.766666666666666</v>
      </c>
    </row>
    <row r="226" spans="1:2" x14ac:dyDescent="0.25">
      <c r="A226" s="27">
        <v>265</v>
      </c>
      <c r="B226" s="44">
        <v>32.799999999999997</v>
      </c>
    </row>
    <row r="227" spans="1:2" x14ac:dyDescent="0.25">
      <c r="A227" s="27">
        <v>266</v>
      </c>
      <c r="B227" s="44">
        <v>31.5</v>
      </c>
    </row>
    <row r="228" spans="1:2" x14ac:dyDescent="0.25">
      <c r="A228" s="27">
        <v>267</v>
      </c>
      <c r="B228" s="44">
        <v>27.666666666666668</v>
      </c>
    </row>
    <row r="229" spans="1:2" x14ac:dyDescent="0.25">
      <c r="A229" s="27">
        <v>269</v>
      </c>
      <c r="B229" s="44">
        <v>34</v>
      </c>
    </row>
    <row r="230" spans="1:2" x14ac:dyDescent="0.25">
      <c r="A230" s="27">
        <v>270</v>
      </c>
      <c r="B230" s="44">
        <v>30.433333333333334</v>
      </c>
    </row>
    <row r="231" spans="1:2" x14ac:dyDescent="0.25">
      <c r="A231" s="27">
        <v>271</v>
      </c>
      <c r="B231" s="44">
        <v>28.266666666666666</v>
      </c>
    </row>
    <row r="232" spans="1:2" x14ac:dyDescent="0.25">
      <c r="A232" s="27">
        <v>272</v>
      </c>
      <c r="B232" s="44">
        <v>35.733333333333334</v>
      </c>
    </row>
    <row r="233" spans="1:2" x14ac:dyDescent="0.25">
      <c r="A233" s="27">
        <v>273</v>
      </c>
      <c r="B233" s="44">
        <v>38.033333333333331</v>
      </c>
    </row>
    <row r="234" spans="1:2" x14ac:dyDescent="0.25">
      <c r="A234" s="27">
        <v>274</v>
      </c>
      <c r="B234" s="44">
        <v>37.766666666666666</v>
      </c>
    </row>
    <row r="235" spans="1:2" x14ac:dyDescent="0.25">
      <c r="A235" s="27">
        <v>275</v>
      </c>
      <c r="B235" s="44">
        <v>36.299999999999997</v>
      </c>
    </row>
    <row r="236" spans="1:2" x14ac:dyDescent="0.25">
      <c r="A236" s="27">
        <v>276</v>
      </c>
      <c r="B236" s="44">
        <v>36.93333333333333</v>
      </c>
    </row>
    <row r="237" spans="1:2" x14ac:dyDescent="0.25">
      <c r="A237" s="27">
        <v>277</v>
      </c>
      <c r="B237" s="44">
        <v>33</v>
      </c>
    </row>
    <row r="238" spans="1:2" x14ac:dyDescent="0.25">
      <c r="A238" s="27">
        <v>278</v>
      </c>
      <c r="B238" s="44">
        <v>27.333333333333332</v>
      </c>
    </row>
    <row r="239" spans="1:2" x14ac:dyDescent="0.25">
      <c r="A239" s="27">
        <v>279</v>
      </c>
      <c r="B239" s="44">
        <v>31.8</v>
      </c>
    </row>
    <row r="240" spans="1:2" x14ac:dyDescent="0.25">
      <c r="A240" s="27">
        <v>280</v>
      </c>
      <c r="B240" s="44">
        <v>39.233333333333334</v>
      </c>
    </row>
    <row r="241" spans="1:2" x14ac:dyDescent="0.25">
      <c r="A241" s="27">
        <v>281</v>
      </c>
      <c r="B241" s="44">
        <v>34.299999999999997</v>
      </c>
    </row>
    <row r="242" spans="1:2" x14ac:dyDescent="0.25">
      <c r="A242" s="27">
        <v>282</v>
      </c>
      <c r="B242" s="44">
        <v>33.5</v>
      </c>
    </row>
    <row r="243" spans="1:2" x14ac:dyDescent="0.25">
      <c r="A243" s="27">
        <v>283</v>
      </c>
      <c r="B243" s="44">
        <v>28.366666666666667</v>
      </c>
    </row>
    <row r="244" spans="1:2" x14ac:dyDescent="0.25">
      <c r="A244" s="27">
        <v>285</v>
      </c>
      <c r="B244" s="44">
        <v>27.266666666666666</v>
      </c>
    </row>
    <row r="245" spans="1:2" x14ac:dyDescent="0.25">
      <c r="A245" s="27">
        <v>286</v>
      </c>
      <c r="B245" s="44">
        <v>39.233333333333334</v>
      </c>
    </row>
    <row r="246" spans="1:2" x14ac:dyDescent="0.25">
      <c r="A246" s="27">
        <v>287</v>
      </c>
      <c r="B246" s="44">
        <v>37.733333333333334</v>
      </c>
    </row>
    <row r="247" spans="1:2" x14ac:dyDescent="0.25">
      <c r="A247" s="27">
        <v>290</v>
      </c>
      <c r="B247" s="44">
        <v>32.1</v>
      </c>
    </row>
    <row r="248" spans="1:2" x14ac:dyDescent="0.25">
      <c r="A248" s="27">
        <v>291</v>
      </c>
      <c r="B248" s="44">
        <v>34.333333333333336</v>
      </c>
    </row>
    <row r="249" spans="1:2" x14ac:dyDescent="0.25">
      <c r="A249" s="27">
        <v>292</v>
      </c>
      <c r="B249" s="44">
        <v>37.733333333333334</v>
      </c>
    </row>
    <row r="250" spans="1:2" x14ac:dyDescent="0.25">
      <c r="A250" s="27">
        <v>293</v>
      </c>
      <c r="B250" s="44">
        <v>38.9</v>
      </c>
    </row>
    <row r="251" spans="1:2" x14ac:dyDescent="0.25">
      <c r="A251" s="27">
        <v>294</v>
      </c>
      <c r="B251" s="44">
        <v>28.7</v>
      </c>
    </row>
    <row r="252" spans="1:2" x14ac:dyDescent="0.25">
      <c r="A252" s="27">
        <v>295</v>
      </c>
      <c r="B252" s="44">
        <v>38.4</v>
      </c>
    </row>
    <row r="253" spans="1:2" x14ac:dyDescent="0.25">
      <c r="A253" s="27">
        <v>296</v>
      </c>
      <c r="B253" s="44">
        <v>32.733333333333334</v>
      </c>
    </row>
    <row r="254" spans="1:2" x14ac:dyDescent="0.25">
      <c r="A254" s="27">
        <v>297</v>
      </c>
      <c r="B254" s="44">
        <v>35.799999999999997</v>
      </c>
    </row>
    <row r="255" spans="1:2" x14ac:dyDescent="0.25">
      <c r="A255" s="27">
        <v>298</v>
      </c>
      <c r="B255" s="44">
        <v>30.633333333333333</v>
      </c>
    </row>
    <row r="256" spans="1:2" x14ac:dyDescent="0.25">
      <c r="A256" s="27">
        <v>299</v>
      </c>
      <c r="B256" s="44">
        <v>35.799999999999997</v>
      </c>
    </row>
    <row r="257" spans="1:2" x14ac:dyDescent="0.25">
      <c r="A257" s="27">
        <v>300</v>
      </c>
      <c r="B257" s="44">
        <v>30.533333333333335</v>
      </c>
    </row>
    <row r="258" spans="1:2" x14ac:dyDescent="0.25">
      <c r="A258" s="27">
        <v>301</v>
      </c>
      <c r="B258" s="44">
        <v>34.200000000000003</v>
      </c>
    </row>
    <row r="259" spans="1:2" x14ac:dyDescent="0.25">
      <c r="A259" s="27">
        <v>302</v>
      </c>
      <c r="B259" s="44">
        <v>29.366666666666667</v>
      </c>
    </row>
    <row r="260" spans="1:2" x14ac:dyDescent="0.25">
      <c r="A260" s="27">
        <v>303</v>
      </c>
      <c r="B260" s="44">
        <v>35.033333333333331</v>
      </c>
    </row>
    <row r="261" spans="1:2" x14ac:dyDescent="0.25">
      <c r="A261" s="27">
        <v>304</v>
      </c>
      <c r="B261" s="44">
        <v>28.466666666666665</v>
      </c>
    </row>
    <row r="262" spans="1:2" x14ac:dyDescent="0.25">
      <c r="A262" s="27">
        <v>306</v>
      </c>
      <c r="B262" s="44">
        <v>28.933333333333334</v>
      </c>
    </row>
    <row r="263" spans="1:2" x14ac:dyDescent="0.25">
      <c r="A263" s="27">
        <v>307</v>
      </c>
      <c r="B263" s="44">
        <v>32.533333333333331</v>
      </c>
    </row>
    <row r="264" spans="1:2" x14ac:dyDescent="0.25">
      <c r="A264" s="27">
        <v>308</v>
      </c>
      <c r="B264" s="44">
        <v>39.266666666666666</v>
      </c>
    </row>
    <row r="265" spans="1:2" x14ac:dyDescent="0.25">
      <c r="A265" s="27">
        <v>309</v>
      </c>
      <c r="B265" s="44">
        <v>34.299999999999997</v>
      </c>
    </row>
    <row r="266" spans="1:2" x14ac:dyDescent="0.25">
      <c r="A266" s="27">
        <v>310</v>
      </c>
      <c r="B266" s="44">
        <v>31.1</v>
      </c>
    </row>
    <row r="267" spans="1:2" x14ac:dyDescent="0.25">
      <c r="A267" s="27">
        <v>312</v>
      </c>
      <c r="B267" s="44">
        <v>28.466666666666665</v>
      </c>
    </row>
    <row r="268" spans="1:2" x14ac:dyDescent="0.25">
      <c r="A268" s="27">
        <v>313</v>
      </c>
      <c r="B268" s="44">
        <v>28.133333333333333</v>
      </c>
    </row>
    <row r="269" spans="1:2" x14ac:dyDescent="0.25">
      <c r="A269" s="27">
        <v>314</v>
      </c>
      <c r="B269" s="44">
        <v>28.033333333333335</v>
      </c>
    </row>
    <row r="270" spans="1:2" x14ac:dyDescent="0.25">
      <c r="A270" s="27">
        <v>315</v>
      </c>
      <c r="B270" s="44">
        <v>33.1</v>
      </c>
    </row>
    <row r="271" spans="1:2" x14ac:dyDescent="0.25">
      <c r="A271" s="27">
        <v>316</v>
      </c>
      <c r="B271" s="44">
        <v>31.766666666666666</v>
      </c>
    </row>
    <row r="272" spans="1:2" x14ac:dyDescent="0.25">
      <c r="A272" s="27">
        <v>317</v>
      </c>
      <c r="B272" s="44">
        <v>32.333333333333336</v>
      </c>
    </row>
    <row r="273" spans="1:2" x14ac:dyDescent="0.25">
      <c r="A273" s="27">
        <v>318</v>
      </c>
      <c r="B273" s="44">
        <v>28.266666666666666</v>
      </c>
    </row>
    <row r="274" spans="1:2" x14ac:dyDescent="0.25">
      <c r="A274" s="27">
        <v>319</v>
      </c>
      <c r="B274" s="44">
        <v>35.533333333333331</v>
      </c>
    </row>
    <row r="275" spans="1:2" x14ac:dyDescent="0.25">
      <c r="A275" s="27">
        <v>320</v>
      </c>
      <c r="B275" s="44">
        <v>29.033333333333335</v>
      </c>
    </row>
    <row r="276" spans="1:2" x14ac:dyDescent="0.25">
      <c r="A276" s="27">
        <v>321</v>
      </c>
      <c r="B276" s="44">
        <v>32.799999999999997</v>
      </c>
    </row>
    <row r="277" spans="1:2" x14ac:dyDescent="0.25">
      <c r="A277" s="27">
        <v>322</v>
      </c>
      <c r="B277" s="44">
        <v>28.466666666666665</v>
      </c>
    </row>
    <row r="278" spans="1:2" x14ac:dyDescent="0.25">
      <c r="A278" s="27">
        <v>323</v>
      </c>
      <c r="B278" s="44">
        <v>30.633333333333333</v>
      </c>
    </row>
    <row r="279" spans="1:2" x14ac:dyDescent="0.25">
      <c r="A279" s="27">
        <v>324</v>
      </c>
      <c r="B279" s="44">
        <v>32.633333333333333</v>
      </c>
    </row>
    <row r="280" spans="1:2" x14ac:dyDescent="0.25">
      <c r="A280" s="27">
        <v>325</v>
      </c>
      <c r="B280" s="44">
        <v>28.833333333333332</v>
      </c>
    </row>
    <row r="281" spans="1:2" x14ac:dyDescent="0.25">
      <c r="A281" s="27">
        <v>326</v>
      </c>
      <c r="B281" s="44">
        <v>36.166666666666664</v>
      </c>
    </row>
    <row r="282" spans="1:2" x14ac:dyDescent="0.25">
      <c r="A282" s="27">
        <v>327</v>
      </c>
      <c r="B282" s="44">
        <v>39.166666666666664</v>
      </c>
    </row>
    <row r="283" spans="1:2" x14ac:dyDescent="0.25">
      <c r="A283" s="27">
        <v>328</v>
      </c>
      <c r="B283" s="44">
        <v>39.06666666666667</v>
      </c>
    </row>
    <row r="284" spans="1:2" x14ac:dyDescent="0.25">
      <c r="A284" s="27">
        <v>329</v>
      </c>
      <c r="B284" s="44">
        <v>36.233333333333334</v>
      </c>
    </row>
    <row r="285" spans="1:2" x14ac:dyDescent="0.25">
      <c r="A285" s="27">
        <v>330</v>
      </c>
      <c r="B285" s="44">
        <v>30.833333333333332</v>
      </c>
    </row>
    <row r="286" spans="1:2" x14ac:dyDescent="0.25">
      <c r="A286" s="27">
        <v>331</v>
      </c>
      <c r="B286" s="44">
        <v>30.9</v>
      </c>
    </row>
    <row r="287" spans="1:2" x14ac:dyDescent="0.25">
      <c r="A287" s="27">
        <v>332</v>
      </c>
      <c r="B287" s="44">
        <v>29.4</v>
      </c>
    </row>
    <row r="288" spans="1:2" x14ac:dyDescent="0.25">
      <c r="A288" s="27">
        <v>333</v>
      </c>
      <c r="B288" s="44">
        <v>29.433333333333334</v>
      </c>
    </row>
    <row r="289" spans="1:2" x14ac:dyDescent="0.25">
      <c r="A289" s="27">
        <v>334</v>
      </c>
      <c r="B289" s="44">
        <v>28.633333333333333</v>
      </c>
    </row>
    <row r="290" spans="1:2" x14ac:dyDescent="0.25">
      <c r="A290" s="27">
        <v>335</v>
      </c>
      <c r="B290" s="44">
        <v>37.366666666666667</v>
      </c>
    </row>
    <row r="291" spans="1:2" x14ac:dyDescent="0.25">
      <c r="A291" s="27">
        <v>336</v>
      </c>
      <c r="B291" s="44">
        <v>29.466666666666665</v>
      </c>
    </row>
    <row r="292" spans="1:2" x14ac:dyDescent="0.25">
      <c r="A292" s="27">
        <v>337</v>
      </c>
      <c r="B292" s="44">
        <v>28.833333333333332</v>
      </c>
    </row>
    <row r="293" spans="1:2" x14ac:dyDescent="0.25">
      <c r="A293" s="27">
        <v>338</v>
      </c>
      <c r="B293" s="44">
        <v>38.766666666666666</v>
      </c>
    </row>
    <row r="294" spans="1:2" x14ac:dyDescent="0.25">
      <c r="A294" s="27">
        <v>340</v>
      </c>
      <c r="B294" s="44">
        <v>28.133333333333333</v>
      </c>
    </row>
    <row r="295" spans="1:2" x14ac:dyDescent="0.25">
      <c r="A295" s="27">
        <v>341</v>
      </c>
      <c r="B295" s="44">
        <v>33.866666666666667</v>
      </c>
    </row>
    <row r="296" spans="1:2" x14ac:dyDescent="0.25">
      <c r="A296" s="27">
        <v>342</v>
      </c>
      <c r="B296" s="44">
        <v>39</v>
      </c>
    </row>
    <row r="297" spans="1:2" x14ac:dyDescent="0.25">
      <c r="A297" s="27">
        <v>343</v>
      </c>
      <c r="B297" s="44">
        <v>28.866666666666667</v>
      </c>
    </row>
    <row r="298" spans="1:2" x14ac:dyDescent="0.25">
      <c r="A298" s="27">
        <v>345</v>
      </c>
      <c r="B298" s="44">
        <v>34.5</v>
      </c>
    </row>
    <row r="299" spans="1:2" x14ac:dyDescent="0.25">
      <c r="A299" s="27">
        <v>346</v>
      </c>
      <c r="B299" s="44">
        <v>36.799999999999997</v>
      </c>
    </row>
    <row r="300" spans="1:2" x14ac:dyDescent="0.25">
      <c r="A300" s="27">
        <v>347</v>
      </c>
      <c r="B300" s="44">
        <v>38.4</v>
      </c>
    </row>
    <row r="301" spans="1:2" x14ac:dyDescent="0.25">
      <c r="A301" s="27">
        <v>348</v>
      </c>
      <c r="B301" s="44">
        <v>39.033333333333331</v>
      </c>
    </row>
    <row r="302" spans="1:2" x14ac:dyDescent="0.25">
      <c r="A302" s="27">
        <v>349</v>
      </c>
      <c r="B302" s="44">
        <v>35.56666666666667</v>
      </c>
    </row>
    <row r="303" spans="1:2" x14ac:dyDescent="0.25">
      <c r="A303" s="27">
        <v>350</v>
      </c>
      <c r="B303" s="44">
        <v>35.200000000000003</v>
      </c>
    </row>
    <row r="304" spans="1:2" x14ac:dyDescent="0.25">
      <c r="A304" s="27">
        <v>351</v>
      </c>
      <c r="B304" s="44">
        <v>29.233333333333334</v>
      </c>
    </row>
    <row r="305" spans="1:2" x14ac:dyDescent="0.25">
      <c r="A305" s="27">
        <v>352</v>
      </c>
      <c r="B305" s="44">
        <v>38.9</v>
      </c>
    </row>
    <row r="306" spans="1:2" x14ac:dyDescent="0.25">
      <c r="A306" s="27">
        <v>353</v>
      </c>
      <c r="B306" s="44">
        <v>36.133333333333333</v>
      </c>
    </row>
    <row r="307" spans="1:2" x14ac:dyDescent="0.25">
      <c r="A307" s="27">
        <v>354</v>
      </c>
      <c r="B307" s="44">
        <v>30.966666666666665</v>
      </c>
    </row>
    <row r="308" spans="1:2" x14ac:dyDescent="0.25">
      <c r="A308" s="27">
        <v>355</v>
      </c>
      <c r="B308" s="44">
        <v>36.966666666666669</v>
      </c>
    </row>
    <row r="309" spans="1:2" x14ac:dyDescent="0.25">
      <c r="A309" s="27">
        <v>356</v>
      </c>
      <c r="B309" s="44">
        <v>39</v>
      </c>
    </row>
    <row r="310" spans="1:2" x14ac:dyDescent="0.25">
      <c r="A310" s="27">
        <v>357</v>
      </c>
      <c r="B310" s="44">
        <v>27.566666666666666</v>
      </c>
    </row>
    <row r="311" spans="1:2" x14ac:dyDescent="0.25">
      <c r="A311" s="27">
        <v>358</v>
      </c>
      <c r="B311" s="44">
        <v>32.299999999999997</v>
      </c>
    </row>
    <row r="312" spans="1:2" x14ac:dyDescent="0.25">
      <c r="A312" s="27">
        <v>359</v>
      </c>
      <c r="B312" s="44">
        <v>38.533333333333331</v>
      </c>
    </row>
    <row r="313" spans="1:2" x14ac:dyDescent="0.25">
      <c r="A313" s="27">
        <v>360</v>
      </c>
      <c r="B313" s="44">
        <v>33.733333333333334</v>
      </c>
    </row>
    <row r="314" spans="1:2" x14ac:dyDescent="0.25">
      <c r="A314" s="27">
        <v>361</v>
      </c>
      <c r="B314" s="44">
        <v>30.3</v>
      </c>
    </row>
    <row r="315" spans="1:2" x14ac:dyDescent="0.25">
      <c r="A315" s="27">
        <v>362</v>
      </c>
      <c r="B315" s="44">
        <v>27.466666666666665</v>
      </c>
    </row>
    <row r="316" spans="1:2" x14ac:dyDescent="0.25">
      <c r="A316" s="27">
        <v>363</v>
      </c>
      <c r="B316" s="44">
        <v>35.5</v>
      </c>
    </row>
    <row r="317" spans="1:2" x14ac:dyDescent="0.25">
      <c r="A317" s="27">
        <v>364</v>
      </c>
      <c r="B317" s="44">
        <v>28.566666666666666</v>
      </c>
    </row>
    <row r="318" spans="1:2" x14ac:dyDescent="0.25">
      <c r="A318" s="27">
        <v>365</v>
      </c>
      <c r="B318" s="44">
        <v>29.966666666666665</v>
      </c>
    </row>
    <row r="319" spans="1:2" x14ac:dyDescent="0.25">
      <c r="A319" s="27">
        <v>366</v>
      </c>
      <c r="B319" s="44">
        <v>30.433333333333334</v>
      </c>
    </row>
    <row r="320" spans="1:2" x14ac:dyDescent="0.25">
      <c r="A320" s="27">
        <v>367</v>
      </c>
      <c r="B320" s="44">
        <v>29.1</v>
      </c>
    </row>
    <row r="321" spans="1:2" x14ac:dyDescent="0.25">
      <c r="A321" s="27">
        <v>368</v>
      </c>
      <c r="B321" s="44">
        <v>28.933333333333334</v>
      </c>
    </row>
    <row r="322" spans="1:2" x14ac:dyDescent="0.25">
      <c r="A322" s="27">
        <v>369</v>
      </c>
      <c r="B322" s="44">
        <v>35.4</v>
      </c>
    </row>
    <row r="323" spans="1:2" x14ac:dyDescent="0.25">
      <c r="A323" s="27">
        <v>370</v>
      </c>
      <c r="B323" s="44">
        <v>33.799999999999997</v>
      </c>
    </row>
    <row r="324" spans="1:2" x14ac:dyDescent="0.25">
      <c r="A324" s="27">
        <v>371</v>
      </c>
      <c r="B324" s="44">
        <v>29.866666666666667</v>
      </c>
    </row>
    <row r="325" spans="1:2" x14ac:dyDescent="0.25">
      <c r="A325" s="27">
        <v>372</v>
      </c>
      <c r="B325" s="44">
        <v>32.266666666666666</v>
      </c>
    </row>
    <row r="326" spans="1:2" x14ac:dyDescent="0.25">
      <c r="A326" s="27">
        <v>374</v>
      </c>
      <c r="B326" s="44">
        <v>38.6</v>
      </c>
    </row>
    <row r="327" spans="1:2" x14ac:dyDescent="0.25">
      <c r="A327" s="27">
        <v>375</v>
      </c>
      <c r="B327" s="44">
        <v>35.533333333333331</v>
      </c>
    </row>
    <row r="328" spans="1:2" x14ac:dyDescent="0.25">
      <c r="A328" s="27">
        <v>376</v>
      </c>
      <c r="B328" s="44">
        <v>33.666666666666664</v>
      </c>
    </row>
    <row r="329" spans="1:2" x14ac:dyDescent="0.25">
      <c r="A329" s="27">
        <v>377</v>
      </c>
      <c r="B329" s="44">
        <v>31.533333333333335</v>
      </c>
    </row>
    <row r="330" spans="1:2" x14ac:dyDescent="0.25">
      <c r="A330" s="27">
        <v>378</v>
      </c>
      <c r="B330" s="44">
        <v>34.333333333333336</v>
      </c>
    </row>
    <row r="331" spans="1:2" x14ac:dyDescent="0.25">
      <c r="A331" s="27">
        <v>379</v>
      </c>
      <c r="B331" s="44">
        <v>38.633333333333333</v>
      </c>
    </row>
    <row r="332" spans="1:2" x14ac:dyDescent="0.25">
      <c r="A332" s="27">
        <v>380</v>
      </c>
      <c r="B332" s="44">
        <v>39.233333333333334</v>
      </c>
    </row>
    <row r="333" spans="1:2" x14ac:dyDescent="0.25">
      <c r="A333" s="27">
        <v>381</v>
      </c>
      <c r="B333" s="44">
        <v>34.200000000000003</v>
      </c>
    </row>
    <row r="334" spans="1:2" x14ac:dyDescent="0.25">
      <c r="A334" s="27">
        <v>382</v>
      </c>
      <c r="B334" s="44">
        <v>29.666666666666668</v>
      </c>
    </row>
    <row r="335" spans="1:2" x14ac:dyDescent="0.25">
      <c r="A335" s="27">
        <v>383</v>
      </c>
      <c r="B335" s="44">
        <v>28.8</v>
      </c>
    </row>
    <row r="336" spans="1:2" x14ac:dyDescent="0.25">
      <c r="A336" s="27">
        <v>385</v>
      </c>
      <c r="B336" s="44">
        <v>32.9</v>
      </c>
    </row>
    <row r="337" spans="1:2" x14ac:dyDescent="0.25">
      <c r="A337" s="27">
        <v>386</v>
      </c>
      <c r="B337" s="44">
        <v>33.533333333333331</v>
      </c>
    </row>
    <row r="338" spans="1:2" x14ac:dyDescent="0.25">
      <c r="A338" s="27">
        <v>388</v>
      </c>
      <c r="B338" s="44">
        <v>38.633333333333333</v>
      </c>
    </row>
    <row r="339" spans="1:2" x14ac:dyDescent="0.25">
      <c r="A339" s="27">
        <v>389</v>
      </c>
      <c r="B339" s="44">
        <v>28.8</v>
      </c>
    </row>
    <row r="340" spans="1:2" x14ac:dyDescent="0.25">
      <c r="A340" s="27">
        <v>391</v>
      </c>
      <c r="B340" s="44">
        <v>35.5</v>
      </c>
    </row>
    <row r="341" spans="1:2" x14ac:dyDescent="0.25">
      <c r="A341" s="27">
        <v>392</v>
      </c>
      <c r="B341" s="44">
        <v>27.366666666666667</v>
      </c>
    </row>
    <row r="342" spans="1:2" x14ac:dyDescent="0.25">
      <c r="A342" s="27">
        <v>394</v>
      </c>
      <c r="B342" s="44">
        <v>34.4</v>
      </c>
    </row>
    <row r="343" spans="1:2" x14ac:dyDescent="0.25">
      <c r="A343" s="27">
        <v>395</v>
      </c>
      <c r="B343" s="44">
        <v>28.333333333333332</v>
      </c>
    </row>
    <row r="344" spans="1:2" x14ac:dyDescent="0.25">
      <c r="A344" s="27">
        <v>396</v>
      </c>
      <c r="B344" s="44">
        <v>28.966666666666665</v>
      </c>
    </row>
    <row r="345" spans="1:2" x14ac:dyDescent="0.25">
      <c r="A345" s="27">
        <v>397</v>
      </c>
      <c r="B345" s="44">
        <v>33.733333333333334</v>
      </c>
    </row>
    <row r="346" spans="1:2" x14ac:dyDescent="0.25">
      <c r="A346" s="27">
        <v>400</v>
      </c>
      <c r="B346" s="44">
        <v>32.5</v>
      </c>
    </row>
    <row r="347" spans="1:2" x14ac:dyDescent="0.25">
      <c r="A347" s="27">
        <v>401</v>
      </c>
      <c r="B347" s="44">
        <v>29.466666666666665</v>
      </c>
    </row>
    <row r="348" spans="1:2" x14ac:dyDescent="0.25">
      <c r="A348" s="27">
        <v>402</v>
      </c>
      <c r="B348" s="44">
        <v>33.266666666666666</v>
      </c>
    </row>
    <row r="349" spans="1:2" x14ac:dyDescent="0.25">
      <c r="A349" s="27">
        <v>403</v>
      </c>
      <c r="B349" s="44">
        <v>38.200000000000003</v>
      </c>
    </row>
    <row r="350" spans="1:2" x14ac:dyDescent="0.25">
      <c r="A350" s="27">
        <v>404</v>
      </c>
      <c r="B350" s="44">
        <v>27.566666666666666</v>
      </c>
    </row>
    <row r="351" spans="1:2" x14ac:dyDescent="0.25">
      <c r="A351" s="27">
        <v>405</v>
      </c>
      <c r="B351" s="44">
        <v>31.4</v>
      </c>
    </row>
    <row r="352" spans="1:2" x14ac:dyDescent="0.25">
      <c r="A352" s="27">
        <v>406</v>
      </c>
      <c r="B352" s="44">
        <v>28.166666666666668</v>
      </c>
    </row>
    <row r="353" spans="1:2" x14ac:dyDescent="0.25">
      <c r="A353" s="27">
        <v>407</v>
      </c>
      <c r="B353" s="44">
        <v>37.299999999999997</v>
      </c>
    </row>
    <row r="354" spans="1:2" x14ac:dyDescent="0.25">
      <c r="A354" s="27">
        <v>408</v>
      </c>
      <c r="B354" s="44">
        <v>29.433333333333334</v>
      </c>
    </row>
    <row r="355" spans="1:2" x14ac:dyDescent="0.25">
      <c r="A355" s="27">
        <v>409</v>
      </c>
      <c r="B355" s="44">
        <v>29.033333333333335</v>
      </c>
    </row>
    <row r="356" spans="1:2" x14ac:dyDescent="0.25">
      <c r="A356" s="27">
        <v>411</v>
      </c>
      <c r="B356" s="44">
        <v>35.56666666666667</v>
      </c>
    </row>
    <row r="357" spans="1:2" x14ac:dyDescent="0.25">
      <c r="A357" s="27">
        <v>413</v>
      </c>
      <c r="B357" s="44">
        <v>34.700000000000003</v>
      </c>
    </row>
    <row r="358" spans="1:2" x14ac:dyDescent="0.25">
      <c r="A358" s="27">
        <v>414</v>
      </c>
      <c r="B358" s="44">
        <v>31.533333333333335</v>
      </c>
    </row>
    <row r="359" spans="1:2" x14ac:dyDescent="0.25">
      <c r="A359" s="27">
        <v>415</v>
      </c>
      <c r="B359" s="44">
        <v>35.966666666666669</v>
      </c>
    </row>
    <row r="360" spans="1:2" x14ac:dyDescent="0.25">
      <c r="A360" s="27">
        <v>416</v>
      </c>
      <c r="B360" s="44">
        <v>34.56666666666667</v>
      </c>
    </row>
    <row r="361" spans="1:2" x14ac:dyDescent="0.25">
      <c r="A361" s="27">
        <v>417</v>
      </c>
      <c r="B361" s="44">
        <v>37.733333333333334</v>
      </c>
    </row>
    <row r="362" spans="1:2" x14ac:dyDescent="0.25">
      <c r="A362" s="27">
        <v>418</v>
      </c>
      <c r="B362" s="44">
        <v>34.666666666666664</v>
      </c>
    </row>
    <row r="363" spans="1:2" x14ac:dyDescent="0.25">
      <c r="A363" s="27">
        <v>419</v>
      </c>
      <c r="B363" s="44">
        <v>29.033333333333335</v>
      </c>
    </row>
    <row r="364" spans="1:2" x14ac:dyDescent="0.25">
      <c r="A364" s="27">
        <v>420</v>
      </c>
      <c r="B364" s="44">
        <v>34.733333333333334</v>
      </c>
    </row>
    <row r="365" spans="1:2" x14ac:dyDescent="0.25">
      <c r="A365" s="27">
        <v>421</v>
      </c>
      <c r="B365" s="44">
        <v>37.333333333333336</v>
      </c>
    </row>
    <row r="366" spans="1:2" x14ac:dyDescent="0.25">
      <c r="A366" s="27">
        <v>422</v>
      </c>
      <c r="B366" s="44">
        <v>31.866666666666667</v>
      </c>
    </row>
    <row r="367" spans="1:2" x14ac:dyDescent="0.25">
      <c r="A367" s="27">
        <v>423</v>
      </c>
      <c r="B367" s="44">
        <v>29.966666666666665</v>
      </c>
    </row>
    <row r="368" spans="1:2" x14ac:dyDescent="0.25">
      <c r="A368" s="27">
        <v>424</v>
      </c>
      <c r="B368" s="44">
        <v>38.5</v>
      </c>
    </row>
    <row r="369" spans="1:2" x14ac:dyDescent="0.25">
      <c r="A369" s="27">
        <v>425</v>
      </c>
      <c r="B369" s="44">
        <v>31.933333333333334</v>
      </c>
    </row>
    <row r="370" spans="1:2" x14ac:dyDescent="0.25">
      <c r="A370" s="27">
        <v>426</v>
      </c>
      <c r="B370" s="44">
        <v>32.4</v>
      </c>
    </row>
    <row r="371" spans="1:2" x14ac:dyDescent="0.25">
      <c r="A371" s="27">
        <v>427</v>
      </c>
      <c r="B371" s="44">
        <v>30.2</v>
      </c>
    </row>
    <row r="372" spans="1:2" x14ac:dyDescent="0.25">
      <c r="A372" s="27">
        <v>428</v>
      </c>
      <c r="B372" s="44">
        <v>29.733333333333334</v>
      </c>
    </row>
    <row r="373" spans="1:2" x14ac:dyDescent="0.25">
      <c r="A373" s="27">
        <v>429</v>
      </c>
      <c r="B373" s="44">
        <v>37.166666666666664</v>
      </c>
    </row>
    <row r="374" spans="1:2" x14ac:dyDescent="0.25">
      <c r="A374" s="27">
        <v>430</v>
      </c>
      <c r="B374" s="44">
        <v>31.366666666666667</v>
      </c>
    </row>
    <row r="375" spans="1:2" x14ac:dyDescent="0.25">
      <c r="A375" s="27">
        <v>431</v>
      </c>
      <c r="B375" s="44">
        <v>37.233333333333334</v>
      </c>
    </row>
    <row r="376" spans="1:2" x14ac:dyDescent="0.25">
      <c r="A376" s="27">
        <v>432</v>
      </c>
      <c r="B376" s="44">
        <v>34.06666666666667</v>
      </c>
    </row>
    <row r="377" spans="1:2" x14ac:dyDescent="0.25">
      <c r="A377" s="27">
        <v>433</v>
      </c>
      <c r="B377" s="44">
        <v>30.266666666666666</v>
      </c>
    </row>
    <row r="378" spans="1:2" x14ac:dyDescent="0.25">
      <c r="A378" s="27">
        <v>434</v>
      </c>
      <c r="B378" s="44">
        <v>33.666666666666664</v>
      </c>
    </row>
    <row r="379" spans="1:2" x14ac:dyDescent="0.25">
      <c r="A379" s="27">
        <v>435</v>
      </c>
      <c r="B379" s="44">
        <v>37.4</v>
      </c>
    </row>
    <row r="380" spans="1:2" x14ac:dyDescent="0.25">
      <c r="A380" s="27">
        <v>436</v>
      </c>
      <c r="B380" s="44">
        <v>35.233333333333334</v>
      </c>
    </row>
    <row r="381" spans="1:2" x14ac:dyDescent="0.25">
      <c r="A381" s="27">
        <v>437</v>
      </c>
      <c r="B381" s="44">
        <v>38.799999999999997</v>
      </c>
    </row>
    <row r="382" spans="1:2" x14ac:dyDescent="0.25">
      <c r="A382" s="27">
        <v>438</v>
      </c>
      <c r="B382" s="44">
        <v>34.9</v>
      </c>
    </row>
    <row r="383" spans="1:2" x14ac:dyDescent="0.25">
      <c r="A383" s="27">
        <v>441</v>
      </c>
      <c r="B383" s="44">
        <v>29.1</v>
      </c>
    </row>
    <row r="384" spans="1:2" x14ac:dyDescent="0.25">
      <c r="A384" s="27">
        <v>442</v>
      </c>
      <c r="B384" s="44">
        <v>33.133333333333333</v>
      </c>
    </row>
    <row r="385" spans="1:2" x14ac:dyDescent="0.25">
      <c r="A385" s="27">
        <v>443</v>
      </c>
      <c r="B385" s="44">
        <v>36.366666666666667</v>
      </c>
    </row>
    <row r="386" spans="1:2" x14ac:dyDescent="0.25">
      <c r="A386" s="27">
        <v>444</v>
      </c>
      <c r="B386" s="44">
        <v>35.06666666666667</v>
      </c>
    </row>
    <row r="387" spans="1:2" x14ac:dyDescent="0.25">
      <c r="A387" s="27">
        <v>445</v>
      </c>
      <c r="B387" s="44">
        <v>35.466666666666669</v>
      </c>
    </row>
    <row r="388" spans="1:2" x14ac:dyDescent="0.25">
      <c r="A388" s="27">
        <v>446</v>
      </c>
      <c r="B388" s="44">
        <v>35.633333333333333</v>
      </c>
    </row>
    <row r="389" spans="1:2" x14ac:dyDescent="0.25">
      <c r="A389" s="27">
        <v>447</v>
      </c>
      <c r="B389" s="44">
        <v>28.066666666666666</v>
      </c>
    </row>
    <row r="390" spans="1:2" x14ac:dyDescent="0.25">
      <c r="A390" s="27">
        <v>448</v>
      </c>
      <c r="B390" s="44">
        <v>32.333333333333336</v>
      </c>
    </row>
    <row r="391" spans="1:2" x14ac:dyDescent="0.25">
      <c r="A391" s="27">
        <v>449</v>
      </c>
      <c r="B391" s="44">
        <v>36.5</v>
      </c>
    </row>
    <row r="392" spans="1:2" x14ac:dyDescent="0.25">
      <c r="A392" s="27">
        <v>450</v>
      </c>
      <c r="B392" s="44">
        <v>37.366666666666667</v>
      </c>
    </row>
    <row r="393" spans="1:2" x14ac:dyDescent="0.25">
      <c r="A393" s="27">
        <v>451</v>
      </c>
      <c r="B393" s="44">
        <v>38.533333333333331</v>
      </c>
    </row>
    <row r="394" spans="1:2" x14ac:dyDescent="0.25">
      <c r="A394" s="27">
        <v>452</v>
      </c>
      <c r="B394" s="44">
        <v>32.366666666666667</v>
      </c>
    </row>
    <row r="395" spans="1:2" x14ac:dyDescent="0.25">
      <c r="A395" s="27">
        <v>453</v>
      </c>
      <c r="B395" s="44">
        <v>36.833333333333336</v>
      </c>
    </row>
    <row r="396" spans="1:2" x14ac:dyDescent="0.25">
      <c r="A396" s="27">
        <v>455</v>
      </c>
      <c r="B396" s="44">
        <v>30.666666666666668</v>
      </c>
    </row>
    <row r="397" spans="1:2" x14ac:dyDescent="0.25">
      <c r="A397" s="27">
        <v>456</v>
      </c>
      <c r="B397" s="44">
        <v>37.4</v>
      </c>
    </row>
    <row r="398" spans="1:2" x14ac:dyDescent="0.25">
      <c r="A398" s="27">
        <v>457</v>
      </c>
      <c r="B398" s="44">
        <v>38.166666666666664</v>
      </c>
    </row>
    <row r="399" spans="1:2" x14ac:dyDescent="0.25">
      <c r="A399" s="27">
        <v>458</v>
      </c>
      <c r="B399" s="44">
        <v>34.866666666666667</v>
      </c>
    </row>
    <row r="400" spans="1:2" x14ac:dyDescent="0.25">
      <c r="A400" s="27">
        <v>459</v>
      </c>
      <c r="B400" s="44">
        <v>33.233333333333334</v>
      </c>
    </row>
    <row r="401" spans="1:2" x14ac:dyDescent="0.25">
      <c r="A401" s="27">
        <v>460</v>
      </c>
      <c r="B401" s="44">
        <v>30.633333333333333</v>
      </c>
    </row>
    <row r="402" spans="1:2" x14ac:dyDescent="0.25">
      <c r="A402" s="27">
        <v>461</v>
      </c>
      <c r="B402" s="44">
        <v>35.766666666666666</v>
      </c>
    </row>
    <row r="403" spans="1:2" x14ac:dyDescent="0.25">
      <c r="A403" s="27">
        <v>462</v>
      </c>
      <c r="B403" s="44">
        <v>32.966666666666669</v>
      </c>
    </row>
    <row r="404" spans="1:2" x14ac:dyDescent="0.25">
      <c r="A404" s="27">
        <v>463</v>
      </c>
      <c r="B404" s="44">
        <v>29.033333333333335</v>
      </c>
    </row>
    <row r="405" spans="1:2" x14ac:dyDescent="0.25">
      <c r="A405" s="27">
        <v>464</v>
      </c>
      <c r="B405" s="44">
        <v>30.433333333333334</v>
      </c>
    </row>
    <row r="406" spans="1:2" x14ac:dyDescent="0.25">
      <c r="A406" s="27">
        <v>465</v>
      </c>
      <c r="B406" s="44">
        <v>35.633333333333333</v>
      </c>
    </row>
    <row r="407" spans="1:2" x14ac:dyDescent="0.25">
      <c r="A407" s="27">
        <v>466</v>
      </c>
      <c r="B407" s="44">
        <v>32.266666666666666</v>
      </c>
    </row>
    <row r="408" spans="1:2" x14ac:dyDescent="0.25">
      <c r="A408" s="27">
        <v>468</v>
      </c>
      <c r="B408" s="44">
        <v>37.366666666666667</v>
      </c>
    </row>
    <row r="409" spans="1:2" x14ac:dyDescent="0.25">
      <c r="A409" s="27">
        <v>469</v>
      </c>
      <c r="B409" s="44">
        <v>36.033333333333331</v>
      </c>
    </row>
    <row r="410" spans="1:2" x14ac:dyDescent="0.25">
      <c r="A410" s="27">
        <v>470</v>
      </c>
      <c r="B410" s="44">
        <v>35</v>
      </c>
    </row>
    <row r="411" spans="1:2" x14ac:dyDescent="0.25">
      <c r="A411" s="27">
        <v>471</v>
      </c>
      <c r="B411" s="44">
        <v>38.766666666666666</v>
      </c>
    </row>
    <row r="412" spans="1:2" x14ac:dyDescent="0.25">
      <c r="A412" s="27">
        <v>472</v>
      </c>
      <c r="B412" s="44">
        <v>27.966666666666665</v>
      </c>
    </row>
    <row r="413" spans="1:2" x14ac:dyDescent="0.25">
      <c r="A413" s="27">
        <v>473</v>
      </c>
      <c r="B413" s="44">
        <v>31.366666666666667</v>
      </c>
    </row>
    <row r="414" spans="1:2" x14ac:dyDescent="0.25">
      <c r="A414" s="27">
        <v>474</v>
      </c>
      <c r="B414" s="44">
        <v>37.833333333333336</v>
      </c>
    </row>
    <row r="415" spans="1:2" x14ac:dyDescent="0.25">
      <c r="A415" s="27">
        <v>476</v>
      </c>
      <c r="B415" s="44">
        <v>34.56666666666667</v>
      </c>
    </row>
    <row r="416" spans="1:2" x14ac:dyDescent="0.25">
      <c r="A416" s="27">
        <v>477</v>
      </c>
      <c r="B416" s="44">
        <v>33.4</v>
      </c>
    </row>
    <row r="417" spans="1:2" x14ac:dyDescent="0.25">
      <c r="A417" s="27">
        <v>478</v>
      </c>
      <c r="B417" s="44">
        <v>33.799999999999997</v>
      </c>
    </row>
    <row r="418" spans="1:2" x14ac:dyDescent="0.25">
      <c r="A418" s="27">
        <v>479</v>
      </c>
      <c r="B418" s="44">
        <v>31.566666666666666</v>
      </c>
    </row>
    <row r="419" spans="1:2" x14ac:dyDescent="0.25">
      <c r="A419" s="27">
        <v>480</v>
      </c>
      <c r="B419" s="44">
        <v>39.06666666666667</v>
      </c>
    </row>
    <row r="420" spans="1:2" x14ac:dyDescent="0.25">
      <c r="A420" s="27">
        <v>481</v>
      </c>
      <c r="B420" s="44">
        <v>32.799999999999997</v>
      </c>
    </row>
    <row r="421" spans="1:2" x14ac:dyDescent="0.25">
      <c r="A421" s="27">
        <v>482</v>
      </c>
      <c r="B421" s="44">
        <v>35.366666666666667</v>
      </c>
    </row>
    <row r="422" spans="1:2" x14ac:dyDescent="0.25">
      <c r="A422" s="27">
        <v>483</v>
      </c>
      <c r="B422" s="44">
        <v>29.5</v>
      </c>
    </row>
    <row r="423" spans="1:2" x14ac:dyDescent="0.25">
      <c r="A423" s="27">
        <v>485</v>
      </c>
      <c r="B423" s="44">
        <v>33.9</v>
      </c>
    </row>
    <row r="424" spans="1:2" x14ac:dyDescent="0.25">
      <c r="A424" s="27">
        <v>486</v>
      </c>
      <c r="B424" s="44">
        <v>33.9</v>
      </c>
    </row>
    <row r="425" spans="1:2" x14ac:dyDescent="0.25">
      <c r="A425" s="27">
        <v>487</v>
      </c>
      <c r="B425" s="44">
        <v>30.833333333333332</v>
      </c>
    </row>
    <row r="426" spans="1:2" x14ac:dyDescent="0.25">
      <c r="A426" s="27">
        <v>488</v>
      </c>
      <c r="B426" s="44">
        <v>33.4</v>
      </c>
    </row>
    <row r="427" spans="1:2" x14ac:dyDescent="0.25">
      <c r="A427" s="27">
        <v>489</v>
      </c>
      <c r="B427" s="44">
        <v>38.43333333333333</v>
      </c>
    </row>
    <row r="428" spans="1:2" x14ac:dyDescent="0.25">
      <c r="A428" s="27">
        <v>490</v>
      </c>
      <c r="B428" s="44">
        <v>37.9</v>
      </c>
    </row>
    <row r="429" spans="1:2" x14ac:dyDescent="0.25">
      <c r="A429" s="27">
        <v>491</v>
      </c>
      <c r="B429" s="44">
        <v>32.93333333333333</v>
      </c>
    </row>
    <row r="430" spans="1:2" x14ac:dyDescent="0.25">
      <c r="A430" s="27">
        <v>492</v>
      </c>
      <c r="B430" s="44">
        <v>35.06666666666667</v>
      </c>
    </row>
    <row r="431" spans="1:2" x14ac:dyDescent="0.25">
      <c r="A431" s="27">
        <v>493</v>
      </c>
      <c r="B431" s="44">
        <v>29.5</v>
      </c>
    </row>
    <row r="432" spans="1:2" x14ac:dyDescent="0.25">
      <c r="A432" s="27">
        <v>494</v>
      </c>
      <c r="B432" s="44">
        <v>33.4</v>
      </c>
    </row>
    <row r="433" spans="1:2" x14ac:dyDescent="0.25">
      <c r="A433" s="27">
        <v>495</v>
      </c>
      <c r="B433" s="44">
        <v>36.200000000000003</v>
      </c>
    </row>
    <row r="434" spans="1:2" x14ac:dyDescent="0.25">
      <c r="A434" s="27">
        <v>496</v>
      </c>
      <c r="B434" s="44">
        <v>29.1</v>
      </c>
    </row>
    <row r="435" spans="1:2" x14ac:dyDescent="0.25">
      <c r="A435" s="27">
        <v>497</v>
      </c>
      <c r="B435" s="44">
        <v>30.466666666666665</v>
      </c>
    </row>
    <row r="436" spans="1:2" x14ac:dyDescent="0.25">
      <c r="A436" s="27">
        <v>498</v>
      </c>
      <c r="B436" s="44">
        <v>33.966666666666669</v>
      </c>
    </row>
    <row r="437" spans="1:2" x14ac:dyDescent="0.25">
      <c r="A437" s="27">
        <v>499</v>
      </c>
      <c r="B437" s="44">
        <v>31.4</v>
      </c>
    </row>
    <row r="438" spans="1:2" x14ac:dyDescent="0.25">
      <c r="A438" s="27" t="s">
        <v>610</v>
      </c>
      <c r="B438" s="44">
        <v>33.350844854070651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C8-820B-4A4A-9B8B-A390394B50E4}">
  <dimension ref="A3:D80"/>
  <sheetViews>
    <sheetView topLeftCell="A16" zoomScale="65" zoomScaleNormal="65" workbookViewId="0">
      <selection activeCell="D39" sqref="D39"/>
    </sheetView>
  </sheetViews>
  <sheetFormatPr defaultRowHeight="15" x14ac:dyDescent="0.25"/>
  <cols>
    <col min="1" max="1" width="17.28515625" bestFit="1" customWidth="1"/>
    <col min="2" max="2" width="26" bestFit="1" customWidth="1"/>
  </cols>
  <sheetData>
    <row r="3" spans="1:2" x14ac:dyDescent="0.25">
      <c r="A3" s="26" t="s">
        <v>609</v>
      </c>
      <c r="B3" t="s">
        <v>660</v>
      </c>
    </row>
    <row r="4" spans="1:2" x14ac:dyDescent="0.25">
      <c r="A4" s="27" t="s">
        <v>794</v>
      </c>
      <c r="B4" s="56">
        <v>21</v>
      </c>
    </row>
    <row r="5" spans="1:2" x14ac:dyDescent="0.25">
      <c r="A5" s="27" t="s">
        <v>838</v>
      </c>
      <c r="B5" s="56">
        <v>164</v>
      </c>
    </row>
    <row r="6" spans="1:2" x14ac:dyDescent="0.25">
      <c r="A6" s="27" t="s">
        <v>815</v>
      </c>
      <c r="B6" s="56">
        <v>223</v>
      </c>
    </row>
    <row r="7" spans="1:2" x14ac:dyDescent="0.25">
      <c r="A7" s="27" t="s">
        <v>859</v>
      </c>
      <c r="B7" s="56">
        <v>236</v>
      </c>
    </row>
    <row r="8" spans="1:2" x14ac:dyDescent="0.25">
      <c r="A8" s="27" t="s">
        <v>844</v>
      </c>
      <c r="B8" s="56">
        <v>253</v>
      </c>
    </row>
    <row r="9" spans="1:2" x14ac:dyDescent="0.25">
      <c r="A9" s="27" t="s">
        <v>848</v>
      </c>
      <c r="B9" s="56">
        <v>332</v>
      </c>
    </row>
    <row r="10" spans="1:2" x14ac:dyDescent="0.25">
      <c r="A10" s="27" t="s">
        <v>786</v>
      </c>
      <c r="B10" s="56">
        <v>335</v>
      </c>
    </row>
    <row r="11" spans="1:2" x14ac:dyDescent="0.25">
      <c r="A11" s="27" t="s">
        <v>808</v>
      </c>
      <c r="B11" s="56">
        <v>353</v>
      </c>
    </row>
    <row r="12" spans="1:2" x14ac:dyDescent="0.25">
      <c r="A12" s="27" t="s">
        <v>835</v>
      </c>
      <c r="B12" s="56">
        <v>425</v>
      </c>
    </row>
    <row r="13" spans="1:2" x14ac:dyDescent="0.25">
      <c r="A13" s="27" t="s">
        <v>789</v>
      </c>
      <c r="B13" s="56">
        <v>453</v>
      </c>
    </row>
    <row r="14" spans="1:2" x14ac:dyDescent="0.25">
      <c r="A14" s="27" t="s">
        <v>839</v>
      </c>
      <c r="B14" s="56">
        <v>495</v>
      </c>
    </row>
    <row r="15" spans="1:2" x14ac:dyDescent="0.25">
      <c r="A15" s="27" t="s">
        <v>785</v>
      </c>
      <c r="B15" s="56">
        <v>532</v>
      </c>
    </row>
    <row r="16" spans="1:2" x14ac:dyDescent="0.25">
      <c r="A16" s="27" t="s">
        <v>850</v>
      </c>
      <c r="B16" s="56">
        <v>572</v>
      </c>
    </row>
    <row r="17" spans="1:2" x14ac:dyDescent="0.25">
      <c r="A17" s="27" t="s">
        <v>816</v>
      </c>
      <c r="B17" s="56">
        <v>590</v>
      </c>
    </row>
    <row r="18" spans="1:2" x14ac:dyDescent="0.25">
      <c r="A18" s="27" t="s">
        <v>792</v>
      </c>
      <c r="B18" s="56">
        <v>606</v>
      </c>
    </row>
    <row r="19" spans="1:2" x14ac:dyDescent="0.25">
      <c r="A19" s="27" t="s">
        <v>843</v>
      </c>
      <c r="B19" s="56">
        <v>775</v>
      </c>
    </row>
    <row r="20" spans="1:2" x14ac:dyDescent="0.25">
      <c r="A20" s="27" t="s">
        <v>851</v>
      </c>
      <c r="B20" s="56">
        <v>794</v>
      </c>
    </row>
    <row r="21" spans="1:2" x14ac:dyDescent="0.25">
      <c r="A21" s="27" t="s">
        <v>819</v>
      </c>
      <c r="B21" s="56">
        <v>865</v>
      </c>
    </row>
    <row r="22" spans="1:2" x14ac:dyDescent="0.25">
      <c r="A22" s="27" t="s">
        <v>830</v>
      </c>
      <c r="B22" s="56">
        <v>867</v>
      </c>
    </row>
    <row r="23" spans="1:2" x14ac:dyDescent="0.25">
      <c r="A23" s="27" t="s">
        <v>820</v>
      </c>
      <c r="B23" s="56">
        <v>873</v>
      </c>
    </row>
    <row r="24" spans="1:2" x14ac:dyDescent="0.25">
      <c r="A24" s="27" t="s">
        <v>793</v>
      </c>
      <c r="B24" s="56">
        <v>910</v>
      </c>
    </row>
    <row r="25" spans="1:2" x14ac:dyDescent="0.25">
      <c r="A25" s="27" t="s">
        <v>840</v>
      </c>
      <c r="B25" s="56">
        <v>912</v>
      </c>
    </row>
    <row r="26" spans="1:2" x14ac:dyDescent="0.25">
      <c r="A26" s="27" t="s">
        <v>827</v>
      </c>
      <c r="B26" s="56">
        <v>925</v>
      </c>
    </row>
    <row r="27" spans="1:2" x14ac:dyDescent="0.25">
      <c r="A27" s="27" t="s">
        <v>812</v>
      </c>
      <c r="B27" s="56">
        <v>959</v>
      </c>
    </row>
    <row r="28" spans="1:2" x14ac:dyDescent="0.25">
      <c r="A28" s="27" t="s">
        <v>849</v>
      </c>
      <c r="B28" s="56">
        <v>988</v>
      </c>
    </row>
    <row r="29" spans="1:2" x14ac:dyDescent="0.25">
      <c r="A29" s="27" t="s">
        <v>833</v>
      </c>
      <c r="B29" s="56">
        <v>1004</v>
      </c>
    </row>
    <row r="30" spans="1:2" x14ac:dyDescent="0.25">
      <c r="A30" s="27" t="s">
        <v>841</v>
      </c>
      <c r="B30" s="56">
        <v>1068</v>
      </c>
    </row>
    <row r="31" spans="1:2" x14ac:dyDescent="0.25">
      <c r="A31" s="27" t="s">
        <v>811</v>
      </c>
      <c r="B31" s="56">
        <v>1073</v>
      </c>
    </row>
    <row r="32" spans="1:2" x14ac:dyDescent="0.25">
      <c r="A32" s="27" t="s">
        <v>818</v>
      </c>
      <c r="B32" s="56">
        <v>1081</v>
      </c>
    </row>
    <row r="33" spans="1:4" x14ac:dyDescent="0.25">
      <c r="A33" s="27" t="s">
        <v>788</v>
      </c>
      <c r="B33" s="56">
        <v>1114</v>
      </c>
    </row>
    <row r="34" spans="1:4" x14ac:dyDescent="0.25">
      <c r="A34" s="27" t="s">
        <v>852</v>
      </c>
      <c r="B34" s="56">
        <v>1122</v>
      </c>
    </row>
    <row r="35" spans="1:4" x14ac:dyDescent="0.25">
      <c r="A35" s="27" t="s">
        <v>846</v>
      </c>
      <c r="B35" s="56">
        <v>1138</v>
      </c>
    </row>
    <row r="36" spans="1:4" x14ac:dyDescent="0.25">
      <c r="A36" s="27" t="s">
        <v>813</v>
      </c>
      <c r="B36" s="56">
        <v>1144</v>
      </c>
    </row>
    <row r="37" spans="1:4" x14ac:dyDescent="0.25">
      <c r="A37" s="27" t="s">
        <v>829</v>
      </c>
      <c r="B37" s="56">
        <v>1189</v>
      </c>
    </row>
    <row r="38" spans="1:4" x14ac:dyDescent="0.25">
      <c r="A38" s="27" t="s">
        <v>797</v>
      </c>
      <c r="B38" s="56">
        <v>1248</v>
      </c>
    </row>
    <row r="39" spans="1:4" x14ac:dyDescent="0.25">
      <c r="A39" s="27" t="s">
        <v>854</v>
      </c>
      <c r="B39" s="56">
        <v>1281</v>
      </c>
      <c r="D39" s="42" t="s">
        <v>861</v>
      </c>
    </row>
    <row r="40" spans="1:4" x14ac:dyDescent="0.25">
      <c r="A40" s="27" t="s">
        <v>814</v>
      </c>
      <c r="B40" s="56">
        <v>1289</v>
      </c>
      <c r="D40" s="42" t="s">
        <v>862</v>
      </c>
    </row>
    <row r="41" spans="1:4" x14ac:dyDescent="0.25">
      <c r="A41" s="27" t="s">
        <v>858</v>
      </c>
      <c r="B41" s="56">
        <v>1292</v>
      </c>
    </row>
    <row r="42" spans="1:4" x14ac:dyDescent="0.25">
      <c r="A42" s="27" t="s">
        <v>790</v>
      </c>
      <c r="B42" s="56">
        <v>1297</v>
      </c>
    </row>
    <row r="43" spans="1:4" x14ac:dyDescent="0.25">
      <c r="A43" s="27" t="s">
        <v>801</v>
      </c>
      <c r="B43" s="56">
        <v>1308</v>
      </c>
    </row>
    <row r="44" spans="1:4" x14ac:dyDescent="0.25">
      <c r="A44" s="27" t="s">
        <v>805</v>
      </c>
      <c r="B44" s="56">
        <v>1318</v>
      </c>
    </row>
    <row r="45" spans="1:4" x14ac:dyDescent="0.25">
      <c r="A45" s="27" t="s">
        <v>817</v>
      </c>
      <c r="B45" s="56">
        <v>1380</v>
      </c>
    </row>
    <row r="46" spans="1:4" x14ac:dyDescent="0.25">
      <c r="A46" s="27" t="s">
        <v>824</v>
      </c>
      <c r="B46" s="56">
        <v>1439</v>
      </c>
    </row>
    <row r="47" spans="1:4" x14ac:dyDescent="0.25">
      <c r="A47" s="27" t="s">
        <v>847</v>
      </c>
      <c r="B47" s="56">
        <v>1479</v>
      </c>
    </row>
    <row r="48" spans="1:4" x14ac:dyDescent="0.25">
      <c r="A48" s="27" t="s">
        <v>834</v>
      </c>
      <c r="B48" s="56">
        <v>1484</v>
      </c>
    </row>
    <row r="49" spans="1:2" x14ac:dyDescent="0.25">
      <c r="A49" s="27" t="s">
        <v>803</v>
      </c>
      <c r="B49" s="56">
        <v>1492</v>
      </c>
    </row>
    <row r="50" spans="1:2" x14ac:dyDescent="0.25">
      <c r="A50" s="27" t="s">
        <v>823</v>
      </c>
      <c r="B50" s="56">
        <v>1560</v>
      </c>
    </row>
    <row r="51" spans="1:2" x14ac:dyDescent="0.25">
      <c r="A51" s="27" t="s">
        <v>837</v>
      </c>
      <c r="B51" s="56">
        <v>1590</v>
      </c>
    </row>
    <row r="52" spans="1:2" x14ac:dyDescent="0.25">
      <c r="A52" s="27" t="s">
        <v>855</v>
      </c>
      <c r="B52" s="56">
        <v>1628</v>
      </c>
    </row>
    <row r="53" spans="1:2" x14ac:dyDescent="0.25">
      <c r="A53" s="27" t="s">
        <v>807</v>
      </c>
      <c r="B53" s="56">
        <v>1689</v>
      </c>
    </row>
    <row r="54" spans="1:2" x14ac:dyDescent="0.25">
      <c r="A54" s="27" t="s">
        <v>810</v>
      </c>
      <c r="B54" s="56">
        <v>1693</v>
      </c>
    </row>
    <row r="55" spans="1:2" x14ac:dyDescent="0.25">
      <c r="A55" s="27" t="s">
        <v>842</v>
      </c>
      <c r="B55" s="56">
        <v>1725</v>
      </c>
    </row>
    <row r="56" spans="1:2" x14ac:dyDescent="0.25">
      <c r="A56" s="27" t="s">
        <v>798</v>
      </c>
      <c r="B56" s="56">
        <v>1774</v>
      </c>
    </row>
    <row r="57" spans="1:2" x14ac:dyDescent="0.25">
      <c r="A57" s="27" t="s">
        <v>857</v>
      </c>
      <c r="B57" s="56">
        <v>1779</v>
      </c>
    </row>
    <row r="58" spans="1:2" x14ac:dyDescent="0.25">
      <c r="A58" s="27" t="s">
        <v>836</v>
      </c>
      <c r="B58" s="56">
        <v>1850</v>
      </c>
    </row>
    <row r="59" spans="1:2" x14ac:dyDescent="0.25">
      <c r="A59" s="27" t="s">
        <v>825</v>
      </c>
      <c r="B59" s="56">
        <v>1859</v>
      </c>
    </row>
    <row r="60" spans="1:2" x14ac:dyDescent="0.25">
      <c r="A60" s="27" t="s">
        <v>826</v>
      </c>
      <c r="B60" s="56">
        <v>1966</v>
      </c>
    </row>
    <row r="61" spans="1:2" x14ac:dyDescent="0.25">
      <c r="A61" s="27" t="s">
        <v>821</v>
      </c>
      <c r="B61" s="56">
        <v>1993</v>
      </c>
    </row>
    <row r="62" spans="1:2" x14ac:dyDescent="0.25">
      <c r="A62" s="27" t="s">
        <v>795</v>
      </c>
      <c r="B62" s="56">
        <v>1994</v>
      </c>
    </row>
    <row r="63" spans="1:2" x14ac:dyDescent="0.25">
      <c r="A63" s="27" t="s">
        <v>853</v>
      </c>
      <c r="B63" s="56">
        <v>2008</v>
      </c>
    </row>
    <row r="64" spans="1:2" x14ac:dyDescent="0.25">
      <c r="A64" s="27" t="s">
        <v>802</v>
      </c>
      <c r="B64" s="56">
        <v>2101</v>
      </c>
    </row>
    <row r="65" spans="1:2" x14ac:dyDescent="0.25">
      <c r="A65" s="27" t="s">
        <v>809</v>
      </c>
      <c r="B65" s="56">
        <v>2115</v>
      </c>
    </row>
    <row r="66" spans="1:2" x14ac:dyDescent="0.25">
      <c r="A66" s="27" t="s">
        <v>804</v>
      </c>
      <c r="B66" s="56">
        <v>2125</v>
      </c>
    </row>
    <row r="67" spans="1:2" x14ac:dyDescent="0.25">
      <c r="A67" s="27" t="s">
        <v>845</v>
      </c>
      <c r="B67" s="56">
        <v>2275</v>
      </c>
    </row>
    <row r="68" spans="1:2" x14ac:dyDescent="0.25">
      <c r="A68" s="27" t="s">
        <v>800</v>
      </c>
      <c r="B68" s="56">
        <v>2428</v>
      </c>
    </row>
    <row r="69" spans="1:2" x14ac:dyDescent="0.25">
      <c r="A69" s="27" t="s">
        <v>822</v>
      </c>
      <c r="B69" s="56">
        <v>2573</v>
      </c>
    </row>
    <row r="70" spans="1:2" x14ac:dyDescent="0.25">
      <c r="A70" s="27" t="s">
        <v>799</v>
      </c>
      <c r="B70" s="56">
        <v>2631</v>
      </c>
    </row>
    <row r="71" spans="1:2" x14ac:dyDescent="0.25">
      <c r="A71" s="27" t="s">
        <v>831</v>
      </c>
      <c r="B71" s="56">
        <v>2647</v>
      </c>
    </row>
    <row r="72" spans="1:2" x14ac:dyDescent="0.25">
      <c r="A72" s="27" t="s">
        <v>796</v>
      </c>
      <c r="B72" s="56">
        <v>2822</v>
      </c>
    </row>
    <row r="73" spans="1:2" x14ac:dyDescent="0.25">
      <c r="A73" s="27" t="s">
        <v>832</v>
      </c>
      <c r="B73" s="56">
        <v>2844</v>
      </c>
    </row>
    <row r="74" spans="1:2" x14ac:dyDescent="0.25">
      <c r="A74" s="27" t="s">
        <v>856</v>
      </c>
      <c r="B74" s="56">
        <v>2902</v>
      </c>
    </row>
    <row r="75" spans="1:2" x14ac:dyDescent="0.25">
      <c r="A75" s="27" t="s">
        <v>806</v>
      </c>
      <c r="B75" s="56">
        <v>2979</v>
      </c>
    </row>
    <row r="76" spans="1:2" x14ac:dyDescent="0.25">
      <c r="A76" s="27" t="s">
        <v>828</v>
      </c>
      <c r="B76" s="56">
        <v>3066</v>
      </c>
    </row>
    <row r="77" spans="1:2" x14ac:dyDescent="0.25">
      <c r="A77" s="27" t="s">
        <v>860</v>
      </c>
      <c r="B77" s="56">
        <v>3070</v>
      </c>
    </row>
    <row r="78" spans="1:2" x14ac:dyDescent="0.25">
      <c r="A78" s="27" t="s">
        <v>791</v>
      </c>
      <c r="B78" s="56">
        <v>3125</v>
      </c>
    </row>
    <row r="79" spans="1:2" x14ac:dyDescent="0.25">
      <c r="A79" s="27" t="s">
        <v>787</v>
      </c>
      <c r="B79" s="56">
        <v>3640</v>
      </c>
    </row>
    <row r="80" spans="1:2" x14ac:dyDescent="0.25">
      <c r="A80" s="27" t="s">
        <v>610</v>
      </c>
      <c r="B80" s="56">
        <v>109149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3E4-9118-AA45-9E62-E585C86E8186}">
  <dimension ref="A1:L435"/>
  <sheetViews>
    <sheetView topLeftCell="C1" zoomScale="65" zoomScaleNormal="65" workbookViewId="0">
      <selection activeCell="J2" sqref="J2:J435"/>
    </sheetView>
  </sheetViews>
  <sheetFormatPr defaultColWidth="8.85546875" defaultRowHeight="15" x14ac:dyDescent="0.25"/>
  <cols>
    <col min="1" max="1" width="18.140625" bestFit="1" customWidth="1"/>
    <col min="2" max="2" width="32.7109375" bestFit="1" customWidth="1"/>
    <col min="3" max="3" width="46.7109375" customWidth="1"/>
    <col min="4" max="4" width="12.7109375" bestFit="1" customWidth="1"/>
    <col min="5" max="5" width="17.5703125" bestFit="1" customWidth="1"/>
    <col min="6" max="6" width="17" bestFit="1" customWidth="1"/>
    <col min="7" max="7" width="39.42578125" bestFit="1" customWidth="1"/>
    <col min="8" max="8" width="34.7109375" bestFit="1" customWidth="1"/>
    <col min="9" max="9" width="23.42578125" bestFit="1" customWidth="1"/>
    <col min="10" max="10" width="17.28515625" bestFit="1" customWidth="1"/>
    <col min="11" max="11" width="22.28515625" bestFit="1" customWidth="1"/>
    <col min="12" max="12" width="24.5703125" bestFit="1" customWidth="1"/>
  </cols>
  <sheetData>
    <row r="1" spans="1:12" x14ac:dyDescent="0.25">
      <c r="A1" s="20" t="s">
        <v>7</v>
      </c>
      <c r="B1" s="21" t="s">
        <v>578</v>
      </c>
      <c r="C1" s="21" t="s">
        <v>783</v>
      </c>
      <c r="D1" s="21" t="s">
        <v>675</v>
      </c>
      <c r="E1" s="21" t="s">
        <v>677</v>
      </c>
      <c r="F1" s="21" t="s">
        <v>676</v>
      </c>
      <c r="G1" s="21" t="s">
        <v>577</v>
      </c>
      <c r="H1" s="22" t="s">
        <v>576</v>
      </c>
      <c r="I1" s="21" t="s">
        <v>658</v>
      </c>
      <c r="J1" s="21" t="s">
        <v>659</v>
      </c>
      <c r="K1" s="21" t="s">
        <v>670</v>
      </c>
      <c r="L1" s="21" t="s">
        <v>671</v>
      </c>
    </row>
    <row r="2" spans="1:12" x14ac:dyDescent="0.25">
      <c r="A2" s="18">
        <v>315</v>
      </c>
      <c r="B2" s="17" t="s">
        <v>575</v>
      </c>
      <c r="C2" s="57" t="s">
        <v>678</v>
      </c>
      <c r="D2" s="17" t="str">
        <f t="shared" ref="D2:D65" si="0">LEFT(C2, FIND(" ", C2) - 1)</f>
        <v>Мария</v>
      </c>
      <c r="E2" s="17" t="str">
        <f t="shared" ref="E2:E65" si="1">TRIM(MID(C2, FIND(" ", C2) + 1, FIND("#", SUBSTITUTE(C2, " ", "#", 2)) - FIND(" ", C2) - 1))</f>
        <v>Сидорова</v>
      </c>
      <c r="F2" s="17" t="str">
        <f t="shared" ref="F2:F65" si="2">RIGHT(C2, LEN(C2) - FIND("#", SUBSTITUTE(C2, " ", "#", LEN(C2) - LEN(SUBSTITUTE(C2, " ", "")))))</f>
        <v>Александровна</v>
      </c>
      <c r="G2" s="17" t="s">
        <v>142</v>
      </c>
      <c r="H2" s="49">
        <v>44747</v>
      </c>
      <c r="I2" s="32" t="str">
        <f t="shared" ref="I2:I65" si="3">LEFT(B2,LEN(B2)-13)</f>
        <v>+998</v>
      </c>
      <c r="J2" s="32" t="str">
        <f>_xlfn.XLOOKUP(I2,'коды стран'!$B$2:$B$7,'коды стран'!$A$2:$A$7,"Не найдено",0)</f>
        <v>Узбекистан</v>
      </c>
      <c r="K2" s="51">
        <f t="shared" ref="K2:K65" ca="1" si="4">TODAY()</f>
        <v>45740</v>
      </c>
      <c r="L2" s="55">
        <f t="shared" ref="L2:L65" ca="1" si="5">(K2-H2)/30</f>
        <v>33.1</v>
      </c>
    </row>
    <row r="3" spans="1:12" x14ac:dyDescent="0.25">
      <c r="A3" s="18">
        <v>253</v>
      </c>
      <c r="B3" s="17" t="s">
        <v>574</v>
      </c>
      <c r="C3" s="57" t="s">
        <v>679</v>
      </c>
      <c r="D3" s="17" t="str">
        <f t="shared" si="0"/>
        <v>Петр</v>
      </c>
      <c r="E3" s="17" t="str">
        <f t="shared" si="1"/>
        <v>Иванов</v>
      </c>
      <c r="F3" s="17" t="str">
        <f t="shared" si="2"/>
        <v>Сергеевич</v>
      </c>
      <c r="G3" s="17" t="s">
        <v>142</v>
      </c>
      <c r="H3" s="49">
        <v>44750</v>
      </c>
      <c r="I3" s="17" t="str">
        <f t="shared" si="3"/>
        <v>+375</v>
      </c>
      <c r="J3" s="17" t="str">
        <f>_xlfn.XLOOKUP(I3,'коды стран'!$B$2:$B$7,'коды стран'!$A$2:$A$7,"Не найдено",0)</f>
        <v>Беларусь</v>
      </c>
      <c r="K3" s="51">
        <f t="shared" ca="1" si="4"/>
        <v>45740</v>
      </c>
      <c r="L3" s="55">
        <f t="shared" ca="1" si="5"/>
        <v>33</v>
      </c>
    </row>
    <row r="4" spans="1:12" x14ac:dyDescent="0.25">
      <c r="A4" s="18">
        <v>12</v>
      </c>
      <c r="B4" s="17" t="s">
        <v>573</v>
      </c>
      <c r="C4" s="57" t="s">
        <v>680</v>
      </c>
      <c r="D4" s="17" t="str">
        <f t="shared" si="0"/>
        <v>Анна</v>
      </c>
      <c r="E4" s="17" t="str">
        <f t="shared" si="1"/>
        <v>Кузнецова</v>
      </c>
      <c r="F4" s="17" t="str">
        <f t="shared" si="2"/>
        <v>Дмитриевна</v>
      </c>
      <c r="G4" s="17" t="s">
        <v>142</v>
      </c>
      <c r="H4" s="49">
        <v>44842</v>
      </c>
      <c r="I4" s="17" t="str">
        <f t="shared" si="3"/>
        <v>+375</v>
      </c>
      <c r="J4" s="17" t="str">
        <f>_xlfn.XLOOKUP(I4,'коды стран'!$B$2:$B$7,'коды стран'!$A$2:$A$7,"Не найдено",0)</f>
        <v>Беларусь</v>
      </c>
      <c r="K4" s="51">
        <f t="shared" ca="1" si="4"/>
        <v>45740</v>
      </c>
      <c r="L4" s="55">
        <f t="shared" ca="1" si="5"/>
        <v>29.933333333333334</v>
      </c>
    </row>
    <row r="5" spans="1:12" x14ac:dyDescent="0.25">
      <c r="A5" s="18">
        <v>116</v>
      </c>
      <c r="B5" s="17" t="s">
        <v>572</v>
      </c>
      <c r="C5" s="57" t="s">
        <v>681</v>
      </c>
      <c r="D5" s="17" t="str">
        <f t="shared" si="0"/>
        <v>Сергей</v>
      </c>
      <c r="E5" s="17" t="str">
        <f t="shared" si="1"/>
        <v>Васильев</v>
      </c>
      <c r="F5" s="17" t="str">
        <f t="shared" si="2"/>
        <v>Алексеевич</v>
      </c>
      <c r="G5" s="17" t="s">
        <v>140</v>
      </c>
      <c r="H5" s="49">
        <v>44643</v>
      </c>
      <c r="I5" s="17" t="str">
        <f t="shared" si="3"/>
        <v>+7</v>
      </c>
      <c r="J5" s="17" t="str">
        <f>_xlfn.XLOOKUP(I5,'коды стран'!$B$2:$B$7,'коды стран'!$A$2:$A$7,"Не найдено",0)</f>
        <v>Россия</v>
      </c>
      <c r="K5" s="51">
        <f t="shared" ca="1" si="4"/>
        <v>45740</v>
      </c>
      <c r="L5" s="55">
        <f t="shared" ca="1" si="5"/>
        <v>36.56666666666667</v>
      </c>
    </row>
    <row r="6" spans="1:12" x14ac:dyDescent="0.25">
      <c r="A6" s="18">
        <v>471</v>
      </c>
      <c r="B6" s="17" t="s">
        <v>571</v>
      </c>
      <c r="C6" s="57" t="s">
        <v>682</v>
      </c>
      <c r="D6" s="17" t="str">
        <f t="shared" si="0"/>
        <v>Елена</v>
      </c>
      <c r="E6" s="17" t="str">
        <f t="shared" si="1"/>
        <v>Смирнова</v>
      </c>
      <c r="F6" s="17" t="str">
        <f t="shared" si="2"/>
        <v>Викторовна</v>
      </c>
      <c r="G6" s="17" t="s">
        <v>142</v>
      </c>
      <c r="H6" s="49">
        <v>44577</v>
      </c>
      <c r="I6" s="17" t="str">
        <f t="shared" si="3"/>
        <v>+380</v>
      </c>
      <c r="J6" s="17" t="str">
        <f>_xlfn.XLOOKUP(I6,'коды стран'!$B$2:$B$7,'коды стран'!$A$2:$A$7,"Не найдено",0)</f>
        <v>Украина</v>
      </c>
      <c r="K6" s="51">
        <f t="shared" ca="1" si="4"/>
        <v>45740</v>
      </c>
      <c r="L6" s="55">
        <f t="shared" ca="1" si="5"/>
        <v>38.766666666666666</v>
      </c>
    </row>
    <row r="7" spans="1:12" x14ac:dyDescent="0.25">
      <c r="A7" s="18">
        <v>374</v>
      </c>
      <c r="B7" s="17" t="s">
        <v>570</v>
      </c>
      <c r="C7" s="57" t="s">
        <v>683</v>
      </c>
      <c r="D7" s="17" t="str">
        <f t="shared" si="0"/>
        <v>Дмитрий</v>
      </c>
      <c r="E7" s="17" t="str">
        <f t="shared" si="1"/>
        <v>Козлов</v>
      </c>
      <c r="F7" s="17" t="str">
        <f t="shared" si="2"/>
        <v>Николаевич</v>
      </c>
      <c r="G7" s="17" t="s">
        <v>140</v>
      </c>
      <c r="H7" s="49">
        <v>44582</v>
      </c>
      <c r="I7" s="17" t="str">
        <f t="shared" si="3"/>
        <v>+380</v>
      </c>
      <c r="J7" s="17" t="str">
        <f>_xlfn.XLOOKUP(I7,'коды стран'!$B$2:$B$7,'коды стран'!$A$2:$A$7,"Не найдено",0)</f>
        <v>Украина</v>
      </c>
      <c r="K7" s="51">
        <f t="shared" ca="1" si="4"/>
        <v>45740</v>
      </c>
      <c r="L7" s="55">
        <f t="shared" ca="1" si="5"/>
        <v>38.6</v>
      </c>
    </row>
    <row r="8" spans="1:12" x14ac:dyDescent="0.25">
      <c r="A8" s="18">
        <v>477</v>
      </c>
      <c r="B8" s="17" t="s">
        <v>569</v>
      </c>
      <c r="C8" s="57" t="s">
        <v>684</v>
      </c>
      <c r="D8" s="17" t="str">
        <f t="shared" si="0"/>
        <v>Ольга</v>
      </c>
      <c r="E8" s="17" t="str">
        <f t="shared" si="1"/>
        <v>Лебедева</v>
      </c>
      <c r="F8" s="17" t="str">
        <f t="shared" si="2"/>
        <v>Андреевна</v>
      </c>
      <c r="G8" s="17" t="s">
        <v>142</v>
      </c>
      <c r="H8" s="49">
        <v>44738</v>
      </c>
      <c r="I8" s="17" t="str">
        <f t="shared" si="3"/>
        <v>+998</v>
      </c>
      <c r="J8" s="17" t="str">
        <f>_xlfn.XLOOKUP(I8,'коды стран'!$B$2:$B$7,'коды стран'!$A$2:$A$7,"Не найдено",0)</f>
        <v>Узбекистан</v>
      </c>
      <c r="K8" s="51">
        <f t="shared" ca="1" si="4"/>
        <v>45740</v>
      </c>
      <c r="L8" s="55">
        <f t="shared" ca="1" si="5"/>
        <v>33.4</v>
      </c>
    </row>
    <row r="9" spans="1:12" x14ac:dyDescent="0.25">
      <c r="A9" s="18">
        <v>335</v>
      </c>
      <c r="B9" s="17" t="s">
        <v>568</v>
      </c>
      <c r="C9" s="57" t="s">
        <v>685</v>
      </c>
      <c r="D9" s="17" t="str">
        <f t="shared" si="0"/>
        <v>Алексей</v>
      </c>
      <c r="E9" s="17" t="str">
        <f t="shared" si="1"/>
        <v>Морозов</v>
      </c>
      <c r="F9" s="17" t="str">
        <f t="shared" si="2"/>
        <v>Игоревич</v>
      </c>
      <c r="G9" s="17" t="s">
        <v>140</v>
      </c>
      <c r="H9" s="49">
        <v>44619</v>
      </c>
      <c r="I9" s="17" t="str">
        <f t="shared" si="3"/>
        <v>+998</v>
      </c>
      <c r="J9" s="17" t="str">
        <f>_xlfn.XLOOKUP(I9,'коды стран'!$B$2:$B$7,'коды стран'!$A$2:$A$7,"Не найдено",0)</f>
        <v>Узбекистан</v>
      </c>
      <c r="K9" s="51">
        <f t="shared" ca="1" si="4"/>
        <v>45740</v>
      </c>
      <c r="L9" s="55">
        <f t="shared" ca="1" si="5"/>
        <v>37.366666666666667</v>
      </c>
    </row>
    <row r="10" spans="1:12" x14ac:dyDescent="0.25">
      <c r="A10" s="18">
        <v>350</v>
      </c>
      <c r="B10" s="17" t="s">
        <v>567</v>
      </c>
      <c r="C10" s="57" t="s">
        <v>686</v>
      </c>
      <c r="D10" s="17" t="str">
        <f t="shared" si="0"/>
        <v>Татьяна</v>
      </c>
      <c r="E10" s="17" t="str">
        <f t="shared" si="1"/>
        <v>Николаева</v>
      </c>
      <c r="F10" s="17" t="str">
        <f t="shared" si="2"/>
        <v>Павловна</v>
      </c>
      <c r="G10" s="17" t="s">
        <v>140</v>
      </c>
      <c r="H10" s="49">
        <v>44684</v>
      </c>
      <c r="I10" s="17" t="str">
        <f t="shared" si="3"/>
        <v>+380</v>
      </c>
      <c r="J10" s="17" t="str">
        <f>_xlfn.XLOOKUP(I10,'коды стран'!$B$2:$B$7,'коды стран'!$A$2:$A$7,"Не найдено",0)</f>
        <v>Украина</v>
      </c>
      <c r="K10" s="51">
        <f t="shared" ca="1" si="4"/>
        <v>45740</v>
      </c>
      <c r="L10" s="55">
        <f t="shared" ca="1" si="5"/>
        <v>35.200000000000003</v>
      </c>
    </row>
    <row r="11" spans="1:12" x14ac:dyDescent="0.25">
      <c r="A11" s="18">
        <v>413</v>
      </c>
      <c r="B11" s="17" t="s">
        <v>566</v>
      </c>
      <c r="C11" s="57" t="s">
        <v>687</v>
      </c>
      <c r="D11" s="17" t="str">
        <f t="shared" si="0"/>
        <v>Александр</v>
      </c>
      <c r="E11" s="17" t="str">
        <f t="shared" si="1"/>
        <v>Соколов</v>
      </c>
      <c r="F11" s="17" t="str">
        <f t="shared" si="2"/>
        <v>Михайлович</v>
      </c>
      <c r="G11" s="17" t="s">
        <v>140</v>
      </c>
      <c r="H11" s="49">
        <v>44699</v>
      </c>
      <c r="I11" s="17" t="str">
        <f t="shared" si="3"/>
        <v>+7</v>
      </c>
      <c r="J11" s="17" t="str">
        <f>_xlfn.XLOOKUP(I11,'коды стран'!$B$2:$B$7,'коды стран'!$A$2:$A$7,"Не найдено",0)</f>
        <v>Россия</v>
      </c>
      <c r="K11" s="51">
        <f t="shared" ca="1" si="4"/>
        <v>45740</v>
      </c>
      <c r="L11" s="55">
        <f t="shared" ca="1" si="5"/>
        <v>34.700000000000003</v>
      </c>
    </row>
    <row r="12" spans="1:12" x14ac:dyDescent="0.25">
      <c r="A12" s="18">
        <v>495</v>
      </c>
      <c r="B12" s="17" t="s">
        <v>565</v>
      </c>
      <c r="C12" s="57" t="s">
        <v>688</v>
      </c>
      <c r="D12" s="17" t="str">
        <f t="shared" si="0"/>
        <v>Наталья</v>
      </c>
      <c r="E12" s="17" t="str">
        <f t="shared" si="1"/>
        <v>Захарова</v>
      </c>
      <c r="F12" s="17" t="str">
        <f t="shared" si="2"/>
        <v>Романовна</v>
      </c>
      <c r="G12" s="17" t="s">
        <v>142</v>
      </c>
      <c r="H12" s="49">
        <v>44654</v>
      </c>
      <c r="I12" s="17" t="str">
        <f t="shared" si="3"/>
        <v>+998</v>
      </c>
      <c r="J12" s="17" t="str">
        <f>_xlfn.XLOOKUP(I12,'коды стран'!$B$2:$B$7,'коды стран'!$A$2:$A$7,"Не найдено",0)</f>
        <v>Узбекистан</v>
      </c>
      <c r="K12" s="51">
        <f t="shared" ca="1" si="4"/>
        <v>45740</v>
      </c>
      <c r="L12" s="55">
        <f t="shared" ca="1" si="5"/>
        <v>36.200000000000003</v>
      </c>
    </row>
    <row r="13" spans="1:12" x14ac:dyDescent="0.25">
      <c r="A13" s="18">
        <v>353</v>
      </c>
      <c r="B13" s="17" t="s">
        <v>564</v>
      </c>
      <c r="C13" s="57" t="s">
        <v>689</v>
      </c>
      <c r="D13" s="17" t="str">
        <f t="shared" si="0"/>
        <v>Владимир</v>
      </c>
      <c r="E13" s="17" t="str">
        <f t="shared" si="1"/>
        <v>Кузнецов</v>
      </c>
      <c r="F13" s="17" t="str">
        <f t="shared" si="2"/>
        <v>Валентинович</v>
      </c>
      <c r="G13" s="17" t="s">
        <v>142</v>
      </c>
      <c r="H13" s="49">
        <v>44656</v>
      </c>
      <c r="I13" s="17" t="str">
        <f t="shared" si="3"/>
        <v>+992</v>
      </c>
      <c r="J13" s="17" t="str">
        <f>_xlfn.XLOOKUP(I13,'коды стран'!$B$2:$B$7,'коды стран'!$A$2:$A$7,"Не найдено",0)</f>
        <v>Таджикистан</v>
      </c>
      <c r="K13" s="51">
        <f t="shared" ca="1" si="4"/>
        <v>45740</v>
      </c>
      <c r="L13" s="55">
        <f t="shared" ca="1" si="5"/>
        <v>36.133333333333333</v>
      </c>
    </row>
    <row r="14" spans="1:12" x14ac:dyDescent="0.25">
      <c r="A14" s="18">
        <v>332</v>
      </c>
      <c r="B14" s="17" t="s">
        <v>563</v>
      </c>
      <c r="C14" s="57" t="s">
        <v>784</v>
      </c>
      <c r="D14" s="17" t="str">
        <f t="shared" si="0"/>
        <v>Светлана</v>
      </c>
      <c r="E14" s="17" t="str">
        <f t="shared" si="1"/>
        <v>Григорьева</v>
      </c>
      <c r="F14" s="17" t="str">
        <f t="shared" si="2"/>
        <v>Константиновна</v>
      </c>
      <c r="G14" s="17" t="s">
        <v>140</v>
      </c>
      <c r="H14" s="49">
        <v>44858</v>
      </c>
      <c r="I14" s="17" t="str">
        <f t="shared" si="3"/>
        <v>+998</v>
      </c>
      <c r="J14" s="17" t="str">
        <f>_xlfn.XLOOKUP(I14,'коды стран'!$B$2:$B$7,'коды стран'!$A$2:$A$7,"Не найдено",0)</f>
        <v>Узбекистан</v>
      </c>
      <c r="K14" s="51">
        <f t="shared" ca="1" si="4"/>
        <v>45740</v>
      </c>
      <c r="L14" s="55">
        <f t="shared" ca="1" si="5"/>
        <v>29.4</v>
      </c>
    </row>
    <row r="15" spans="1:12" x14ac:dyDescent="0.25">
      <c r="A15" s="18">
        <v>414</v>
      </c>
      <c r="B15" s="17" t="s">
        <v>562</v>
      </c>
      <c r="C15" s="57" t="s">
        <v>690</v>
      </c>
      <c r="D15" s="17" t="str">
        <f t="shared" si="0"/>
        <v>Андрей</v>
      </c>
      <c r="E15" s="17" t="str">
        <f t="shared" si="1"/>
        <v>Федоров</v>
      </c>
      <c r="F15" s="17" t="str">
        <f t="shared" si="2"/>
        <v>Артемович</v>
      </c>
      <c r="G15" s="17" t="s">
        <v>140</v>
      </c>
      <c r="H15" s="49">
        <v>44794</v>
      </c>
      <c r="I15" s="17" t="str">
        <f t="shared" si="3"/>
        <v>+375</v>
      </c>
      <c r="J15" s="17" t="str">
        <f>_xlfn.XLOOKUP(I15,'коды стран'!$B$2:$B$7,'коды стран'!$A$2:$A$7,"Не найдено",0)</f>
        <v>Беларусь</v>
      </c>
      <c r="K15" s="51">
        <f t="shared" ca="1" si="4"/>
        <v>45740</v>
      </c>
      <c r="L15" s="55">
        <f t="shared" ca="1" si="5"/>
        <v>31.533333333333335</v>
      </c>
    </row>
    <row r="16" spans="1:12" x14ac:dyDescent="0.25">
      <c r="A16" s="18">
        <v>236</v>
      </c>
      <c r="B16" s="17" t="s">
        <v>561</v>
      </c>
      <c r="C16" s="57" t="s">
        <v>691</v>
      </c>
      <c r="D16" s="17" t="str">
        <f t="shared" si="0"/>
        <v>Юлия</v>
      </c>
      <c r="E16" s="17" t="str">
        <f t="shared" si="1"/>
        <v>Михайлова</v>
      </c>
      <c r="F16" s="17" t="str">
        <f t="shared" si="2"/>
        <v>Владиславовна</v>
      </c>
      <c r="G16" s="17" t="s">
        <v>142</v>
      </c>
      <c r="H16" s="49">
        <v>44820</v>
      </c>
      <c r="I16" s="17" t="str">
        <f t="shared" si="3"/>
        <v>+998</v>
      </c>
      <c r="J16" s="17" t="str">
        <f>_xlfn.XLOOKUP(I16,'коды стран'!$B$2:$B$7,'коды стран'!$A$2:$A$7,"Не найдено",0)</f>
        <v>Узбекистан</v>
      </c>
      <c r="K16" s="51">
        <f t="shared" ca="1" si="4"/>
        <v>45740</v>
      </c>
      <c r="L16" s="55">
        <f t="shared" ca="1" si="5"/>
        <v>30.666666666666668</v>
      </c>
    </row>
    <row r="17" spans="1:12" x14ac:dyDescent="0.25">
      <c r="A17" s="18">
        <v>164</v>
      </c>
      <c r="B17" s="17" t="s">
        <v>560</v>
      </c>
      <c r="C17" s="57" t="s">
        <v>692</v>
      </c>
      <c r="D17" s="17" t="str">
        <f t="shared" si="0"/>
        <v>Михаил</v>
      </c>
      <c r="E17" s="17" t="str">
        <f t="shared" si="1"/>
        <v>Лазарев</v>
      </c>
      <c r="F17" s="17" t="str">
        <f t="shared" si="2"/>
        <v>Кириллович</v>
      </c>
      <c r="G17" s="17" t="s">
        <v>140</v>
      </c>
      <c r="H17" s="49">
        <v>44678</v>
      </c>
      <c r="I17" s="17" t="str">
        <f t="shared" si="3"/>
        <v>+7</v>
      </c>
      <c r="J17" s="17" t="str">
        <f>_xlfn.XLOOKUP(I17,'коды стран'!$B$2:$B$7,'коды стран'!$A$2:$A$7,"Не найдено",0)</f>
        <v>Россия</v>
      </c>
      <c r="K17" s="51">
        <f t="shared" ca="1" si="4"/>
        <v>45740</v>
      </c>
      <c r="L17" s="55">
        <f t="shared" ca="1" si="5"/>
        <v>35.4</v>
      </c>
    </row>
    <row r="18" spans="1:12" x14ac:dyDescent="0.25">
      <c r="A18" s="18">
        <v>490</v>
      </c>
      <c r="B18" s="17" t="s">
        <v>559</v>
      </c>
      <c r="C18" s="57" t="s">
        <v>693</v>
      </c>
      <c r="D18" s="17" t="str">
        <f t="shared" si="0"/>
        <v>Екатерина</v>
      </c>
      <c r="E18" s="17" t="str">
        <f t="shared" si="1"/>
        <v>Белова</v>
      </c>
      <c r="F18" s="17" t="str">
        <f t="shared" si="2"/>
        <v>Ярославовна</v>
      </c>
      <c r="G18" s="17" t="s">
        <v>140</v>
      </c>
      <c r="H18" s="49">
        <v>44603</v>
      </c>
      <c r="I18" s="17" t="str">
        <f t="shared" si="3"/>
        <v>+7</v>
      </c>
      <c r="J18" s="17" t="str">
        <f>_xlfn.XLOOKUP(I18,'коды стран'!$B$2:$B$7,'коды стран'!$A$2:$A$7,"Не найдено",0)</f>
        <v>Россия</v>
      </c>
      <c r="K18" s="51">
        <f t="shared" ca="1" si="4"/>
        <v>45740</v>
      </c>
      <c r="L18" s="55">
        <f t="shared" ca="1" si="5"/>
        <v>37.9</v>
      </c>
    </row>
    <row r="19" spans="1:12" x14ac:dyDescent="0.25">
      <c r="A19" s="18">
        <v>223</v>
      </c>
      <c r="B19" s="17" t="s">
        <v>558</v>
      </c>
      <c r="C19" s="57" t="s">
        <v>694</v>
      </c>
      <c r="D19" s="17" t="str">
        <f t="shared" si="0"/>
        <v>Денис</v>
      </c>
      <c r="E19" s="17" t="str">
        <f t="shared" si="1"/>
        <v>Жуков</v>
      </c>
      <c r="F19" s="17" t="str">
        <f t="shared" si="2"/>
        <v>Степанович</v>
      </c>
      <c r="G19" s="17" t="s">
        <v>142</v>
      </c>
      <c r="H19" s="49">
        <v>44893</v>
      </c>
      <c r="I19" s="17" t="str">
        <f t="shared" si="3"/>
        <v>+380</v>
      </c>
      <c r="J19" s="17" t="str">
        <f>_xlfn.XLOOKUP(I19,'коды стран'!$B$2:$B$7,'коды стран'!$A$2:$A$7,"Не найдено",0)</f>
        <v>Украина</v>
      </c>
      <c r="K19" s="51">
        <f t="shared" ca="1" si="4"/>
        <v>45740</v>
      </c>
      <c r="L19" s="55">
        <f t="shared" ca="1" si="5"/>
        <v>28.233333333333334</v>
      </c>
    </row>
    <row r="20" spans="1:12" x14ac:dyDescent="0.25">
      <c r="A20" s="18">
        <v>204</v>
      </c>
      <c r="B20" s="17" t="s">
        <v>557</v>
      </c>
      <c r="C20" s="57" t="s">
        <v>695</v>
      </c>
      <c r="D20" s="17" t="str">
        <f t="shared" si="0"/>
        <v>Анастасия</v>
      </c>
      <c r="E20" s="17" t="str">
        <f t="shared" si="1"/>
        <v>Ковалева</v>
      </c>
      <c r="F20" s="17" t="str">
        <f t="shared" si="2"/>
        <v>Максимовна</v>
      </c>
      <c r="G20" s="17" t="s">
        <v>142</v>
      </c>
      <c r="H20" s="49">
        <v>44867</v>
      </c>
      <c r="I20" s="17" t="str">
        <f t="shared" si="3"/>
        <v>+7</v>
      </c>
      <c r="J20" s="17" t="str">
        <f>_xlfn.XLOOKUP(I20,'коды стран'!$B$2:$B$7,'коды стран'!$A$2:$A$7,"Не найдено",0)</f>
        <v>Россия</v>
      </c>
      <c r="K20" s="51">
        <f t="shared" ca="1" si="4"/>
        <v>45740</v>
      </c>
      <c r="L20" s="55">
        <f t="shared" ca="1" si="5"/>
        <v>29.1</v>
      </c>
    </row>
    <row r="21" spans="1:12" x14ac:dyDescent="0.25">
      <c r="A21" s="18">
        <v>481</v>
      </c>
      <c r="B21" s="17" t="s">
        <v>556</v>
      </c>
      <c r="C21" s="57" t="s">
        <v>696</v>
      </c>
      <c r="D21" s="17" t="str">
        <f t="shared" si="0"/>
        <v>Кирилл</v>
      </c>
      <c r="E21" s="17" t="str">
        <f t="shared" si="1"/>
        <v>Романов</v>
      </c>
      <c r="F21" s="17" t="str">
        <f t="shared" si="2"/>
        <v>Евгеньевич</v>
      </c>
      <c r="G21" s="17" t="s">
        <v>142</v>
      </c>
      <c r="H21" s="49">
        <v>44756</v>
      </c>
      <c r="I21" s="17" t="str">
        <f t="shared" si="3"/>
        <v>+375</v>
      </c>
      <c r="J21" s="17" t="str">
        <f>_xlfn.XLOOKUP(I21,'коды стран'!$B$2:$B$7,'коды стран'!$A$2:$A$7,"Не найдено",0)</f>
        <v>Беларусь</v>
      </c>
      <c r="K21" s="51">
        <f t="shared" ca="1" si="4"/>
        <v>45740</v>
      </c>
      <c r="L21" s="55">
        <f t="shared" ca="1" si="5"/>
        <v>32.799999999999997</v>
      </c>
    </row>
    <row r="22" spans="1:12" x14ac:dyDescent="0.25">
      <c r="A22" s="18">
        <v>363</v>
      </c>
      <c r="B22" s="17" t="s">
        <v>555</v>
      </c>
      <c r="C22" s="57" t="s">
        <v>697</v>
      </c>
      <c r="D22" s="17" t="str">
        <f t="shared" si="0"/>
        <v/>
      </c>
      <c r="E22" s="17" t="str">
        <f t="shared" si="1"/>
        <v>Алла</v>
      </c>
      <c r="F22" s="17" t="str">
        <f t="shared" si="2"/>
        <v>Данииловна</v>
      </c>
      <c r="G22" s="17" t="s">
        <v>140</v>
      </c>
      <c r="H22" s="49">
        <v>44675</v>
      </c>
      <c r="I22" s="17" t="str">
        <f t="shared" si="3"/>
        <v>+998</v>
      </c>
      <c r="J22" s="17" t="str">
        <f>_xlfn.XLOOKUP(I22,'коды стран'!$B$2:$B$7,'коды стран'!$A$2:$A$7,"Не найдено",0)</f>
        <v>Узбекистан</v>
      </c>
      <c r="K22" s="51">
        <f t="shared" ca="1" si="4"/>
        <v>45740</v>
      </c>
      <c r="L22" s="55">
        <f t="shared" ca="1" si="5"/>
        <v>35.5</v>
      </c>
    </row>
    <row r="23" spans="1:12" x14ac:dyDescent="0.25">
      <c r="A23" s="18">
        <v>397</v>
      </c>
      <c r="B23" s="17" t="s">
        <v>554</v>
      </c>
      <c r="C23" s="57" t="s">
        <v>698</v>
      </c>
      <c r="D23" s="17" t="str">
        <f t="shared" si="0"/>
        <v>Артем</v>
      </c>
      <c r="E23" s="17" t="str">
        <f t="shared" si="1"/>
        <v>Семенов</v>
      </c>
      <c r="F23" s="17" t="str">
        <f t="shared" si="2"/>
        <v>Леонидович</v>
      </c>
      <c r="G23" s="17" t="s">
        <v>140</v>
      </c>
      <c r="H23" s="49">
        <v>44728</v>
      </c>
      <c r="I23" s="17" t="str">
        <f t="shared" si="3"/>
        <v>+375</v>
      </c>
      <c r="J23" s="17" t="str">
        <f>_xlfn.XLOOKUP(I23,'коды стран'!$B$2:$B$7,'коды стран'!$A$2:$A$7,"Не найдено",0)</f>
        <v>Беларусь</v>
      </c>
      <c r="K23" s="51">
        <f t="shared" ca="1" si="4"/>
        <v>45740</v>
      </c>
      <c r="L23" s="55">
        <f t="shared" ca="1" si="5"/>
        <v>33.733333333333334</v>
      </c>
    </row>
    <row r="24" spans="1:12" x14ac:dyDescent="0.25">
      <c r="A24" s="18">
        <v>280</v>
      </c>
      <c r="B24" s="17" t="s">
        <v>553</v>
      </c>
      <c r="C24" s="57" t="s">
        <v>699</v>
      </c>
      <c r="D24" s="17" t="str">
        <f t="shared" si="0"/>
        <v>Ирина</v>
      </c>
      <c r="E24" s="17" t="str">
        <f t="shared" si="1"/>
        <v>Чернова</v>
      </c>
      <c r="F24" s="17" t="str">
        <f t="shared" si="2"/>
        <v>Геннадьевна</v>
      </c>
      <c r="G24" s="17" t="s">
        <v>140</v>
      </c>
      <c r="H24" s="49">
        <v>44563</v>
      </c>
      <c r="I24" s="17" t="str">
        <f t="shared" si="3"/>
        <v>+7</v>
      </c>
      <c r="J24" s="17" t="str">
        <f>_xlfn.XLOOKUP(I24,'коды стран'!$B$2:$B$7,'коды стран'!$A$2:$A$7,"Не найдено",0)</f>
        <v>Россия</v>
      </c>
      <c r="K24" s="51">
        <f t="shared" ca="1" si="4"/>
        <v>45740</v>
      </c>
      <c r="L24" s="55">
        <f t="shared" ca="1" si="5"/>
        <v>39.233333333333334</v>
      </c>
    </row>
    <row r="25" spans="1:12" x14ac:dyDescent="0.25">
      <c r="A25" s="18">
        <v>39</v>
      </c>
      <c r="B25" s="17" t="s">
        <v>552</v>
      </c>
      <c r="C25" s="57" t="s">
        <v>700</v>
      </c>
      <c r="D25" s="17" t="str">
        <f t="shared" si="0"/>
        <v>Егор</v>
      </c>
      <c r="E25" s="17" t="str">
        <f t="shared" si="1"/>
        <v>Шаповалов</v>
      </c>
      <c r="F25" s="17" t="str">
        <f t="shared" si="2"/>
        <v>Филиппович</v>
      </c>
      <c r="G25" s="17" t="s">
        <v>142</v>
      </c>
      <c r="H25" s="49">
        <v>44653</v>
      </c>
      <c r="I25" s="17" t="str">
        <f t="shared" si="3"/>
        <v>+375</v>
      </c>
      <c r="J25" s="17" t="str">
        <f>_xlfn.XLOOKUP(I25,'коды стран'!$B$2:$B$7,'коды стран'!$A$2:$A$7,"Не найдено",0)</f>
        <v>Беларусь</v>
      </c>
      <c r="K25" s="51">
        <f t="shared" ca="1" si="4"/>
        <v>45740</v>
      </c>
      <c r="L25" s="55">
        <f t="shared" ca="1" si="5"/>
        <v>36.233333333333334</v>
      </c>
    </row>
    <row r="26" spans="1:12" x14ac:dyDescent="0.25">
      <c r="A26" s="18">
        <v>303</v>
      </c>
      <c r="B26" s="17" t="s">
        <v>551</v>
      </c>
      <c r="C26" s="57" t="s">
        <v>701</v>
      </c>
      <c r="D26" s="17" t="str">
        <f t="shared" si="0"/>
        <v>Виктория</v>
      </c>
      <c r="E26" s="17" t="str">
        <f t="shared" si="1"/>
        <v>Соловьева</v>
      </c>
      <c r="F26" s="17" t="str">
        <f t="shared" si="2"/>
        <v>Витальевна</v>
      </c>
      <c r="G26" s="17" t="s">
        <v>140</v>
      </c>
      <c r="H26" s="49">
        <v>44689</v>
      </c>
      <c r="I26" s="17" t="str">
        <f t="shared" si="3"/>
        <v>+998</v>
      </c>
      <c r="J26" s="17" t="str">
        <f>_xlfn.XLOOKUP(I26,'коды стран'!$B$2:$B$7,'коды стран'!$A$2:$A$7,"Не найдено",0)</f>
        <v>Узбекистан</v>
      </c>
      <c r="K26" s="51">
        <f t="shared" ca="1" si="4"/>
        <v>45740</v>
      </c>
      <c r="L26" s="55">
        <f t="shared" ca="1" si="5"/>
        <v>35.033333333333331</v>
      </c>
    </row>
    <row r="27" spans="1:12" x14ac:dyDescent="0.25">
      <c r="A27" s="18">
        <v>422</v>
      </c>
      <c r="B27" s="17" t="s">
        <v>550</v>
      </c>
      <c r="C27" s="57" t="s">
        <v>702</v>
      </c>
      <c r="D27" s="17" t="str">
        <f t="shared" si="0"/>
        <v>Роман</v>
      </c>
      <c r="E27" s="17" t="str">
        <f t="shared" si="1"/>
        <v>Горбачев</v>
      </c>
      <c r="F27" s="17" t="str">
        <f t="shared" si="2"/>
        <v>Ильич</v>
      </c>
      <c r="G27" s="17" t="s">
        <v>140</v>
      </c>
      <c r="H27" s="49">
        <v>44784</v>
      </c>
      <c r="I27" s="17" t="str">
        <f t="shared" si="3"/>
        <v>+380</v>
      </c>
      <c r="J27" s="17" t="str">
        <f>_xlfn.XLOOKUP(I27,'коды стран'!$B$2:$B$7,'коды стран'!$A$2:$A$7,"Не найдено",0)</f>
        <v>Украина</v>
      </c>
      <c r="K27" s="51">
        <f t="shared" ca="1" si="4"/>
        <v>45740</v>
      </c>
      <c r="L27" s="55">
        <f t="shared" ca="1" si="5"/>
        <v>31.866666666666667</v>
      </c>
    </row>
    <row r="28" spans="1:12" x14ac:dyDescent="0.25">
      <c r="A28" s="18">
        <v>24</v>
      </c>
      <c r="B28" s="17" t="s">
        <v>549</v>
      </c>
      <c r="C28" s="57" t="s">
        <v>703</v>
      </c>
      <c r="D28" s="17" t="str">
        <f t="shared" si="0"/>
        <v>Полина</v>
      </c>
      <c r="E28" s="17" t="str">
        <f t="shared" si="1"/>
        <v>Краснова</v>
      </c>
      <c r="F28" s="17" t="str">
        <f t="shared" si="2"/>
        <v>Владиславовна</v>
      </c>
      <c r="G28" s="17" t="s">
        <v>142</v>
      </c>
      <c r="H28" s="49">
        <v>44609</v>
      </c>
      <c r="I28" s="17" t="str">
        <f t="shared" si="3"/>
        <v>+998</v>
      </c>
      <c r="J28" s="17" t="str">
        <f>_xlfn.XLOOKUP(I28,'коды стран'!$B$2:$B$7,'коды стран'!$A$2:$A$7,"Не найдено",0)</f>
        <v>Узбекистан</v>
      </c>
      <c r="K28" s="51">
        <f t="shared" ca="1" si="4"/>
        <v>45740</v>
      </c>
      <c r="L28" s="55">
        <f t="shared" ca="1" si="5"/>
        <v>37.700000000000003</v>
      </c>
    </row>
    <row r="29" spans="1:12" x14ac:dyDescent="0.25">
      <c r="A29" s="18">
        <v>112</v>
      </c>
      <c r="B29" s="17" t="s">
        <v>548</v>
      </c>
      <c r="C29" s="57" t="s">
        <v>704</v>
      </c>
      <c r="D29" s="17" t="str">
        <f t="shared" si="0"/>
        <v>Павел</v>
      </c>
      <c r="E29" s="17" t="str">
        <f t="shared" si="1"/>
        <v>Беляев</v>
      </c>
      <c r="F29" s="17" t="str">
        <f t="shared" si="2"/>
        <v>Матвеевич</v>
      </c>
      <c r="G29" s="17" t="s">
        <v>140</v>
      </c>
      <c r="H29" s="49">
        <v>44652</v>
      </c>
      <c r="I29" s="17" t="str">
        <f t="shared" si="3"/>
        <v>+7</v>
      </c>
      <c r="J29" s="17" t="str">
        <f>_xlfn.XLOOKUP(I29,'коды стран'!$B$2:$B$7,'коды стран'!$A$2:$A$7,"Не найдено",0)</f>
        <v>Россия</v>
      </c>
      <c r="K29" s="51">
        <f t="shared" ca="1" si="4"/>
        <v>45740</v>
      </c>
      <c r="L29" s="55">
        <f t="shared" ca="1" si="5"/>
        <v>36.266666666666666</v>
      </c>
    </row>
    <row r="30" spans="1:12" x14ac:dyDescent="0.25">
      <c r="A30" s="18">
        <v>451</v>
      </c>
      <c r="B30" s="17" t="s">
        <v>547</v>
      </c>
      <c r="C30" s="57" t="s">
        <v>705</v>
      </c>
      <c r="D30" s="17" t="str">
        <f t="shared" si="0"/>
        <v>Ксения</v>
      </c>
      <c r="E30" s="17" t="str">
        <f t="shared" si="1"/>
        <v>Тарасова</v>
      </c>
      <c r="F30" s="17" t="str">
        <f t="shared" si="2"/>
        <v>Семеновна</v>
      </c>
      <c r="G30" s="17" t="s">
        <v>142</v>
      </c>
      <c r="H30" s="49">
        <v>44584</v>
      </c>
      <c r="I30" s="17" t="str">
        <f t="shared" si="3"/>
        <v>+7</v>
      </c>
      <c r="J30" s="17" t="str">
        <f>_xlfn.XLOOKUP(I30,'коды стран'!$B$2:$B$7,'коды стран'!$A$2:$A$7,"Не найдено",0)</f>
        <v>Россия</v>
      </c>
      <c r="K30" s="51">
        <f t="shared" ca="1" si="4"/>
        <v>45740</v>
      </c>
      <c r="L30" s="55">
        <f t="shared" ca="1" si="5"/>
        <v>38.533333333333331</v>
      </c>
    </row>
    <row r="31" spans="1:12" x14ac:dyDescent="0.25">
      <c r="A31" s="18">
        <v>131</v>
      </c>
      <c r="B31" s="17" t="s">
        <v>546</v>
      </c>
      <c r="C31" s="57" t="s">
        <v>706</v>
      </c>
      <c r="D31" s="17" t="str">
        <f t="shared" si="0"/>
        <v>Григорий</v>
      </c>
      <c r="E31" s="17" t="str">
        <f t="shared" si="1"/>
        <v>Васильев</v>
      </c>
      <c r="F31" s="17" t="str">
        <f t="shared" si="2"/>
        <v>Егорович</v>
      </c>
      <c r="G31" s="17" t="s">
        <v>142</v>
      </c>
      <c r="H31" s="49">
        <v>44693</v>
      </c>
      <c r="I31" s="17" t="str">
        <f t="shared" si="3"/>
        <v>+7</v>
      </c>
      <c r="J31" s="17" t="str">
        <f>_xlfn.XLOOKUP(I31,'коды стран'!$B$2:$B$7,'коды стран'!$A$2:$A$7,"Не найдено",0)</f>
        <v>Россия</v>
      </c>
      <c r="K31" s="51">
        <f t="shared" ca="1" si="4"/>
        <v>45740</v>
      </c>
      <c r="L31" s="55">
        <f t="shared" ca="1" si="5"/>
        <v>34.9</v>
      </c>
    </row>
    <row r="32" spans="1:12" x14ac:dyDescent="0.25">
      <c r="A32" s="18">
        <v>160</v>
      </c>
      <c r="B32" s="17" t="s">
        <v>545</v>
      </c>
      <c r="C32" s="57" t="s">
        <v>707</v>
      </c>
      <c r="D32" s="17" t="str">
        <f t="shared" si="0"/>
        <v>Маргарита</v>
      </c>
      <c r="E32" s="17" t="str">
        <f t="shared" si="1"/>
        <v>Калинина</v>
      </c>
      <c r="F32" s="17" t="str">
        <f t="shared" si="2"/>
        <v>Тимуровна</v>
      </c>
      <c r="G32" s="17" t="s">
        <v>142</v>
      </c>
      <c r="H32" s="49">
        <v>44649</v>
      </c>
      <c r="I32" s="17" t="str">
        <f t="shared" si="3"/>
        <v>+998</v>
      </c>
      <c r="J32" s="17" t="str">
        <f>_xlfn.XLOOKUP(I32,'коды стран'!$B$2:$B$7,'коды стран'!$A$2:$A$7,"Не найдено",0)</f>
        <v>Узбекистан</v>
      </c>
      <c r="K32" s="51">
        <f t="shared" ca="1" si="4"/>
        <v>45740</v>
      </c>
      <c r="L32" s="55">
        <f t="shared" ca="1" si="5"/>
        <v>36.366666666666667</v>
      </c>
    </row>
    <row r="33" spans="1:12" x14ac:dyDescent="0.25">
      <c r="A33" s="18">
        <v>408</v>
      </c>
      <c r="B33" s="17" t="s">
        <v>544</v>
      </c>
      <c r="C33" s="57" t="s">
        <v>708</v>
      </c>
      <c r="D33" s="17" t="str">
        <f t="shared" si="0"/>
        <v>Валерий</v>
      </c>
      <c r="E33" s="17" t="str">
        <f t="shared" si="1"/>
        <v>Медведев</v>
      </c>
      <c r="F33" s="17" t="str">
        <f t="shared" si="2"/>
        <v>Яковлевич</v>
      </c>
      <c r="G33" s="17" t="s">
        <v>140</v>
      </c>
      <c r="H33" s="49">
        <v>44857</v>
      </c>
      <c r="I33" s="17" t="str">
        <f t="shared" si="3"/>
        <v>+7</v>
      </c>
      <c r="J33" s="17" t="str">
        <f>_xlfn.XLOOKUP(I33,'коды стран'!$B$2:$B$7,'коды стран'!$A$2:$A$7,"Не найдено",0)</f>
        <v>Россия</v>
      </c>
      <c r="K33" s="51">
        <f t="shared" ca="1" si="4"/>
        <v>45740</v>
      </c>
      <c r="L33" s="55">
        <f t="shared" ca="1" si="5"/>
        <v>29.433333333333334</v>
      </c>
    </row>
    <row r="34" spans="1:12" x14ac:dyDescent="0.25">
      <c r="A34" s="18">
        <v>324</v>
      </c>
      <c r="B34" s="17" t="s">
        <v>543</v>
      </c>
      <c r="C34" s="57" t="s">
        <v>709</v>
      </c>
      <c r="D34" s="17" t="str">
        <f t="shared" si="0"/>
        <v>Дарья</v>
      </c>
      <c r="E34" s="17" t="str">
        <f t="shared" si="1"/>
        <v>Королева</v>
      </c>
      <c r="F34" s="17" t="str">
        <f t="shared" si="2"/>
        <v>Аркадьевна</v>
      </c>
      <c r="G34" s="17" t="s">
        <v>140</v>
      </c>
      <c r="H34" s="49">
        <v>44761</v>
      </c>
      <c r="I34" s="17" t="str">
        <f t="shared" si="3"/>
        <v>+998</v>
      </c>
      <c r="J34" s="17" t="str">
        <f>_xlfn.XLOOKUP(I34,'коды стран'!$B$2:$B$7,'коды стран'!$A$2:$A$7,"Не найдено",0)</f>
        <v>Узбекистан</v>
      </c>
      <c r="K34" s="51">
        <f t="shared" ca="1" si="4"/>
        <v>45740</v>
      </c>
      <c r="L34" s="55">
        <f t="shared" ca="1" si="5"/>
        <v>32.633333333333333</v>
      </c>
    </row>
    <row r="35" spans="1:12" x14ac:dyDescent="0.25">
      <c r="A35" s="18">
        <v>310</v>
      </c>
      <c r="B35" s="17" t="s">
        <v>542</v>
      </c>
      <c r="C35" s="57" t="s">
        <v>710</v>
      </c>
      <c r="D35" s="17" t="str">
        <f t="shared" si="0"/>
        <v>Николай</v>
      </c>
      <c r="E35" s="17" t="str">
        <f t="shared" si="1"/>
        <v>Зайцев</v>
      </c>
      <c r="F35" s="17" t="str">
        <f t="shared" si="2"/>
        <v>Валериевич</v>
      </c>
      <c r="G35" s="17" t="s">
        <v>140</v>
      </c>
      <c r="H35" s="49">
        <v>44807</v>
      </c>
      <c r="I35" s="17" t="str">
        <f t="shared" si="3"/>
        <v>+992</v>
      </c>
      <c r="J35" s="17" t="str">
        <f>_xlfn.XLOOKUP(I35,'коды стран'!$B$2:$B$7,'коды стран'!$A$2:$A$7,"Не найдено",0)</f>
        <v>Таджикистан</v>
      </c>
      <c r="K35" s="51">
        <f t="shared" ca="1" si="4"/>
        <v>45740</v>
      </c>
      <c r="L35" s="55">
        <f t="shared" ca="1" si="5"/>
        <v>31.1</v>
      </c>
    </row>
    <row r="36" spans="1:12" x14ac:dyDescent="0.25">
      <c r="A36" s="18">
        <v>179</v>
      </c>
      <c r="B36" s="17" t="s">
        <v>541</v>
      </c>
      <c r="C36" s="57" t="s">
        <v>711</v>
      </c>
      <c r="D36" s="17" t="str">
        <f t="shared" si="0"/>
        <v>София</v>
      </c>
      <c r="E36" s="17" t="str">
        <f t="shared" si="1"/>
        <v>Кудряшова</v>
      </c>
      <c r="F36" s="17" t="str">
        <f t="shared" si="2"/>
        <v>Игоревна</v>
      </c>
      <c r="G36" s="17" t="s">
        <v>142</v>
      </c>
      <c r="H36" s="49">
        <v>44833</v>
      </c>
      <c r="I36" s="17" t="str">
        <f t="shared" si="3"/>
        <v>+7</v>
      </c>
      <c r="J36" s="17" t="str">
        <f>_xlfn.XLOOKUP(I36,'коды стран'!$B$2:$B$7,'коды стран'!$A$2:$A$7,"Не найдено",0)</f>
        <v>Россия</v>
      </c>
      <c r="K36" s="51">
        <f t="shared" ca="1" si="4"/>
        <v>45740</v>
      </c>
      <c r="L36" s="55">
        <f t="shared" ca="1" si="5"/>
        <v>30.233333333333334</v>
      </c>
    </row>
    <row r="37" spans="1:12" x14ac:dyDescent="0.25">
      <c r="A37" s="18">
        <v>64</v>
      </c>
      <c r="B37" s="17" t="s">
        <v>540</v>
      </c>
      <c r="C37" s="57" t="s">
        <v>712</v>
      </c>
      <c r="D37" s="17" t="str">
        <f t="shared" si="0"/>
        <v>Станислав</v>
      </c>
      <c r="E37" s="17" t="str">
        <f t="shared" si="1"/>
        <v>Попов</v>
      </c>
      <c r="F37" s="17" t="str">
        <f t="shared" si="2"/>
        <v>Богданович</v>
      </c>
      <c r="G37" s="17" t="s">
        <v>142</v>
      </c>
      <c r="H37" s="49">
        <v>44707</v>
      </c>
      <c r="I37" s="17" t="str">
        <f t="shared" si="3"/>
        <v>+998</v>
      </c>
      <c r="J37" s="17" t="str">
        <f>_xlfn.XLOOKUP(I37,'коды стран'!$B$2:$B$7,'коды стран'!$A$2:$A$7,"Не найдено",0)</f>
        <v>Узбекистан</v>
      </c>
      <c r="K37" s="51">
        <f t="shared" ca="1" si="4"/>
        <v>45740</v>
      </c>
      <c r="L37" s="55">
        <f t="shared" ca="1" si="5"/>
        <v>34.43333333333333</v>
      </c>
    </row>
    <row r="38" spans="1:12" x14ac:dyDescent="0.25">
      <c r="A38" s="18">
        <v>318</v>
      </c>
      <c r="B38" s="17" t="s">
        <v>539</v>
      </c>
      <c r="C38" s="57" t="s">
        <v>713</v>
      </c>
      <c r="D38" s="17" t="str">
        <f t="shared" si="0"/>
        <v>Вероника</v>
      </c>
      <c r="E38" s="17" t="str">
        <f t="shared" si="1"/>
        <v>Исакова</v>
      </c>
      <c r="F38" s="17" t="str">
        <f t="shared" si="2"/>
        <v>Родионовна</v>
      </c>
      <c r="G38" s="17" t="s">
        <v>142</v>
      </c>
      <c r="H38" s="49">
        <v>44892</v>
      </c>
      <c r="I38" s="17" t="str">
        <f t="shared" si="3"/>
        <v>+998</v>
      </c>
      <c r="J38" s="17" t="str">
        <f>_xlfn.XLOOKUP(I38,'коды стран'!$B$2:$B$7,'коды стран'!$A$2:$A$7,"Не найдено",0)</f>
        <v>Узбекистан</v>
      </c>
      <c r="K38" s="51">
        <f t="shared" ca="1" si="4"/>
        <v>45740</v>
      </c>
      <c r="L38" s="55">
        <f t="shared" ca="1" si="5"/>
        <v>28.266666666666666</v>
      </c>
    </row>
    <row r="39" spans="1:12" x14ac:dyDescent="0.25">
      <c r="A39" s="18">
        <v>239</v>
      </c>
      <c r="B39" s="17" t="s">
        <v>538</v>
      </c>
      <c r="C39" s="57" t="s">
        <v>714</v>
      </c>
      <c r="D39" s="17" t="str">
        <f t="shared" si="0"/>
        <v>Ярослав</v>
      </c>
      <c r="E39" s="17" t="str">
        <f t="shared" si="1"/>
        <v>Котов</v>
      </c>
      <c r="F39" s="17" t="str">
        <f t="shared" si="2"/>
        <v>Артемович</v>
      </c>
      <c r="G39" s="17" t="s">
        <v>140</v>
      </c>
      <c r="H39" s="49">
        <v>44767</v>
      </c>
      <c r="I39" s="17" t="str">
        <f t="shared" si="3"/>
        <v>+998</v>
      </c>
      <c r="J39" s="17" t="str">
        <f>_xlfn.XLOOKUP(I39,'коды стран'!$B$2:$B$7,'коды стран'!$A$2:$A$7,"Не найдено",0)</f>
        <v>Узбекистан</v>
      </c>
      <c r="K39" s="51">
        <f t="shared" ca="1" si="4"/>
        <v>45740</v>
      </c>
      <c r="L39" s="55">
        <f t="shared" ca="1" si="5"/>
        <v>32.43333333333333</v>
      </c>
    </row>
    <row r="40" spans="1:12" x14ac:dyDescent="0.25">
      <c r="A40" s="18">
        <v>194</v>
      </c>
      <c r="B40" s="17" t="s">
        <v>537</v>
      </c>
      <c r="C40" s="57" t="s">
        <v>715</v>
      </c>
      <c r="D40" s="17" t="str">
        <f t="shared" si="0"/>
        <v>Ангелина</v>
      </c>
      <c r="E40" s="17" t="str">
        <f t="shared" si="1"/>
        <v>Волкова</v>
      </c>
      <c r="F40" s="17" t="str">
        <f t="shared" si="2"/>
        <v>Михайловна</v>
      </c>
      <c r="G40" s="17" t="s">
        <v>142</v>
      </c>
      <c r="H40" s="49">
        <v>44924</v>
      </c>
      <c r="I40" s="17" t="str">
        <f t="shared" si="3"/>
        <v>+7</v>
      </c>
      <c r="J40" s="17" t="str">
        <f>_xlfn.XLOOKUP(I40,'коды стран'!$B$2:$B$7,'коды стран'!$A$2:$A$7,"Не найдено",0)</f>
        <v>Россия</v>
      </c>
      <c r="K40" s="51">
        <f t="shared" ca="1" si="4"/>
        <v>45740</v>
      </c>
      <c r="L40" s="55">
        <f t="shared" ca="1" si="5"/>
        <v>27.2</v>
      </c>
    </row>
    <row r="41" spans="1:12" x14ac:dyDescent="0.25">
      <c r="A41" s="18">
        <v>267</v>
      </c>
      <c r="B41" s="17" t="s">
        <v>536</v>
      </c>
      <c r="C41" s="57" t="s">
        <v>716</v>
      </c>
      <c r="D41" s="17" t="str">
        <f t="shared" si="0"/>
        <v>Максим</v>
      </c>
      <c r="E41" s="17" t="str">
        <f t="shared" si="1"/>
        <v>Крылов</v>
      </c>
      <c r="F41" s="17" t="str">
        <f t="shared" si="2"/>
        <v>Владиславович</v>
      </c>
      <c r="G41" s="17" t="s">
        <v>142</v>
      </c>
      <c r="H41" s="49">
        <v>44910</v>
      </c>
      <c r="I41" s="17" t="str">
        <f t="shared" si="3"/>
        <v>+7</v>
      </c>
      <c r="J41" s="17" t="str">
        <f>_xlfn.XLOOKUP(I41,'коды стран'!$B$2:$B$7,'коды стран'!$A$2:$A$7,"Не найдено",0)</f>
        <v>Россия</v>
      </c>
      <c r="K41" s="51">
        <f t="shared" ca="1" si="4"/>
        <v>45740</v>
      </c>
      <c r="L41" s="55">
        <f t="shared" ca="1" si="5"/>
        <v>27.666666666666668</v>
      </c>
    </row>
    <row r="42" spans="1:12" x14ac:dyDescent="0.25">
      <c r="A42" s="18">
        <v>334</v>
      </c>
      <c r="B42" s="17" t="s">
        <v>535</v>
      </c>
      <c r="C42" s="57" t="s">
        <v>717</v>
      </c>
      <c r="D42" s="17" t="str">
        <f t="shared" si="0"/>
        <v>Ульяна</v>
      </c>
      <c r="E42" s="17" t="str">
        <f t="shared" si="1"/>
        <v>Лобанова</v>
      </c>
      <c r="F42" s="17" t="str">
        <f t="shared" si="2"/>
        <v>Евгеньевна</v>
      </c>
      <c r="G42" s="17" t="s">
        <v>140</v>
      </c>
      <c r="H42" s="49">
        <v>44881</v>
      </c>
      <c r="I42" s="17" t="str">
        <f t="shared" si="3"/>
        <v>+380</v>
      </c>
      <c r="J42" s="17" t="str">
        <f>_xlfn.XLOOKUP(I42,'коды стран'!$B$2:$B$7,'коды стран'!$A$2:$A$7,"Не найдено",0)</f>
        <v>Украина</v>
      </c>
      <c r="K42" s="51">
        <f t="shared" ca="1" si="4"/>
        <v>45740</v>
      </c>
      <c r="L42" s="55">
        <f t="shared" ca="1" si="5"/>
        <v>28.633333333333333</v>
      </c>
    </row>
    <row r="43" spans="1:12" x14ac:dyDescent="0.25">
      <c r="A43" s="18">
        <v>47</v>
      </c>
      <c r="B43" s="17" t="s">
        <v>534</v>
      </c>
      <c r="C43" s="57" t="s">
        <v>718</v>
      </c>
      <c r="D43" s="17" t="str">
        <f t="shared" si="0"/>
        <v>Федор</v>
      </c>
      <c r="E43" s="17" t="str">
        <f t="shared" si="1"/>
        <v>Марков</v>
      </c>
      <c r="F43" s="17" t="str">
        <f t="shared" si="2"/>
        <v>Иванович</v>
      </c>
      <c r="G43" s="17" t="s">
        <v>140</v>
      </c>
      <c r="H43" s="49">
        <v>44693</v>
      </c>
      <c r="I43" s="17" t="str">
        <f t="shared" si="3"/>
        <v>+375</v>
      </c>
      <c r="J43" s="17" t="str">
        <f>_xlfn.XLOOKUP(I43,'коды стран'!$B$2:$B$7,'коды стран'!$A$2:$A$7,"Не найдено",0)</f>
        <v>Беларусь</v>
      </c>
      <c r="K43" s="51">
        <f t="shared" ca="1" si="4"/>
        <v>45740</v>
      </c>
      <c r="L43" s="55">
        <f t="shared" ca="1" si="5"/>
        <v>34.9</v>
      </c>
    </row>
    <row r="44" spans="1:12" x14ac:dyDescent="0.25">
      <c r="A44" s="18">
        <v>287</v>
      </c>
      <c r="B44" s="17" t="s">
        <v>533</v>
      </c>
      <c r="C44" s="57" t="s">
        <v>719</v>
      </c>
      <c r="D44" s="17" t="str">
        <f t="shared" si="0"/>
        <v>Карина</v>
      </c>
      <c r="E44" s="17" t="str">
        <f t="shared" si="1"/>
        <v>Суворова</v>
      </c>
      <c r="F44" s="17" t="str">
        <f t="shared" si="2"/>
        <v>Алексеевна</v>
      </c>
      <c r="G44" s="17" t="s">
        <v>142</v>
      </c>
      <c r="H44" s="49">
        <v>44608</v>
      </c>
      <c r="I44" s="17" t="str">
        <f t="shared" si="3"/>
        <v>+7</v>
      </c>
      <c r="J44" s="17" t="str">
        <f>_xlfn.XLOOKUP(I44,'коды стран'!$B$2:$B$7,'коды стран'!$A$2:$A$7,"Не найдено",0)</f>
        <v>Россия</v>
      </c>
      <c r="K44" s="51">
        <f t="shared" ca="1" si="4"/>
        <v>45740</v>
      </c>
      <c r="L44" s="55">
        <f t="shared" ca="1" si="5"/>
        <v>37.733333333333334</v>
      </c>
    </row>
    <row r="45" spans="1:12" x14ac:dyDescent="0.25">
      <c r="A45" s="18">
        <v>145</v>
      </c>
      <c r="B45" s="17" t="s">
        <v>532</v>
      </c>
      <c r="C45" s="57" t="s">
        <v>720</v>
      </c>
      <c r="D45" s="17" t="str">
        <f t="shared" si="0"/>
        <v>Вадим</v>
      </c>
      <c r="E45" s="17" t="str">
        <f t="shared" si="1"/>
        <v>Ермаков</v>
      </c>
      <c r="F45" s="17" t="str">
        <f t="shared" si="2"/>
        <v>Константинович</v>
      </c>
      <c r="G45" s="17" t="s">
        <v>140</v>
      </c>
      <c r="H45" s="49">
        <v>44653</v>
      </c>
      <c r="I45" s="17" t="str">
        <f t="shared" si="3"/>
        <v>+380</v>
      </c>
      <c r="J45" s="17" t="str">
        <f>_xlfn.XLOOKUP(I45,'коды стран'!$B$2:$B$7,'коды стран'!$A$2:$A$7,"Не найдено",0)</f>
        <v>Украина</v>
      </c>
      <c r="K45" s="51">
        <f t="shared" ca="1" si="4"/>
        <v>45740</v>
      </c>
      <c r="L45" s="55">
        <f t="shared" ca="1" si="5"/>
        <v>36.233333333333334</v>
      </c>
    </row>
    <row r="46" spans="1:12" x14ac:dyDescent="0.25">
      <c r="A46" s="18">
        <v>270</v>
      </c>
      <c r="B46" s="17" t="s">
        <v>531</v>
      </c>
      <c r="C46" s="57" t="s">
        <v>721</v>
      </c>
      <c r="D46" s="17" t="str">
        <f t="shared" si="0"/>
        <v>Алина</v>
      </c>
      <c r="E46" s="17" t="str">
        <f t="shared" si="1"/>
        <v>Кузьмина</v>
      </c>
      <c r="F46" s="17" t="str">
        <f t="shared" si="2"/>
        <v>Павловна</v>
      </c>
      <c r="G46" s="17" t="s">
        <v>142</v>
      </c>
      <c r="H46" s="49">
        <v>44827</v>
      </c>
      <c r="I46" s="17" t="str">
        <f t="shared" si="3"/>
        <v>+992</v>
      </c>
      <c r="J46" s="17" t="str">
        <f>_xlfn.XLOOKUP(I46,'коды стран'!$B$2:$B$7,'коды стран'!$A$2:$A$7,"Не найдено",0)</f>
        <v>Таджикистан</v>
      </c>
      <c r="K46" s="51">
        <f t="shared" ca="1" si="4"/>
        <v>45740</v>
      </c>
      <c r="L46" s="55">
        <f t="shared" ca="1" si="5"/>
        <v>30.433333333333334</v>
      </c>
    </row>
    <row r="47" spans="1:12" x14ac:dyDescent="0.25">
      <c r="A47" s="18">
        <v>183</v>
      </c>
      <c r="B47" s="17" t="s">
        <v>530</v>
      </c>
      <c r="C47" s="57" t="s">
        <v>722</v>
      </c>
      <c r="D47" s="17" t="str">
        <f t="shared" si="0"/>
        <v>Константин</v>
      </c>
      <c r="E47" s="17" t="str">
        <f t="shared" si="1"/>
        <v>Никитин</v>
      </c>
      <c r="F47" s="17" t="str">
        <f t="shared" si="2"/>
        <v>Викторович</v>
      </c>
      <c r="G47" s="17" t="s">
        <v>142</v>
      </c>
      <c r="H47" s="49">
        <v>44900</v>
      </c>
      <c r="I47" s="17" t="str">
        <f t="shared" si="3"/>
        <v>+992</v>
      </c>
      <c r="J47" s="17" t="str">
        <f>_xlfn.XLOOKUP(I47,'коды стран'!$B$2:$B$7,'коды стран'!$A$2:$A$7,"Не найдено",0)</f>
        <v>Таджикистан</v>
      </c>
      <c r="K47" s="51">
        <f t="shared" ca="1" si="4"/>
        <v>45740</v>
      </c>
      <c r="L47" s="55">
        <f t="shared" ca="1" si="5"/>
        <v>28</v>
      </c>
    </row>
    <row r="48" spans="1:12" x14ac:dyDescent="0.25">
      <c r="A48" s="18">
        <v>2</v>
      </c>
      <c r="B48" s="17" t="s">
        <v>529</v>
      </c>
      <c r="C48" s="57" t="s">
        <v>723</v>
      </c>
      <c r="D48" s="17" t="str">
        <f t="shared" si="0"/>
        <v>Валентина</v>
      </c>
      <c r="E48" s="17" t="str">
        <f t="shared" si="1"/>
        <v>Орлова</v>
      </c>
      <c r="F48" s="17" t="str">
        <f t="shared" si="2"/>
        <v>Николаевна</v>
      </c>
      <c r="G48" s="17" t="s">
        <v>140</v>
      </c>
      <c r="H48" s="49">
        <v>44775</v>
      </c>
      <c r="I48" s="17" t="str">
        <f t="shared" si="3"/>
        <v>+998</v>
      </c>
      <c r="J48" s="17" t="str">
        <f>_xlfn.XLOOKUP(I48,'коды стран'!$B$2:$B$7,'коды стран'!$A$2:$A$7,"Не найдено",0)</f>
        <v>Узбекистан</v>
      </c>
      <c r="K48" s="51">
        <f t="shared" ca="1" si="4"/>
        <v>45740</v>
      </c>
      <c r="L48" s="55">
        <f t="shared" ca="1" si="5"/>
        <v>32.166666666666664</v>
      </c>
    </row>
    <row r="49" spans="1:12" x14ac:dyDescent="0.25">
      <c r="A49" s="18">
        <v>229</v>
      </c>
      <c r="B49" s="17" t="s">
        <v>528</v>
      </c>
      <c r="C49" s="57" t="s">
        <v>724</v>
      </c>
      <c r="D49" s="17" t="str">
        <f t="shared" si="0"/>
        <v>Леонид</v>
      </c>
      <c r="E49" s="17" t="str">
        <f t="shared" si="1"/>
        <v>Титов</v>
      </c>
      <c r="F49" s="17" t="str">
        <f t="shared" si="2"/>
        <v>Георгиевич</v>
      </c>
      <c r="G49" s="17" t="s">
        <v>140</v>
      </c>
      <c r="H49" s="49">
        <v>44766</v>
      </c>
      <c r="I49" s="17" t="str">
        <f t="shared" si="3"/>
        <v>+375</v>
      </c>
      <c r="J49" s="17" t="str">
        <f>_xlfn.XLOOKUP(I49,'коды стран'!$B$2:$B$7,'коды стран'!$A$2:$A$7,"Не найдено",0)</f>
        <v>Беларусь</v>
      </c>
      <c r="K49" s="51">
        <f t="shared" ca="1" si="4"/>
        <v>45740</v>
      </c>
      <c r="L49" s="55">
        <f t="shared" ca="1" si="5"/>
        <v>32.466666666666669</v>
      </c>
    </row>
    <row r="50" spans="1:12" x14ac:dyDescent="0.25">
      <c r="A50" s="18">
        <v>385</v>
      </c>
      <c r="B50" s="17" t="s">
        <v>527</v>
      </c>
      <c r="C50" s="57" t="s">
        <v>725</v>
      </c>
      <c r="D50" s="17" t="str">
        <f t="shared" si="0"/>
        <v>Арина</v>
      </c>
      <c r="E50" s="17" t="str">
        <f t="shared" si="1"/>
        <v>Филиппова</v>
      </c>
      <c r="F50" s="17" t="str">
        <f t="shared" si="2"/>
        <v>Руслановна</v>
      </c>
      <c r="G50" s="17" t="s">
        <v>140</v>
      </c>
      <c r="H50" s="49">
        <v>44753</v>
      </c>
      <c r="I50" s="17" t="str">
        <f t="shared" si="3"/>
        <v>+380</v>
      </c>
      <c r="J50" s="17" t="str">
        <f>_xlfn.XLOOKUP(I50,'коды стран'!$B$2:$B$7,'коды стран'!$A$2:$A$7,"Не найдено",0)</f>
        <v>Украина</v>
      </c>
      <c r="K50" s="51">
        <f t="shared" ca="1" si="4"/>
        <v>45740</v>
      </c>
      <c r="L50" s="55">
        <f t="shared" ca="1" si="5"/>
        <v>32.9</v>
      </c>
    </row>
    <row r="51" spans="1:12" x14ac:dyDescent="0.25">
      <c r="A51" s="18">
        <v>407</v>
      </c>
      <c r="B51" s="17" t="s">
        <v>526</v>
      </c>
      <c r="C51" s="57" t="s">
        <v>726</v>
      </c>
      <c r="D51" s="17" t="str">
        <f t="shared" si="0"/>
        <v>Георгий</v>
      </c>
      <c r="E51" s="17" t="str">
        <f t="shared" si="1"/>
        <v>Борисов</v>
      </c>
      <c r="F51" s="17" t="str">
        <f t="shared" si="2"/>
        <v>Степанович</v>
      </c>
      <c r="G51" s="17" t="s">
        <v>142</v>
      </c>
      <c r="H51" s="49">
        <v>44621</v>
      </c>
      <c r="I51" s="17" t="str">
        <f t="shared" si="3"/>
        <v>+375</v>
      </c>
      <c r="J51" s="17" t="str">
        <f>_xlfn.XLOOKUP(I51,'коды стран'!$B$2:$B$7,'коды стран'!$A$2:$A$7,"Не найдено",0)</f>
        <v>Беларусь</v>
      </c>
      <c r="K51" s="51">
        <f t="shared" ca="1" si="4"/>
        <v>45740</v>
      </c>
      <c r="L51" s="55">
        <f t="shared" ca="1" si="5"/>
        <v>37.299999999999997</v>
      </c>
    </row>
    <row r="52" spans="1:12" x14ac:dyDescent="0.25">
      <c r="A52" s="18">
        <v>493</v>
      </c>
      <c r="B52" s="17" t="s">
        <v>525</v>
      </c>
      <c r="C52" s="57" t="s">
        <v>727</v>
      </c>
      <c r="D52" s="17" t="str">
        <f t="shared" si="0"/>
        <v>Виктория</v>
      </c>
      <c r="E52" s="17" t="str">
        <f t="shared" si="1"/>
        <v>Ларионова</v>
      </c>
      <c r="F52" s="17" t="str">
        <f t="shared" si="2"/>
        <v>Андреевна</v>
      </c>
      <c r="G52" s="17" t="s">
        <v>142</v>
      </c>
      <c r="H52" s="49">
        <v>44855</v>
      </c>
      <c r="I52" s="17" t="str">
        <f t="shared" si="3"/>
        <v>+380</v>
      </c>
      <c r="J52" s="17" t="str">
        <f>_xlfn.XLOOKUP(I52,'коды стран'!$B$2:$B$7,'коды стран'!$A$2:$A$7,"Не найдено",0)</f>
        <v>Украина</v>
      </c>
      <c r="K52" s="51">
        <f t="shared" ca="1" si="4"/>
        <v>45740</v>
      </c>
      <c r="L52" s="55">
        <f t="shared" ca="1" si="5"/>
        <v>29.5</v>
      </c>
    </row>
    <row r="53" spans="1:12" x14ac:dyDescent="0.25">
      <c r="A53" s="18">
        <v>34</v>
      </c>
      <c r="B53" s="17" t="s">
        <v>524</v>
      </c>
      <c r="C53" s="57" t="s">
        <v>728</v>
      </c>
      <c r="D53" s="17" t="str">
        <f t="shared" si="0"/>
        <v>Арсений</v>
      </c>
      <c r="E53" s="17" t="str">
        <f t="shared" si="1"/>
        <v>Павлов</v>
      </c>
      <c r="F53" s="17" t="str">
        <f t="shared" si="2"/>
        <v>Дмитриевич</v>
      </c>
      <c r="G53" s="17" t="s">
        <v>140</v>
      </c>
      <c r="H53" s="49">
        <v>44654</v>
      </c>
      <c r="I53" s="17" t="str">
        <f t="shared" si="3"/>
        <v>+992</v>
      </c>
      <c r="J53" s="17" t="str">
        <f>_xlfn.XLOOKUP(I53,'коды стран'!$B$2:$B$7,'коды стран'!$A$2:$A$7,"Не найдено",0)</f>
        <v>Таджикистан</v>
      </c>
      <c r="K53" s="51">
        <f t="shared" ca="1" si="4"/>
        <v>45740</v>
      </c>
      <c r="L53" s="55">
        <f t="shared" ca="1" si="5"/>
        <v>36.200000000000003</v>
      </c>
    </row>
    <row r="54" spans="1:12" x14ac:dyDescent="0.25">
      <c r="A54" s="18">
        <v>190</v>
      </c>
      <c r="B54" s="17" t="s">
        <v>523</v>
      </c>
      <c r="C54" s="57" t="s">
        <v>729</v>
      </c>
      <c r="D54" s="17" t="str">
        <f t="shared" si="0"/>
        <v>Милана</v>
      </c>
      <c r="E54" s="17" t="str">
        <f t="shared" si="1"/>
        <v>Кочеткова</v>
      </c>
      <c r="F54" s="17" t="str">
        <f t="shared" si="2"/>
        <v>Владиславовна</v>
      </c>
      <c r="G54" s="17" t="s">
        <v>140</v>
      </c>
      <c r="H54" s="49">
        <v>44689</v>
      </c>
      <c r="I54" s="17" t="str">
        <f t="shared" si="3"/>
        <v>+375</v>
      </c>
      <c r="J54" s="17" t="str">
        <f>_xlfn.XLOOKUP(I54,'коды стран'!$B$2:$B$7,'коды стран'!$A$2:$A$7,"Не найдено",0)</f>
        <v>Беларусь</v>
      </c>
      <c r="K54" s="51">
        <f t="shared" ca="1" si="4"/>
        <v>45740</v>
      </c>
      <c r="L54" s="55">
        <f t="shared" ca="1" si="5"/>
        <v>35.033333333333331</v>
      </c>
    </row>
    <row r="55" spans="1:12" x14ac:dyDescent="0.25">
      <c r="A55" s="18">
        <v>266</v>
      </c>
      <c r="B55" s="17" t="s">
        <v>522</v>
      </c>
      <c r="C55" s="57" t="s">
        <v>730</v>
      </c>
      <c r="D55" s="17" t="str">
        <f t="shared" si="0"/>
        <v>Игорь</v>
      </c>
      <c r="E55" s="17" t="str">
        <f t="shared" si="1"/>
        <v>Соколовский</v>
      </c>
      <c r="F55" s="17" t="str">
        <f t="shared" si="2"/>
        <v>Михайлович</v>
      </c>
      <c r="G55" s="17" t="s">
        <v>140</v>
      </c>
      <c r="H55" s="49">
        <v>44795</v>
      </c>
      <c r="I55" s="17" t="str">
        <f t="shared" si="3"/>
        <v>+7</v>
      </c>
      <c r="J55" s="17" t="str">
        <f>_xlfn.XLOOKUP(I55,'коды стран'!$B$2:$B$7,'коды стран'!$A$2:$A$7,"Не найдено",0)</f>
        <v>Россия</v>
      </c>
      <c r="K55" s="51">
        <f t="shared" ca="1" si="4"/>
        <v>45740</v>
      </c>
      <c r="L55" s="55">
        <f t="shared" ca="1" si="5"/>
        <v>31.5</v>
      </c>
    </row>
    <row r="56" spans="1:12" x14ac:dyDescent="0.25">
      <c r="A56" s="18">
        <v>222</v>
      </c>
      <c r="B56" s="17" t="s">
        <v>521</v>
      </c>
      <c r="C56" s="57" t="s">
        <v>731</v>
      </c>
      <c r="D56" s="17" t="str">
        <f t="shared" si="0"/>
        <v>Елизавета</v>
      </c>
      <c r="E56" s="17" t="str">
        <f t="shared" si="1"/>
        <v>Миронова</v>
      </c>
      <c r="F56" s="17" t="str">
        <f t="shared" si="2"/>
        <v>Ивановна</v>
      </c>
      <c r="G56" s="17" t="s">
        <v>142</v>
      </c>
      <c r="H56" s="49">
        <v>44694</v>
      </c>
      <c r="I56" s="17" t="str">
        <f t="shared" si="3"/>
        <v>+380</v>
      </c>
      <c r="J56" s="17" t="str">
        <f>_xlfn.XLOOKUP(I56,'коды стран'!$B$2:$B$7,'коды стран'!$A$2:$A$7,"Не найдено",0)</f>
        <v>Украина</v>
      </c>
      <c r="K56" s="51">
        <f t="shared" ca="1" si="4"/>
        <v>45740</v>
      </c>
      <c r="L56" s="55">
        <f t="shared" ca="1" si="5"/>
        <v>34.866666666666667</v>
      </c>
    </row>
    <row r="57" spans="1:12" x14ac:dyDescent="0.25">
      <c r="A57" s="18">
        <v>382</v>
      </c>
      <c r="B57" s="17" t="s">
        <v>520</v>
      </c>
      <c r="C57" s="57" t="s">
        <v>732</v>
      </c>
      <c r="D57" s="17" t="str">
        <f t="shared" si="0"/>
        <v>Матвей</v>
      </c>
      <c r="E57" s="17" t="str">
        <f t="shared" si="1"/>
        <v>Кудрявцев</v>
      </c>
      <c r="F57" s="17" t="str">
        <f t="shared" si="2"/>
        <v>Артемович</v>
      </c>
      <c r="G57" s="17" t="s">
        <v>142</v>
      </c>
      <c r="H57" s="49">
        <v>44850</v>
      </c>
      <c r="I57" s="17" t="str">
        <f t="shared" si="3"/>
        <v>+375</v>
      </c>
      <c r="J57" s="17" t="str">
        <f>_xlfn.XLOOKUP(I57,'коды стран'!$B$2:$B$7,'коды стран'!$A$2:$A$7,"Не найдено",0)</f>
        <v>Беларусь</v>
      </c>
      <c r="K57" s="51">
        <f t="shared" ca="1" si="4"/>
        <v>45740</v>
      </c>
      <c r="L57" s="55">
        <f t="shared" ca="1" si="5"/>
        <v>29.666666666666668</v>
      </c>
    </row>
    <row r="58" spans="1:12" x14ac:dyDescent="0.25">
      <c r="A58" s="18">
        <v>142</v>
      </c>
      <c r="B58" s="17" t="s">
        <v>519</v>
      </c>
      <c r="C58" s="57" t="s">
        <v>733</v>
      </c>
      <c r="D58" s="17" t="str">
        <f t="shared" si="0"/>
        <v>Анжелика</v>
      </c>
      <c r="E58" s="17" t="str">
        <f t="shared" si="1"/>
        <v>Савельева</v>
      </c>
      <c r="F58" s="17" t="str">
        <f t="shared" si="2"/>
        <v>Романовна</v>
      </c>
      <c r="G58" s="17" t="s">
        <v>140</v>
      </c>
      <c r="H58" s="49">
        <v>44683</v>
      </c>
      <c r="I58" s="17" t="str">
        <f t="shared" si="3"/>
        <v>+7</v>
      </c>
      <c r="J58" s="17" t="str">
        <f>_xlfn.XLOOKUP(I58,'коды стран'!$B$2:$B$7,'коды стран'!$A$2:$A$7,"Не найдено",0)</f>
        <v>Россия</v>
      </c>
      <c r="K58" s="51">
        <f t="shared" ca="1" si="4"/>
        <v>45740</v>
      </c>
      <c r="L58" s="55">
        <f t="shared" ca="1" si="5"/>
        <v>35.233333333333334</v>
      </c>
    </row>
    <row r="59" spans="1:12" x14ac:dyDescent="0.25">
      <c r="A59" s="18">
        <v>150</v>
      </c>
      <c r="B59" s="17" t="s">
        <v>518</v>
      </c>
      <c r="C59" s="57" t="s">
        <v>734</v>
      </c>
      <c r="D59" s="17" t="str">
        <f t="shared" si="0"/>
        <v>Тимофей</v>
      </c>
      <c r="E59" s="17" t="str">
        <f t="shared" si="1"/>
        <v>Быков</v>
      </c>
      <c r="F59" s="17" t="str">
        <f t="shared" si="2"/>
        <v>Кириллович</v>
      </c>
      <c r="G59" s="17" t="s">
        <v>140</v>
      </c>
      <c r="H59" s="49">
        <v>44622</v>
      </c>
      <c r="I59" s="17" t="str">
        <f t="shared" si="3"/>
        <v>+998</v>
      </c>
      <c r="J59" s="17" t="str">
        <f>_xlfn.XLOOKUP(I59,'коды стран'!$B$2:$B$7,'коды стран'!$A$2:$A$7,"Не найдено",0)</f>
        <v>Узбекистан</v>
      </c>
      <c r="K59" s="51">
        <f t="shared" ca="1" si="4"/>
        <v>45740</v>
      </c>
      <c r="L59" s="55">
        <f t="shared" ca="1" si="5"/>
        <v>37.266666666666666</v>
      </c>
    </row>
    <row r="60" spans="1:12" x14ac:dyDescent="0.25">
      <c r="A60" s="18">
        <v>14</v>
      </c>
      <c r="B60" s="17" t="s">
        <v>517</v>
      </c>
      <c r="C60" s="57" t="s">
        <v>735</v>
      </c>
      <c r="D60" s="17" t="str">
        <f t="shared" si="0"/>
        <v>Кира</v>
      </c>
      <c r="E60" s="17" t="str">
        <f t="shared" si="1"/>
        <v>Шевцова</v>
      </c>
      <c r="F60" s="17" t="str">
        <f t="shared" si="2"/>
        <v>Евгеньевна</v>
      </c>
      <c r="G60" s="17" t="s">
        <v>142</v>
      </c>
      <c r="H60" s="49">
        <v>44775</v>
      </c>
      <c r="I60" s="17" t="str">
        <f t="shared" si="3"/>
        <v>+992</v>
      </c>
      <c r="J60" s="17" t="str">
        <f>_xlfn.XLOOKUP(I60,'коды стран'!$B$2:$B$7,'коды стран'!$A$2:$A$7,"Не найдено",0)</f>
        <v>Таджикистан</v>
      </c>
      <c r="K60" s="51">
        <f t="shared" ca="1" si="4"/>
        <v>45740</v>
      </c>
      <c r="L60" s="55">
        <f t="shared" ca="1" si="5"/>
        <v>32.166666666666664</v>
      </c>
    </row>
    <row r="61" spans="1:12" x14ac:dyDescent="0.25">
      <c r="A61" s="18">
        <v>371</v>
      </c>
      <c r="B61" s="17" t="s">
        <v>516</v>
      </c>
      <c r="C61" s="57" t="s">
        <v>736</v>
      </c>
      <c r="D61" s="17" t="str">
        <f t="shared" si="0"/>
        <v>Руслан</v>
      </c>
      <c r="E61" s="17" t="str">
        <f t="shared" si="1"/>
        <v>Андреев</v>
      </c>
      <c r="F61" s="17" t="str">
        <f t="shared" si="2"/>
        <v>Алексеевич</v>
      </c>
      <c r="G61" s="17" t="s">
        <v>140</v>
      </c>
      <c r="H61" s="49">
        <v>44844</v>
      </c>
      <c r="I61" s="17" t="str">
        <f t="shared" si="3"/>
        <v>+380</v>
      </c>
      <c r="J61" s="17" t="str">
        <f>_xlfn.XLOOKUP(I61,'коды стран'!$B$2:$B$7,'коды стран'!$A$2:$A$7,"Не найдено",0)</f>
        <v>Украина</v>
      </c>
      <c r="K61" s="51">
        <f t="shared" ca="1" si="4"/>
        <v>45740</v>
      </c>
      <c r="L61" s="55">
        <f t="shared" ca="1" si="5"/>
        <v>29.866666666666667</v>
      </c>
    </row>
    <row r="62" spans="1:12" x14ac:dyDescent="0.25">
      <c r="A62" s="18">
        <v>328</v>
      </c>
      <c r="B62" s="17" t="s">
        <v>515</v>
      </c>
      <c r="C62" s="57" t="s">
        <v>737</v>
      </c>
      <c r="D62" s="17" t="str">
        <f t="shared" si="0"/>
        <v>Валерия</v>
      </c>
      <c r="E62" s="17" t="str">
        <f t="shared" si="1"/>
        <v>Брагина</v>
      </c>
      <c r="F62" s="17" t="str">
        <f t="shared" si="2"/>
        <v>Витальевна</v>
      </c>
      <c r="G62" s="17" t="s">
        <v>142</v>
      </c>
      <c r="H62" s="49">
        <v>44568</v>
      </c>
      <c r="I62" s="17" t="str">
        <f t="shared" si="3"/>
        <v>+7</v>
      </c>
      <c r="J62" s="17" t="str">
        <f>_xlfn.XLOOKUP(I62,'коды стран'!$B$2:$B$7,'коды стран'!$A$2:$A$7,"Не найдено",0)</f>
        <v>Россия</v>
      </c>
      <c r="K62" s="51">
        <f t="shared" ca="1" si="4"/>
        <v>45740</v>
      </c>
      <c r="L62" s="55">
        <f t="shared" ca="1" si="5"/>
        <v>39.06666666666667</v>
      </c>
    </row>
    <row r="63" spans="1:12" x14ac:dyDescent="0.25">
      <c r="A63" s="18">
        <v>171</v>
      </c>
      <c r="B63" s="17" t="s">
        <v>514</v>
      </c>
      <c r="C63" s="57" t="s">
        <v>738</v>
      </c>
      <c r="D63" s="17" t="str">
        <f t="shared" si="0"/>
        <v>Илья</v>
      </c>
      <c r="E63" s="17" t="str">
        <f t="shared" si="1"/>
        <v>Денисов</v>
      </c>
      <c r="F63" s="17" t="str">
        <f t="shared" si="2"/>
        <v>Максимович</v>
      </c>
      <c r="G63" s="17" t="s">
        <v>142</v>
      </c>
      <c r="H63" s="49">
        <v>44710</v>
      </c>
      <c r="I63" s="17" t="str">
        <f t="shared" si="3"/>
        <v>+7</v>
      </c>
      <c r="J63" s="17" t="str">
        <f>_xlfn.XLOOKUP(I63,'коды стран'!$B$2:$B$7,'коды стран'!$A$2:$A$7,"Не найдено",0)</f>
        <v>Россия</v>
      </c>
      <c r="K63" s="51">
        <f t="shared" ca="1" si="4"/>
        <v>45740</v>
      </c>
      <c r="L63" s="55">
        <f t="shared" ca="1" si="5"/>
        <v>34.333333333333336</v>
      </c>
    </row>
    <row r="64" spans="1:12" x14ac:dyDescent="0.25">
      <c r="A64" s="18">
        <v>68</v>
      </c>
      <c r="B64" s="17" t="s">
        <v>513</v>
      </c>
      <c r="C64" s="57" t="s">
        <v>739</v>
      </c>
      <c r="D64" s="17" t="str">
        <f t="shared" si="0"/>
        <v>Полина</v>
      </c>
      <c r="E64" s="17" t="str">
        <f t="shared" si="1"/>
        <v>Гусева</v>
      </c>
      <c r="F64" s="17" t="str">
        <f t="shared" si="2"/>
        <v>Игоревна</v>
      </c>
      <c r="G64" s="17" t="s">
        <v>142</v>
      </c>
      <c r="H64" s="49">
        <v>44882</v>
      </c>
      <c r="I64" s="17" t="str">
        <f t="shared" si="3"/>
        <v>+998</v>
      </c>
      <c r="J64" s="17" t="str">
        <f>_xlfn.XLOOKUP(I64,'коды стран'!$B$2:$B$7,'коды стран'!$A$2:$A$7,"Не найдено",0)</f>
        <v>Узбекистан</v>
      </c>
      <c r="K64" s="51">
        <f t="shared" ca="1" si="4"/>
        <v>45740</v>
      </c>
      <c r="L64" s="55">
        <f t="shared" ca="1" si="5"/>
        <v>28.6</v>
      </c>
    </row>
    <row r="65" spans="1:12" x14ac:dyDescent="0.25">
      <c r="A65" s="18">
        <v>346</v>
      </c>
      <c r="B65" s="17" t="s">
        <v>512</v>
      </c>
      <c r="C65" s="57" t="s">
        <v>740</v>
      </c>
      <c r="D65" s="17" t="str">
        <f t="shared" si="0"/>
        <v>Виталий</v>
      </c>
      <c r="E65" s="17" t="str">
        <f t="shared" si="1"/>
        <v>Костин</v>
      </c>
      <c r="F65" s="17" t="str">
        <f t="shared" si="2"/>
        <v>Аркадьевич</v>
      </c>
      <c r="G65" s="17" t="s">
        <v>142</v>
      </c>
      <c r="H65" s="49">
        <v>44636</v>
      </c>
      <c r="I65" s="17" t="str">
        <f t="shared" si="3"/>
        <v>+7</v>
      </c>
      <c r="J65" s="17" t="str">
        <f>_xlfn.XLOOKUP(I65,'коды стран'!$B$2:$B$7,'коды стран'!$A$2:$A$7,"Не найдено",0)</f>
        <v>Россия</v>
      </c>
      <c r="K65" s="51">
        <f t="shared" ca="1" si="4"/>
        <v>45740</v>
      </c>
      <c r="L65" s="55">
        <f t="shared" ca="1" si="5"/>
        <v>36.799999999999997</v>
      </c>
    </row>
    <row r="66" spans="1:12" x14ac:dyDescent="0.25">
      <c r="A66" s="18">
        <v>415</v>
      </c>
      <c r="B66" s="17" t="s">
        <v>511</v>
      </c>
      <c r="C66" s="57" t="s">
        <v>741</v>
      </c>
      <c r="D66" s="17" t="str">
        <f t="shared" ref="D66:D129" si="6">LEFT(C66, FIND(" ", C66) - 1)</f>
        <v>Софья</v>
      </c>
      <c r="E66" s="17" t="str">
        <f t="shared" ref="E66:E129" si="7">TRIM(MID(C66, FIND(" ", C66) + 1, FIND("#", SUBSTITUTE(C66, " ", "#", 2)) - FIND(" ", C66) - 1))</f>
        <v>Князева</v>
      </c>
      <c r="F66" s="17" t="str">
        <f t="shared" ref="F66:F129" si="8">RIGHT(C66, LEN(C66) - FIND("#", SUBSTITUTE(C66, " ", "#", LEN(C66) - LEN(SUBSTITUTE(C66, " ", "")))))</f>
        <v>Данииловна</v>
      </c>
      <c r="G66" s="17" t="s">
        <v>142</v>
      </c>
      <c r="H66" s="49">
        <v>44661</v>
      </c>
      <c r="I66" s="17" t="str">
        <f t="shared" ref="I66:I129" si="9">LEFT(B66,LEN(B66)-13)</f>
        <v>+380</v>
      </c>
      <c r="J66" s="17" t="str">
        <f>_xlfn.XLOOKUP(I66,'коды стран'!$B$2:$B$7,'коды стран'!$A$2:$A$7,"Не найдено",0)</f>
        <v>Украина</v>
      </c>
      <c r="K66" s="51">
        <f t="shared" ref="K66:K129" ca="1" si="10">TODAY()</f>
        <v>45740</v>
      </c>
      <c r="L66" s="55">
        <f t="shared" ref="L66:L129" ca="1" si="11">(K66-H66)/30</f>
        <v>35.966666666666669</v>
      </c>
    </row>
    <row r="67" spans="1:12" x14ac:dyDescent="0.25">
      <c r="A67" s="18">
        <v>115</v>
      </c>
      <c r="B67" s="17" t="s">
        <v>510</v>
      </c>
      <c r="C67" s="57" t="s">
        <v>742</v>
      </c>
      <c r="D67" s="17" t="str">
        <f t="shared" si="6"/>
        <v>Даниил</v>
      </c>
      <c r="E67" s="17" t="str">
        <f t="shared" si="7"/>
        <v>Кравцов</v>
      </c>
      <c r="F67" s="17" t="str">
        <f t="shared" si="8"/>
        <v>Егорович</v>
      </c>
      <c r="G67" s="17" t="s">
        <v>142</v>
      </c>
      <c r="H67" s="49">
        <v>44832</v>
      </c>
      <c r="I67" s="17" t="str">
        <f t="shared" si="9"/>
        <v>+375</v>
      </c>
      <c r="J67" s="17" t="str">
        <f>_xlfn.XLOOKUP(I67,'коды стран'!$B$2:$B$7,'коды стран'!$A$2:$A$7,"Не найдено",0)</f>
        <v>Беларусь</v>
      </c>
      <c r="K67" s="51">
        <f t="shared" ca="1" si="10"/>
        <v>45740</v>
      </c>
      <c r="L67" s="55">
        <f t="shared" ca="1" si="11"/>
        <v>30.266666666666666</v>
      </c>
    </row>
    <row r="68" spans="1:12" x14ac:dyDescent="0.25">
      <c r="A68" s="18">
        <v>42</v>
      </c>
      <c r="B68" s="17" t="s">
        <v>509</v>
      </c>
      <c r="C68" s="57" t="s">
        <v>743</v>
      </c>
      <c r="D68" s="17" t="str">
        <f t="shared" si="6"/>
        <v>Алиса</v>
      </c>
      <c r="E68" s="17" t="str">
        <f t="shared" si="7"/>
        <v>Белозерова</v>
      </c>
      <c r="F68" s="17" t="str">
        <f t="shared" si="8"/>
        <v>Владиславовна</v>
      </c>
      <c r="G68" s="17" t="s">
        <v>142</v>
      </c>
      <c r="H68" s="49">
        <v>44783</v>
      </c>
      <c r="I68" s="17" t="str">
        <f t="shared" si="9"/>
        <v>+992</v>
      </c>
      <c r="J68" s="17" t="str">
        <f>_xlfn.XLOOKUP(I68,'коды стран'!$B$2:$B$7,'коды стран'!$A$2:$A$7,"Не найдено",0)</f>
        <v>Таджикистан</v>
      </c>
      <c r="K68" s="51">
        <f t="shared" ca="1" si="10"/>
        <v>45740</v>
      </c>
      <c r="L68" s="55">
        <f t="shared" ca="1" si="11"/>
        <v>31.9</v>
      </c>
    </row>
    <row r="69" spans="1:12" x14ac:dyDescent="0.25">
      <c r="A69" s="18">
        <v>378</v>
      </c>
      <c r="B69" s="17" t="s">
        <v>508</v>
      </c>
      <c r="C69" s="57" t="s">
        <v>744</v>
      </c>
      <c r="D69" s="17" t="str">
        <f t="shared" si="6"/>
        <v>Евгений</v>
      </c>
      <c r="E69" s="17" t="str">
        <f t="shared" si="7"/>
        <v>Мартынов</v>
      </c>
      <c r="F69" s="17" t="str">
        <f t="shared" si="8"/>
        <v>Ильич</v>
      </c>
      <c r="G69" s="17" t="s">
        <v>140</v>
      </c>
      <c r="H69" s="49">
        <v>44710</v>
      </c>
      <c r="I69" s="17" t="str">
        <f t="shared" si="9"/>
        <v>+7</v>
      </c>
      <c r="J69" s="17" t="str">
        <f>_xlfn.XLOOKUP(I69,'коды стран'!$B$2:$B$7,'коды стран'!$A$2:$A$7,"Не найдено",0)</f>
        <v>Россия</v>
      </c>
      <c r="K69" s="51">
        <f t="shared" ca="1" si="10"/>
        <v>45740</v>
      </c>
      <c r="L69" s="55">
        <f t="shared" ca="1" si="11"/>
        <v>34.333333333333336</v>
      </c>
    </row>
    <row r="70" spans="1:12" x14ac:dyDescent="0.25">
      <c r="A70" s="18">
        <v>449</v>
      </c>
      <c r="B70" s="17" t="s">
        <v>507</v>
      </c>
      <c r="C70" s="57" t="s">
        <v>745</v>
      </c>
      <c r="D70" s="17" t="str">
        <f t="shared" si="6"/>
        <v>Анастасия</v>
      </c>
      <c r="E70" s="17" t="str">
        <f t="shared" si="7"/>
        <v>Кузьмина</v>
      </c>
      <c r="F70" s="17" t="str">
        <f t="shared" si="8"/>
        <v>Родионовна</v>
      </c>
      <c r="G70" s="17" t="s">
        <v>140</v>
      </c>
      <c r="H70" s="49">
        <v>44645</v>
      </c>
      <c r="I70" s="17" t="str">
        <f t="shared" si="9"/>
        <v>+992</v>
      </c>
      <c r="J70" s="17" t="str">
        <f>_xlfn.XLOOKUP(I70,'коды стран'!$B$2:$B$7,'коды стран'!$A$2:$A$7,"Не найдено",0)</f>
        <v>Таджикистан</v>
      </c>
      <c r="K70" s="51">
        <f t="shared" ca="1" si="10"/>
        <v>45740</v>
      </c>
      <c r="L70" s="55">
        <f t="shared" ca="1" si="11"/>
        <v>36.5</v>
      </c>
    </row>
    <row r="71" spans="1:12" x14ac:dyDescent="0.25">
      <c r="A71" s="18">
        <v>317</v>
      </c>
      <c r="B71" s="17" t="s">
        <v>506</v>
      </c>
      <c r="C71" s="57" t="s">
        <v>746</v>
      </c>
      <c r="D71" s="17" t="str">
        <f t="shared" si="6"/>
        <v>Артемий</v>
      </c>
      <c r="E71" s="17" t="str">
        <f t="shared" si="7"/>
        <v>Самсонов</v>
      </c>
      <c r="F71" s="17" t="str">
        <f t="shared" si="8"/>
        <v>Леонидович</v>
      </c>
      <c r="G71" s="17" t="s">
        <v>140</v>
      </c>
      <c r="H71" s="49">
        <v>44770</v>
      </c>
      <c r="I71" s="17" t="str">
        <f t="shared" si="9"/>
        <v>+7</v>
      </c>
      <c r="J71" s="17" t="str">
        <f>_xlfn.XLOOKUP(I71,'коды стран'!$B$2:$B$7,'коды стран'!$A$2:$A$7,"Не найдено",0)</f>
        <v>Россия</v>
      </c>
      <c r="K71" s="51">
        <f t="shared" ca="1" si="10"/>
        <v>45740</v>
      </c>
      <c r="L71" s="55">
        <f t="shared" ca="1" si="11"/>
        <v>32.333333333333336</v>
      </c>
    </row>
    <row r="72" spans="1:12" x14ac:dyDescent="0.25">
      <c r="A72" s="18">
        <v>426</v>
      </c>
      <c r="B72" s="17" t="s">
        <v>505</v>
      </c>
      <c r="C72" s="57" t="s">
        <v>747</v>
      </c>
      <c r="D72" s="17" t="str">
        <f t="shared" si="6"/>
        <v>Вера</v>
      </c>
      <c r="E72" s="17" t="str">
        <f t="shared" si="7"/>
        <v>Лапина</v>
      </c>
      <c r="F72" s="17" t="str">
        <f t="shared" si="8"/>
        <v>Геннадьевна</v>
      </c>
      <c r="G72" s="17" t="s">
        <v>142</v>
      </c>
      <c r="H72" s="49">
        <v>44768</v>
      </c>
      <c r="I72" s="17" t="str">
        <f t="shared" si="9"/>
        <v>+992</v>
      </c>
      <c r="J72" s="17" t="str">
        <f>_xlfn.XLOOKUP(I72,'коды стран'!$B$2:$B$7,'коды стран'!$A$2:$A$7,"Не найдено",0)</f>
        <v>Таджикистан</v>
      </c>
      <c r="K72" s="51">
        <f t="shared" ca="1" si="10"/>
        <v>45740</v>
      </c>
      <c r="L72" s="55">
        <f t="shared" ca="1" si="11"/>
        <v>32.4</v>
      </c>
    </row>
    <row r="73" spans="1:12" x14ac:dyDescent="0.25">
      <c r="A73" s="18">
        <v>25</v>
      </c>
      <c r="B73" s="17" t="s">
        <v>504</v>
      </c>
      <c r="C73" s="57" t="s">
        <v>748</v>
      </c>
      <c r="D73" s="17" t="str">
        <f t="shared" si="6"/>
        <v>Филипп</v>
      </c>
      <c r="E73" s="17" t="str">
        <f t="shared" si="7"/>
        <v>Котов</v>
      </c>
      <c r="F73" s="17" t="str">
        <f t="shared" si="8"/>
        <v>Филиппович</v>
      </c>
      <c r="G73" s="17" t="s">
        <v>142</v>
      </c>
      <c r="H73" s="49">
        <v>44582</v>
      </c>
      <c r="I73" s="17" t="str">
        <f t="shared" si="9"/>
        <v>+992</v>
      </c>
      <c r="J73" s="17" t="str">
        <f>_xlfn.XLOOKUP(I73,'коды стран'!$B$2:$B$7,'коды стран'!$A$2:$A$7,"Не найдено",0)</f>
        <v>Таджикистан</v>
      </c>
      <c r="K73" s="51">
        <f t="shared" ca="1" si="10"/>
        <v>45740</v>
      </c>
      <c r="L73" s="55">
        <f t="shared" ca="1" si="11"/>
        <v>38.6</v>
      </c>
    </row>
    <row r="74" spans="1:12" x14ac:dyDescent="0.25">
      <c r="A74" s="18">
        <v>462</v>
      </c>
      <c r="B74" s="17" t="s">
        <v>503</v>
      </c>
      <c r="C74" s="57" t="s">
        <v>749</v>
      </c>
      <c r="D74" s="17" t="str">
        <f t="shared" si="6"/>
        <v>Марина</v>
      </c>
      <c r="E74" s="17" t="str">
        <f t="shared" si="7"/>
        <v>Лаврова</v>
      </c>
      <c r="F74" s="17" t="str">
        <f t="shared" si="8"/>
        <v>Артемовна</v>
      </c>
      <c r="G74" s="17" t="s">
        <v>142</v>
      </c>
      <c r="H74" s="49">
        <v>44751</v>
      </c>
      <c r="I74" s="17" t="str">
        <f t="shared" si="9"/>
        <v>+7</v>
      </c>
      <c r="J74" s="17" t="str">
        <f>_xlfn.XLOOKUP(I74,'коды стран'!$B$2:$B$7,'коды стран'!$A$2:$A$7,"Не найдено",0)</f>
        <v>Россия</v>
      </c>
      <c r="K74" s="51">
        <f t="shared" ca="1" si="10"/>
        <v>45740</v>
      </c>
      <c r="L74" s="55">
        <f t="shared" ca="1" si="11"/>
        <v>32.966666666666669</v>
      </c>
    </row>
    <row r="75" spans="1:12" x14ac:dyDescent="0.25">
      <c r="A75" s="18">
        <v>252</v>
      </c>
      <c r="B75" s="17" t="s">
        <v>502</v>
      </c>
      <c r="C75" s="57" t="s">
        <v>750</v>
      </c>
      <c r="D75" s="17" t="str">
        <f t="shared" si="6"/>
        <v>Семен</v>
      </c>
      <c r="E75" s="17" t="str">
        <f t="shared" si="7"/>
        <v>Кузьмин</v>
      </c>
      <c r="F75" s="17" t="str">
        <f t="shared" si="8"/>
        <v>Матвеевич</v>
      </c>
      <c r="G75" s="17" t="s">
        <v>140</v>
      </c>
      <c r="H75" s="49">
        <v>44643</v>
      </c>
      <c r="I75" s="17" t="str">
        <f t="shared" si="9"/>
        <v>+7</v>
      </c>
      <c r="J75" s="17" t="str">
        <f>_xlfn.XLOOKUP(I75,'коды стран'!$B$2:$B$7,'коды стран'!$A$2:$A$7,"Не найдено",0)</f>
        <v>Россия</v>
      </c>
      <c r="K75" s="51">
        <f t="shared" ca="1" si="10"/>
        <v>45740</v>
      </c>
      <c r="L75" s="55">
        <f t="shared" ca="1" si="11"/>
        <v>36.56666666666667</v>
      </c>
    </row>
    <row r="76" spans="1:12" x14ac:dyDescent="0.25">
      <c r="A76" s="18">
        <v>392</v>
      </c>
      <c r="B76" s="17" t="s">
        <v>501</v>
      </c>
      <c r="C76" s="57" t="s">
        <v>751</v>
      </c>
      <c r="D76" s="17" t="str">
        <f t="shared" si="6"/>
        <v>Алина</v>
      </c>
      <c r="E76" s="17" t="str">
        <f t="shared" si="7"/>
        <v>Коваленко</v>
      </c>
      <c r="F76" s="17" t="str">
        <f t="shared" si="8"/>
        <v>Семеновна</v>
      </c>
      <c r="G76" s="17" t="s">
        <v>140</v>
      </c>
      <c r="H76" s="49">
        <v>44919</v>
      </c>
      <c r="I76" s="17" t="str">
        <f t="shared" si="9"/>
        <v>+7</v>
      </c>
      <c r="J76" s="17" t="str">
        <f>_xlfn.XLOOKUP(I76,'коды стран'!$B$2:$B$7,'коды стран'!$A$2:$A$7,"Не найдено",0)</f>
        <v>Россия</v>
      </c>
      <c r="K76" s="51">
        <f t="shared" ca="1" si="10"/>
        <v>45740</v>
      </c>
      <c r="L76" s="55">
        <f t="shared" ca="1" si="11"/>
        <v>27.366666666666667</v>
      </c>
    </row>
    <row r="77" spans="1:12" x14ac:dyDescent="0.25">
      <c r="A77" s="18">
        <v>487</v>
      </c>
      <c r="B77" s="17" t="s">
        <v>500</v>
      </c>
      <c r="C77" s="57" t="s">
        <v>752</v>
      </c>
      <c r="D77" s="17" t="str">
        <f t="shared" si="6"/>
        <v>Глеб</v>
      </c>
      <c r="E77" s="17" t="str">
        <f t="shared" si="7"/>
        <v>Родионов</v>
      </c>
      <c r="F77" s="17" t="str">
        <f t="shared" si="8"/>
        <v>Егорович</v>
      </c>
      <c r="G77" s="17" t="s">
        <v>142</v>
      </c>
      <c r="H77" s="49">
        <v>44815</v>
      </c>
      <c r="I77" s="17" t="str">
        <f t="shared" si="9"/>
        <v>+7</v>
      </c>
      <c r="J77" s="17" t="str">
        <f>_xlfn.XLOOKUP(I77,'коды стран'!$B$2:$B$7,'коды стран'!$A$2:$A$7,"Не найдено",0)</f>
        <v>Россия</v>
      </c>
      <c r="K77" s="51">
        <f t="shared" ca="1" si="10"/>
        <v>45740</v>
      </c>
      <c r="L77" s="55">
        <f t="shared" ca="1" si="11"/>
        <v>30.833333333333332</v>
      </c>
    </row>
    <row r="78" spans="1:12" x14ac:dyDescent="0.25">
      <c r="A78" s="18">
        <v>134</v>
      </c>
      <c r="B78" s="17" t="s">
        <v>499</v>
      </c>
      <c r="C78" s="57" t="s">
        <v>753</v>
      </c>
      <c r="D78" s="17" t="str">
        <f t="shared" si="6"/>
        <v>Кристина</v>
      </c>
      <c r="E78" s="17" t="str">
        <f t="shared" si="7"/>
        <v>Кузнецова</v>
      </c>
      <c r="F78" s="17" t="str">
        <f t="shared" si="8"/>
        <v>Тимуровна</v>
      </c>
      <c r="G78" s="17" t="s">
        <v>142</v>
      </c>
      <c r="H78" s="49">
        <v>44753</v>
      </c>
      <c r="I78" s="17" t="str">
        <f t="shared" si="9"/>
        <v>+7</v>
      </c>
      <c r="J78" s="17" t="str">
        <f>_xlfn.XLOOKUP(I78,'коды стран'!$B$2:$B$7,'коды стран'!$A$2:$A$7,"Не найдено",0)</f>
        <v>Россия</v>
      </c>
      <c r="K78" s="51">
        <f t="shared" ca="1" si="10"/>
        <v>45740</v>
      </c>
      <c r="L78" s="55">
        <f t="shared" ca="1" si="11"/>
        <v>32.9</v>
      </c>
    </row>
    <row r="79" spans="1:12" x14ac:dyDescent="0.25">
      <c r="A79" s="18">
        <v>11</v>
      </c>
      <c r="B79" s="17" t="s">
        <v>498</v>
      </c>
      <c r="C79" s="57" t="s">
        <v>754</v>
      </c>
      <c r="D79" s="17" t="str">
        <f t="shared" si="6"/>
        <v>Виктор</v>
      </c>
      <c r="E79" s="17" t="str">
        <f t="shared" si="7"/>
        <v>Лебедев</v>
      </c>
      <c r="F79" s="17" t="str">
        <f t="shared" si="8"/>
        <v>Яковлевич</v>
      </c>
      <c r="G79" s="17" t="s">
        <v>140</v>
      </c>
      <c r="H79" s="49">
        <v>44690</v>
      </c>
      <c r="I79" s="17" t="str">
        <f t="shared" si="9"/>
        <v>+992</v>
      </c>
      <c r="J79" s="17" t="str">
        <f>_xlfn.XLOOKUP(I79,'коды стран'!$B$2:$B$7,'коды стран'!$A$2:$A$7,"Не найдено",0)</f>
        <v>Таджикистан</v>
      </c>
      <c r="K79" s="51">
        <f t="shared" ca="1" si="10"/>
        <v>45740</v>
      </c>
      <c r="L79" s="55">
        <f t="shared" ca="1" si="11"/>
        <v>35</v>
      </c>
    </row>
    <row r="80" spans="1:12" x14ac:dyDescent="0.25">
      <c r="A80" s="18">
        <v>458</v>
      </c>
      <c r="B80" s="17" t="s">
        <v>497</v>
      </c>
      <c r="C80" s="57" t="s">
        <v>755</v>
      </c>
      <c r="D80" s="17" t="str">
        <f t="shared" si="6"/>
        <v>Дарина</v>
      </c>
      <c r="E80" s="17" t="str">
        <f t="shared" si="7"/>
        <v>Король</v>
      </c>
      <c r="F80" s="17" t="str">
        <f t="shared" si="8"/>
        <v>Аркадьевна</v>
      </c>
      <c r="G80" s="17" t="s">
        <v>142</v>
      </c>
      <c r="H80" s="49">
        <v>44694</v>
      </c>
      <c r="I80" s="17" t="str">
        <f t="shared" si="9"/>
        <v>+7</v>
      </c>
      <c r="J80" s="17" t="str">
        <f>_xlfn.XLOOKUP(I80,'коды стран'!$B$2:$B$7,'коды стран'!$A$2:$A$7,"Не найдено",0)</f>
        <v>Россия</v>
      </c>
      <c r="K80" s="51">
        <f t="shared" ca="1" si="10"/>
        <v>45740</v>
      </c>
      <c r="L80" s="55">
        <f t="shared" ca="1" si="11"/>
        <v>34.866666666666667</v>
      </c>
    </row>
    <row r="81" spans="1:12" x14ac:dyDescent="0.25">
      <c r="A81" s="18">
        <v>130</v>
      </c>
      <c r="B81" s="17" t="s">
        <v>496</v>
      </c>
      <c r="C81" s="57" t="s">
        <v>756</v>
      </c>
      <c r="D81" s="17" t="str">
        <f t="shared" si="6"/>
        <v>Никита</v>
      </c>
      <c r="E81" s="17" t="str">
        <f t="shared" si="7"/>
        <v>Зайцев</v>
      </c>
      <c r="F81" s="17" t="str">
        <f t="shared" si="8"/>
        <v>Валериевич</v>
      </c>
      <c r="G81" s="17" t="s">
        <v>140</v>
      </c>
      <c r="H81" s="49">
        <v>44863</v>
      </c>
      <c r="I81" s="17" t="str">
        <f t="shared" si="9"/>
        <v>+992</v>
      </c>
      <c r="J81" s="17" t="str">
        <f>_xlfn.XLOOKUP(I81,'коды стран'!$B$2:$B$7,'коды стран'!$A$2:$A$7,"Не найдено",0)</f>
        <v>Таджикистан</v>
      </c>
      <c r="K81" s="51">
        <f t="shared" ca="1" si="10"/>
        <v>45740</v>
      </c>
      <c r="L81" s="55">
        <f t="shared" ca="1" si="11"/>
        <v>29.233333333333334</v>
      </c>
    </row>
    <row r="82" spans="1:12" x14ac:dyDescent="0.25">
      <c r="A82" s="18">
        <v>330</v>
      </c>
      <c r="B82" s="17" t="s">
        <v>495</v>
      </c>
      <c r="C82" s="57" t="s">
        <v>757</v>
      </c>
      <c r="D82" s="17" t="str">
        <f t="shared" si="6"/>
        <v>Ульяна</v>
      </c>
      <c r="E82" s="17" t="str">
        <f t="shared" si="7"/>
        <v>Кудряшова</v>
      </c>
      <c r="F82" s="17" t="str">
        <f t="shared" si="8"/>
        <v>Игоревна</v>
      </c>
      <c r="G82" s="17" t="s">
        <v>140</v>
      </c>
      <c r="H82" s="49">
        <v>44815</v>
      </c>
      <c r="I82" s="17" t="str">
        <f t="shared" si="9"/>
        <v>+998</v>
      </c>
      <c r="J82" s="17" t="str">
        <f>_xlfn.XLOOKUP(I82,'коды стран'!$B$2:$B$7,'коды стран'!$A$2:$A$7,"Не найдено",0)</f>
        <v>Узбекистан</v>
      </c>
      <c r="K82" s="51">
        <f t="shared" ca="1" si="10"/>
        <v>45740</v>
      </c>
      <c r="L82" s="55">
        <f t="shared" ca="1" si="11"/>
        <v>30.833333333333332</v>
      </c>
    </row>
    <row r="83" spans="1:12" x14ac:dyDescent="0.25">
      <c r="A83" s="18">
        <v>167</v>
      </c>
      <c r="B83" s="17" t="s">
        <v>494</v>
      </c>
      <c r="C83" s="57" t="s">
        <v>712</v>
      </c>
      <c r="D83" s="17" t="str">
        <f t="shared" si="6"/>
        <v>Станислав</v>
      </c>
      <c r="E83" s="17" t="str">
        <f t="shared" si="7"/>
        <v>Попов</v>
      </c>
      <c r="F83" s="17" t="str">
        <f t="shared" si="8"/>
        <v>Богданович</v>
      </c>
      <c r="G83" s="17" t="s">
        <v>142</v>
      </c>
      <c r="H83" s="49">
        <v>44563</v>
      </c>
      <c r="I83" s="17" t="str">
        <f t="shared" si="9"/>
        <v>+998</v>
      </c>
      <c r="J83" s="17" t="str">
        <f>_xlfn.XLOOKUP(I83,'коды стран'!$B$2:$B$7,'коды стран'!$A$2:$A$7,"Не найдено",0)</f>
        <v>Узбекистан</v>
      </c>
      <c r="K83" s="51">
        <f t="shared" ca="1" si="10"/>
        <v>45740</v>
      </c>
      <c r="L83" s="55">
        <f t="shared" ca="1" si="11"/>
        <v>39.233333333333334</v>
      </c>
    </row>
    <row r="84" spans="1:12" x14ac:dyDescent="0.25">
      <c r="A84" s="18">
        <v>140</v>
      </c>
      <c r="B84" s="17" t="s">
        <v>493</v>
      </c>
      <c r="C84" s="57" t="s">
        <v>713</v>
      </c>
      <c r="D84" s="17" t="str">
        <f t="shared" si="6"/>
        <v>Вероника</v>
      </c>
      <c r="E84" s="17" t="str">
        <f t="shared" si="7"/>
        <v>Исакова</v>
      </c>
      <c r="F84" s="17" t="str">
        <f t="shared" si="8"/>
        <v>Родионовна</v>
      </c>
      <c r="G84" s="17" t="s">
        <v>142</v>
      </c>
      <c r="H84" s="49">
        <v>44627</v>
      </c>
      <c r="I84" s="17" t="str">
        <f t="shared" si="9"/>
        <v>+7</v>
      </c>
      <c r="J84" s="17" t="str">
        <f>_xlfn.XLOOKUP(I84,'коды стран'!$B$2:$B$7,'коды стран'!$A$2:$A$7,"Не найдено",0)</f>
        <v>Россия</v>
      </c>
      <c r="K84" s="51">
        <f t="shared" ca="1" si="10"/>
        <v>45740</v>
      </c>
      <c r="L84" s="55">
        <f t="shared" ca="1" si="11"/>
        <v>37.1</v>
      </c>
    </row>
    <row r="85" spans="1:12" x14ac:dyDescent="0.25">
      <c r="A85" s="18">
        <v>423</v>
      </c>
      <c r="B85" s="17" t="s">
        <v>492</v>
      </c>
      <c r="C85" s="57" t="s">
        <v>714</v>
      </c>
      <c r="D85" s="17" t="str">
        <f t="shared" si="6"/>
        <v>Ярослав</v>
      </c>
      <c r="E85" s="17" t="str">
        <f t="shared" si="7"/>
        <v>Котов</v>
      </c>
      <c r="F85" s="17" t="str">
        <f t="shared" si="8"/>
        <v>Артемович</v>
      </c>
      <c r="G85" s="17" t="s">
        <v>140</v>
      </c>
      <c r="H85" s="49">
        <v>44841</v>
      </c>
      <c r="I85" s="17" t="str">
        <f t="shared" si="9"/>
        <v>+375</v>
      </c>
      <c r="J85" s="17" t="str">
        <f>_xlfn.XLOOKUP(I85,'коды стран'!$B$2:$B$7,'коды стран'!$A$2:$A$7,"Не найдено",0)</f>
        <v>Беларусь</v>
      </c>
      <c r="K85" s="51">
        <f t="shared" ca="1" si="10"/>
        <v>45740</v>
      </c>
      <c r="L85" s="55">
        <f t="shared" ca="1" si="11"/>
        <v>29.966666666666665</v>
      </c>
    </row>
    <row r="86" spans="1:12" x14ac:dyDescent="0.25">
      <c r="A86" s="18">
        <v>365</v>
      </c>
      <c r="B86" s="17" t="s">
        <v>491</v>
      </c>
      <c r="C86" s="57" t="s">
        <v>715</v>
      </c>
      <c r="D86" s="17" t="str">
        <f t="shared" si="6"/>
        <v>Ангелина</v>
      </c>
      <c r="E86" s="17" t="str">
        <f t="shared" si="7"/>
        <v>Волкова</v>
      </c>
      <c r="F86" s="17" t="str">
        <f t="shared" si="8"/>
        <v>Михайловна</v>
      </c>
      <c r="G86" s="17" t="s">
        <v>140</v>
      </c>
      <c r="H86" s="49">
        <v>44841</v>
      </c>
      <c r="I86" s="17" t="str">
        <f t="shared" si="9"/>
        <v>+375</v>
      </c>
      <c r="J86" s="17" t="str">
        <f>_xlfn.XLOOKUP(I86,'коды стран'!$B$2:$B$7,'коды стран'!$A$2:$A$7,"Не найдено",0)</f>
        <v>Беларусь</v>
      </c>
      <c r="K86" s="51">
        <f t="shared" ca="1" si="10"/>
        <v>45740</v>
      </c>
      <c r="L86" s="55">
        <f t="shared" ca="1" si="11"/>
        <v>29.966666666666665</v>
      </c>
    </row>
    <row r="87" spans="1:12" x14ac:dyDescent="0.25">
      <c r="A87" s="18">
        <v>452</v>
      </c>
      <c r="B87" s="17" t="s">
        <v>490</v>
      </c>
      <c r="C87" s="57" t="s">
        <v>716</v>
      </c>
      <c r="D87" s="17" t="str">
        <f t="shared" si="6"/>
        <v>Максим</v>
      </c>
      <c r="E87" s="17" t="str">
        <f t="shared" si="7"/>
        <v>Крылов</v>
      </c>
      <c r="F87" s="17" t="str">
        <f t="shared" si="8"/>
        <v>Владиславович</v>
      </c>
      <c r="G87" s="17" t="s">
        <v>142</v>
      </c>
      <c r="H87" s="49">
        <v>44769</v>
      </c>
      <c r="I87" s="17" t="str">
        <f t="shared" si="9"/>
        <v>+7</v>
      </c>
      <c r="J87" s="17" t="str">
        <f>_xlfn.XLOOKUP(I87,'коды стран'!$B$2:$B$7,'коды стран'!$A$2:$A$7,"Не найдено",0)</f>
        <v>Россия</v>
      </c>
      <c r="K87" s="51">
        <f t="shared" ca="1" si="10"/>
        <v>45740</v>
      </c>
      <c r="L87" s="55">
        <f t="shared" ca="1" si="11"/>
        <v>32.366666666666667</v>
      </c>
    </row>
    <row r="88" spans="1:12" x14ac:dyDescent="0.25">
      <c r="A88" s="18">
        <v>424</v>
      </c>
      <c r="B88" s="17" t="s">
        <v>489</v>
      </c>
      <c r="C88" s="57" t="s">
        <v>717</v>
      </c>
      <c r="D88" s="17" t="str">
        <f t="shared" si="6"/>
        <v>Ульяна</v>
      </c>
      <c r="E88" s="17" t="str">
        <f t="shared" si="7"/>
        <v>Лобанова</v>
      </c>
      <c r="F88" s="17" t="str">
        <f t="shared" si="8"/>
        <v>Евгеньевна</v>
      </c>
      <c r="G88" s="17" t="s">
        <v>142</v>
      </c>
      <c r="H88" s="49">
        <v>44585</v>
      </c>
      <c r="I88" s="17" t="str">
        <f t="shared" si="9"/>
        <v>+7</v>
      </c>
      <c r="J88" s="17" t="str">
        <f>_xlfn.XLOOKUP(I88,'коды стран'!$B$2:$B$7,'коды стран'!$A$2:$A$7,"Не найдено",0)</f>
        <v>Россия</v>
      </c>
      <c r="K88" s="51">
        <f t="shared" ca="1" si="10"/>
        <v>45740</v>
      </c>
      <c r="L88" s="55">
        <f t="shared" ca="1" si="11"/>
        <v>38.5</v>
      </c>
    </row>
    <row r="89" spans="1:12" x14ac:dyDescent="0.25">
      <c r="A89" s="18">
        <v>75</v>
      </c>
      <c r="B89" s="17" t="s">
        <v>488</v>
      </c>
      <c r="C89" s="57" t="s">
        <v>718</v>
      </c>
      <c r="D89" s="17" t="str">
        <f t="shared" si="6"/>
        <v>Федор</v>
      </c>
      <c r="E89" s="17" t="str">
        <f t="shared" si="7"/>
        <v>Марков</v>
      </c>
      <c r="F89" s="17" t="str">
        <f t="shared" si="8"/>
        <v>Иванович</v>
      </c>
      <c r="G89" s="17" t="s">
        <v>140</v>
      </c>
      <c r="H89" s="49">
        <v>44796</v>
      </c>
      <c r="I89" s="17" t="str">
        <f t="shared" si="9"/>
        <v>+380</v>
      </c>
      <c r="J89" s="17" t="str">
        <f>_xlfn.XLOOKUP(I89,'коды стран'!$B$2:$B$7,'коды стран'!$A$2:$A$7,"Не найдено",0)</f>
        <v>Украина</v>
      </c>
      <c r="K89" s="51">
        <f t="shared" ca="1" si="10"/>
        <v>45740</v>
      </c>
      <c r="L89" s="55">
        <f t="shared" ca="1" si="11"/>
        <v>31.466666666666665</v>
      </c>
    </row>
    <row r="90" spans="1:12" x14ac:dyDescent="0.25">
      <c r="A90" s="18">
        <v>71</v>
      </c>
      <c r="B90" s="17" t="s">
        <v>487</v>
      </c>
      <c r="C90" s="57" t="s">
        <v>719</v>
      </c>
      <c r="D90" s="17" t="str">
        <f t="shared" si="6"/>
        <v>Карина</v>
      </c>
      <c r="E90" s="17" t="str">
        <f t="shared" si="7"/>
        <v>Суворова</v>
      </c>
      <c r="F90" s="17" t="str">
        <f t="shared" si="8"/>
        <v>Алексеевна</v>
      </c>
      <c r="G90" s="17" t="s">
        <v>142</v>
      </c>
      <c r="H90" s="49">
        <v>44762</v>
      </c>
      <c r="I90" s="17" t="str">
        <f t="shared" si="9"/>
        <v>+380</v>
      </c>
      <c r="J90" s="17" t="str">
        <f>_xlfn.XLOOKUP(I90,'коды стран'!$B$2:$B$7,'коды стран'!$A$2:$A$7,"Не найдено",0)</f>
        <v>Украина</v>
      </c>
      <c r="K90" s="51">
        <f t="shared" ca="1" si="10"/>
        <v>45740</v>
      </c>
      <c r="L90" s="55">
        <f t="shared" ca="1" si="11"/>
        <v>32.6</v>
      </c>
    </row>
    <row r="91" spans="1:12" x14ac:dyDescent="0.25">
      <c r="A91" s="18">
        <v>313</v>
      </c>
      <c r="B91" s="17" t="s">
        <v>486</v>
      </c>
      <c r="C91" s="57" t="s">
        <v>720</v>
      </c>
      <c r="D91" s="17" t="str">
        <f t="shared" si="6"/>
        <v>Вадим</v>
      </c>
      <c r="E91" s="17" t="str">
        <f t="shared" si="7"/>
        <v>Ермаков</v>
      </c>
      <c r="F91" s="17" t="str">
        <f t="shared" si="8"/>
        <v>Константинович</v>
      </c>
      <c r="G91" s="17" t="s">
        <v>142</v>
      </c>
      <c r="H91" s="49">
        <v>44896</v>
      </c>
      <c r="I91" s="17" t="str">
        <f t="shared" si="9"/>
        <v>+998</v>
      </c>
      <c r="J91" s="17" t="str">
        <f>_xlfn.XLOOKUP(I91,'коды стран'!$B$2:$B$7,'коды стран'!$A$2:$A$7,"Не найдено",0)</f>
        <v>Узбекистан</v>
      </c>
      <c r="K91" s="51">
        <f t="shared" ca="1" si="10"/>
        <v>45740</v>
      </c>
      <c r="L91" s="55">
        <f t="shared" ca="1" si="11"/>
        <v>28.133333333333333</v>
      </c>
    </row>
    <row r="92" spans="1:12" x14ac:dyDescent="0.25">
      <c r="A92" s="18">
        <v>301</v>
      </c>
      <c r="B92" s="17" t="s">
        <v>485</v>
      </c>
      <c r="C92" s="57" t="s">
        <v>721</v>
      </c>
      <c r="D92" s="17" t="str">
        <f t="shared" si="6"/>
        <v>Алина</v>
      </c>
      <c r="E92" s="17" t="str">
        <f t="shared" si="7"/>
        <v>Кузьмина</v>
      </c>
      <c r="F92" s="17" t="str">
        <f t="shared" si="8"/>
        <v>Павловна</v>
      </c>
      <c r="G92" s="17" t="s">
        <v>142</v>
      </c>
      <c r="H92" s="49">
        <v>44714</v>
      </c>
      <c r="I92" s="17" t="str">
        <f t="shared" si="9"/>
        <v>+7</v>
      </c>
      <c r="J92" s="17" t="str">
        <f>_xlfn.XLOOKUP(I92,'коды стран'!$B$2:$B$7,'коды стран'!$A$2:$A$7,"Не найдено",0)</f>
        <v>Россия</v>
      </c>
      <c r="K92" s="51">
        <f t="shared" ca="1" si="10"/>
        <v>45740</v>
      </c>
      <c r="L92" s="55">
        <f t="shared" ca="1" si="11"/>
        <v>34.200000000000003</v>
      </c>
    </row>
    <row r="93" spans="1:12" x14ac:dyDescent="0.25">
      <c r="A93" s="18">
        <v>359</v>
      </c>
      <c r="B93" s="17" t="s">
        <v>484</v>
      </c>
      <c r="C93" s="57" t="s">
        <v>722</v>
      </c>
      <c r="D93" s="17" t="str">
        <f t="shared" si="6"/>
        <v>Константин</v>
      </c>
      <c r="E93" s="17" t="str">
        <f t="shared" si="7"/>
        <v>Никитин</v>
      </c>
      <c r="F93" s="17" t="str">
        <f t="shared" si="8"/>
        <v>Викторович</v>
      </c>
      <c r="G93" s="17" t="s">
        <v>140</v>
      </c>
      <c r="H93" s="49">
        <v>44584</v>
      </c>
      <c r="I93" s="17" t="str">
        <f t="shared" si="9"/>
        <v>+7</v>
      </c>
      <c r="J93" s="17" t="str">
        <f>_xlfn.XLOOKUP(I93,'коды стран'!$B$2:$B$7,'коды стран'!$A$2:$A$7,"Не найдено",0)</f>
        <v>Россия</v>
      </c>
      <c r="K93" s="51">
        <f t="shared" ca="1" si="10"/>
        <v>45740</v>
      </c>
      <c r="L93" s="55">
        <f t="shared" ca="1" si="11"/>
        <v>38.533333333333331</v>
      </c>
    </row>
    <row r="94" spans="1:12" x14ac:dyDescent="0.25">
      <c r="A94" s="18">
        <v>474</v>
      </c>
      <c r="B94" s="17" t="s">
        <v>483</v>
      </c>
      <c r="C94" s="57" t="s">
        <v>723</v>
      </c>
      <c r="D94" s="17" t="str">
        <f t="shared" si="6"/>
        <v>Валентина</v>
      </c>
      <c r="E94" s="17" t="str">
        <f t="shared" si="7"/>
        <v>Орлова</v>
      </c>
      <c r="F94" s="17" t="str">
        <f t="shared" si="8"/>
        <v>Николаевна</v>
      </c>
      <c r="G94" s="17" t="s">
        <v>140</v>
      </c>
      <c r="H94" s="49">
        <v>44605</v>
      </c>
      <c r="I94" s="17" t="str">
        <f t="shared" si="9"/>
        <v>+7</v>
      </c>
      <c r="J94" s="17" t="str">
        <f>_xlfn.XLOOKUP(I94,'коды стран'!$B$2:$B$7,'коды стран'!$A$2:$A$7,"Не найдено",0)</f>
        <v>Россия</v>
      </c>
      <c r="K94" s="51">
        <f t="shared" ca="1" si="10"/>
        <v>45740</v>
      </c>
      <c r="L94" s="55">
        <f t="shared" ca="1" si="11"/>
        <v>37.833333333333336</v>
      </c>
    </row>
    <row r="95" spans="1:12" x14ac:dyDescent="0.25">
      <c r="A95" s="18">
        <v>111</v>
      </c>
      <c r="B95" s="17" t="s">
        <v>482</v>
      </c>
      <c r="C95" s="57" t="s">
        <v>724</v>
      </c>
      <c r="D95" s="17" t="str">
        <f t="shared" si="6"/>
        <v>Леонид</v>
      </c>
      <c r="E95" s="17" t="str">
        <f t="shared" si="7"/>
        <v>Титов</v>
      </c>
      <c r="F95" s="17" t="str">
        <f t="shared" si="8"/>
        <v>Георгиевич</v>
      </c>
      <c r="G95" s="17" t="s">
        <v>142</v>
      </c>
      <c r="H95" s="49">
        <v>44804</v>
      </c>
      <c r="I95" s="17" t="str">
        <f t="shared" si="9"/>
        <v>+998</v>
      </c>
      <c r="J95" s="17" t="str">
        <f>_xlfn.XLOOKUP(I95,'коды стран'!$B$2:$B$7,'коды стран'!$A$2:$A$7,"Не найдено",0)</f>
        <v>Узбекистан</v>
      </c>
      <c r="K95" s="51">
        <f t="shared" ca="1" si="10"/>
        <v>45740</v>
      </c>
      <c r="L95" s="55">
        <f t="shared" ca="1" si="11"/>
        <v>31.2</v>
      </c>
    </row>
    <row r="96" spans="1:12" x14ac:dyDescent="0.25">
      <c r="A96" s="18">
        <v>126</v>
      </c>
      <c r="B96" s="17" t="s">
        <v>481</v>
      </c>
      <c r="C96" s="57" t="s">
        <v>725</v>
      </c>
      <c r="D96" s="17" t="str">
        <f t="shared" si="6"/>
        <v>Арина</v>
      </c>
      <c r="E96" s="17" t="str">
        <f t="shared" si="7"/>
        <v>Филиппова</v>
      </c>
      <c r="F96" s="17" t="str">
        <f t="shared" si="8"/>
        <v>Руслановна</v>
      </c>
      <c r="G96" s="17" t="s">
        <v>142</v>
      </c>
      <c r="H96" s="49">
        <v>44822</v>
      </c>
      <c r="I96" s="17" t="str">
        <f t="shared" si="9"/>
        <v>+998</v>
      </c>
      <c r="J96" s="17" t="str">
        <f>_xlfn.XLOOKUP(I96,'коды стран'!$B$2:$B$7,'коды стран'!$A$2:$A$7,"Не найдено",0)</f>
        <v>Узбекистан</v>
      </c>
      <c r="K96" s="51">
        <f t="shared" ca="1" si="10"/>
        <v>45740</v>
      </c>
      <c r="L96" s="55">
        <f t="shared" ca="1" si="11"/>
        <v>30.6</v>
      </c>
    </row>
    <row r="97" spans="1:12" x14ac:dyDescent="0.25">
      <c r="A97" s="18">
        <v>356</v>
      </c>
      <c r="B97" s="17" t="s">
        <v>480</v>
      </c>
      <c r="C97" s="57" t="s">
        <v>726</v>
      </c>
      <c r="D97" s="17" t="str">
        <f t="shared" si="6"/>
        <v>Георгий</v>
      </c>
      <c r="E97" s="17" t="str">
        <f t="shared" si="7"/>
        <v>Борисов</v>
      </c>
      <c r="F97" s="17" t="str">
        <f t="shared" si="8"/>
        <v>Степанович</v>
      </c>
      <c r="G97" s="17" t="s">
        <v>140</v>
      </c>
      <c r="H97" s="49">
        <v>44570</v>
      </c>
      <c r="I97" s="17" t="str">
        <f t="shared" si="9"/>
        <v>+992</v>
      </c>
      <c r="J97" s="17" t="str">
        <f>_xlfn.XLOOKUP(I97,'коды стран'!$B$2:$B$7,'коды стран'!$A$2:$A$7,"Не найдено",0)</f>
        <v>Таджикистан</v>
      </c>
      <c r="K97" s="51">
        <f t="shared" ca="1" si="10"/>
        <v>45740</v>
      </c>
      <c r="L97" s="55">
        <f t="shared" ca="1" si="11"/>
        <v>39</v>
      </c>
    </row>
    <row r="98" spans="1:12" x14ac:dyDescent="0.25">
      <c r="A98" s="18">
        <v>166</v>
      </c>
      <c r="B98" s="17" t="s">
        <v>479</v>
      </c>
      <c r="C98" s="57" t="s">
        <v>727</v>
      </c>
      <c r="D98" s="17" t="str">
        <f t="shared" si="6"/>
        <v>Виктория</v>
      </c>
      <c r="E98" s="17" t="str">
        <f t="shared" si="7"/>
        <v>Ларионова</v>
      </c>
      <c r="F98" s="17" t="str">
        <f t="shared" si="8"/>
        <v>Андреевна</v>
      </c>
      <c r="G98" s="17" t="s">
        <v>142</v>
      </c>
      <c r="H98" s="49">
        <v>44796</v>
      </c>
      <c r="I98" s="17" t="str">
        <f t="shared" si="9"/>
        <v>+998</v>
      </c>
      <c r="J98" s="17" t="str">
        <f>_xlfn.XLOOKUP(I98,'коды стран'!$B$2:$B$7,'коды стран'!$A$2:$A$7,"Не найдено",0)</f>
        <v>Узбекистан</v>
      </c>
      <c r="K98" s="51">
        <f t="shared" ca="1" si="10"/>
        <v>45740</v>
      </c>
      <c r="L98" s="55">
        <f t="shared" ca="1" si="11"/>
        <v>31.466666666666665</v>
      </c>
    </row>
    <row r="99" spans="1:12" x14ac:dyDescent="0.25">
      <c r="A99" s="18">
        <v>162</v>
      </c>
      <c r="B99" s="17" t="s">
        <v>478</v>
      </c>
      <c r="C99" s="57" t="s">
        <v>728</v>
      </c>
      <c r="D99" s="17" t="str">
        <f t="shared" si="6"/>
        <v>Арсений</v>
      </c>
      <c r="E99" s="17" t="str">
        <f t="shared" si="7"/>
        <v>Павлов</v>
      </c>
      <c r="F99" s="17" t="str">
        <f t="shared" si="8"/>
        <v>Дмитриевич</v>
      </c>
      <c r="G99" s="17" t="s">
        <v>140</v>
      </c>
      <c r="H99" s="49">
        <v>44639</v>
      </c>
      <c r="I99" s="17" t="str">
        <f t="shared" si="9"/>
        <v>+992</v>
      </c>
      <c r="J99" s="17" t="str">
        <f>_xlfn.XLOOKUP(I99,'коды стран'!$B$2:$B$7,'коды стран'!$A$2:$A$7,"Не найдено",0)</f>
        <v>Таджикистан</v>
      </c>
      <c r="K99" s="51">
        <f t="shared" ca="1" si="10"/>
        <v>45740</v>
      </c>
      <c r="L99" s="55">
        <f t="shared" ca="1" si="11"/>
        <v>36.700000000000003</v>
      </c>
    </row>
    <row r="100" spans="1:12" x14ac:dyDescent="0.25">
      <c r="A100" s="18">
        <v>459</v>
      </c>
      <c r="B100" s="17" t="s">
        <v>477</v>
      </c>
      <c r="C100" s="57" t="s">
        <v>729</v>
      </c>
      <c r="D100" s="17" t="str">
        <f t="shared" si="6"/>
        <v>Милана</v>
      </c>
      <c r="E100" s="17" t="str">
        <f t="shared" si="7"/>
        <v>Кочеткова</v>
      </c>
      <c r="F100" s="17" t="str">
        <f t="shared" si="8"/>
        <v>Владиславовна</v>
      </c>
      <c r="G100" s="17" t="s">
        <v>142</v>
      </c>
      <c r="H100" s="49">
        <v>44743</v>
      </c>
      <c r="I100" s="17" t="str">
        <f t="shared" si="9"/>
        <v>+7</v>
      </c>
      <c r="J100" s="17" t="str">
        <f>_xlfn.XLOOKUP(I100,'коды стран'!$B$2:$B$7,'коды стран'!$A$2:$A$7,"Не найдено",0)</f>
        <v>Россия</v>
      </c>
      <c r="K100" s="51">
        <f t="shared" ca="1" si="10"/>
        <v>45740</v>
      </c>
      <c r="L100" s="55">
        <f t="shared" ca="1" si="11"/>
        <v>33.233333333333334</v>
      </c>
    </row>
    <row r="101" spans="1:12" x14ac:dyDescent="0.25">
      <c r="A101" s="18">
        <v>211</v>
      </c>
      <c r="B101" s="17" t="s">
        <v>476</v>
      </c>
      <c r="C101" s="57" t="s">
        <v>758</v>
      </c>
      <c r="D101" s="17" t="str">
        <f t="shared" si="6"/>
        <v>Максим</v>
      </c>
      <c r="E101" s="17" t="str">
        <f t="shared" si="7"/>
        <v>Соколов</v>
      </c>
      <c r="F101" s="17" t="str">
        <f t="shared" si="8"/>
        <v>Александрович</v>
      </c>
      <c r="G101" s="17" t="s">
        <v>140</v>
      </c>
      <c r="H101" s="49">
        <v>44621</v>
      </c>
      <c r="I101" s="17" t="str">
        <f t="shared" si="9"/>
        <v>+380</v>
      </c>
      <c r="J101" s="17" t="str">
        <f>_xlfn.XLOOKUP(I101,'коды стран'!$B$2:$B$7,'коды стран'!$A$2:$A$7,"Не найдено",0)</f>
        <v>Украина</v>
      </c>
      <c r="K101" s="51">
        <f t="shared" ca="1" si="10"/>
        <v>45740</v>
      </c>
      <c r="L101" s="55">
        <f t="shared" ca="1" si="11"/>
        <v>37.299999999999997</v>
      </c>
    </row>
    <row r="102" spans="1:12" x14ac:dyDescent="0.25">
      <c r="A102" s="18">
        <v>132</v>
      </c>
      <c r="B102" s="17" t="s">
        <v>475</v>
      </c>
      <c r="C102" s="57" t="s">
        <v>759</v>
      </c>
      <c r="D102" s="17" t="str">
        <f t="shared" si="6"/>
        <v>Анастасия</v>
      </c>
      <c r="E102" s="17" t="str">
        <f t="shared" si="7"/>
        <v>Петрова</v>
      </c>
      <c r="F102" s="17" t="str">
        <f t="shared" si="8"/>
        <v>Сергеевна</v>
      </c>
      <c r="G102" s="17" t="s">
        <v>142</v>
      </c>
      <c r="H102" s="49">
        <v>44601</v>
      </c>
      <c r="I102" s="17" t="str">
        <f t="shared" si="9"/>
        <v>+380</v>
      </c>
      <c r="J102" s="17" t="str">
        <f>_xlfn.XLOOKUP(I102,'коды стран'!$B$2:$B$7,'коды стран'!$A$2:$A$7,"Не найдено",0)</f>
        <v>Украина</v>
      </c>
      <c r="K102" s="51">
        <f t="shared" ca="1" si="10"/>
        <v>45740</v>
      </c>
      <c r="L102" s="55">
        <f t="shared" ca="1" si="11"/>
        <v>37.966666666666669</v>
      </c>
    </row>
    <row r="103" spans="1:12" x14ac:dyDescent="0.25">
      <c r="A103" s="18">
        <v>333</v>
      </c>
      <c r="B103" s="17" t="s">
        <v>474</v>
      </c>
      <c r="C103" s="57" t="s">
        <v>760</v>
      </c>
      <c r="D103" s="17" t="str">
        <f t="shared" si="6"/>
        <v>Игорь</v>
      </c>
      <c r="E103" s="17" t="str">
        <f t="shared" si="7"/>
        <v>Кузнецов</v>
      </c>
      <c r="F103" s="17" t="str">
        <f t="shared" si="8"/>
        <v>Викторович</v>
      </c>
      <c r="G103" s="17" t="s">
        <v>142</v>
      </c>
      <c r="H103" s="49">
        <v>44857</v>
      </c>
      <c r="I103" s="17" t="str">
        <f t="shared" si="9"/>
        <v>+7</v>
      </c>
      <c r="J103" s="17" t="str">
        <f>_xlfn.XLOOKUP(I103,'коды стран'!$B$2:$B$7,'коды стран'!$A$2:$A$7,"Не найдено",0)</f>
        <v>Россия</v>
      </c>
      <c r="K103" s="51">
        <f t="shared" ca="1" si="10"/>
        <v>45740</v>
      </c>
      <c r="L103" s="55">
        <f t="shared" ca="1" si="11"/>
        <v>29.433333333333334</v>
      </c>
    </row>
    <row r="104" spans="1:12" x14ac:dyDescent="0.25">
      <c r="A104" s="18">
        <v>298</v>
      </c>
      <c r="B104" s="17" t="s">
        <v>473</v>
      </c>
      <c r="C104" s="57" t="s">
        <v>761</v>
      </c>
      <c r="D104" s="17" t="str">
        <f t="shared" si="6"/>
        <v>Екатерина</v>
      </c>
      <c r="E104" s="17" t="str">
        <f t="shared" si="7"/>
        <v>Иванова</v>
      </c>
      <c r="F104" s="17" t="str">
        <f t="shared" si="8"/>
        <v>Дмитриевна</v>
      </c>
      <c r="G104" s="17" t="s">
        <v>142</v>
      </c>
      <c r="H104" s="49">
        <v>44821</v>
      </c>
      <c r="I104" s="17" t="str">
        <f t="shared" si="9"/>
        <v>+380</v>
      </c>
      <c r="J104" s="17" t="str">
        <f>_xlfn.XLOOKUP(I104,'коды стран'!$B$2:$B$7,'коды стран'!$A$2:$A$7,"Не найдено",0)</f>
        <v>Украина</v>
      </c>
      <c r="K104" s="51">
        <f t="shared" ca="1" si="10"/>
        <v>45740</v>
      </c>
      <c r="L104" s="55">
        <f t="shared" ca="1" si="11"/>
        <v>30.633333333333333</v>
      </c>
    </row>
    <row r="105" spans="1:12" x14ac:dyDescent="0.25">
      <c r="A105" s="18">
        <v>273</v>
      </c>
      <c r="B105" s="17" t="s">
        <v>472</v>
      </c>
      <c r="C105" s="57" t="s">
        <v>762</v>
      </c>
      <c r="D105" s="17" t="str">
        <f t="shared" si="6"/>
        <v>Роман</v>
      </c>
      <c r="E105" s="17" t="str">
        <f t="shared" si="7"/>
        <v>Николаев</v>
      </c>
      <c r="F105" s="17" t="str">
        <f t="shared" si="8"/>
        <v>Павлович</v>
      </c>
      <c r="G105" s="17" t="s">
        <v>140</v>
      </c>
      <c r="H105" s="49">
        <v>44599</v>
      </c>
      <c r="I105" s="17" t="str">
        <f t="shared" si="9"/>
        <v>+998</v>
      </c>
      <c r="J105" s="17" t="str">
        <f>_xlfn.XLOOKUP(I105,'коды стран'!$B$2:$B$7,'коды стран'!$A$2:$A$7,"Не найдено",0)</f>
        <v>Узбекистан</v>
      </c>
      <c r="K105" s="51">
        <f t="shared" ca="1" si="10"/>
        <v>45740</v>
      </c>
      <c r="L105" s="55">
        <f t="shared" ca="1" si="11"/>
        <v>38.033333333333331</v>
      </c>
    </row>
    <row r="106" spans="1:12" x14ac:dyDescent="0.25">
      <c r="A106" s="18">
        <v>321</v>
      </c>
      <c r="B106" s="17" t="s">
        <v>471</v>
      </c>
      <c r="C106" s="57" t="s">
        <v>763</v>
      </c>
      <c r="D106" s="17" t="str">
        <f t="shared" si="6"/>
        <v>Дарья</v>
      </c>
      <c r="E106" s="17" t="str">
        <f t="shared" si="7"/>
        <v>Смирнова</v>
      </c>
      <c r="F106" s="17" t="str">
        <f t="shared" si="8"/>
        <v>Андреевна</v>
      </c>
      <c r="G106" s="17" t="s">
        <v>140</v>
      </c>
      <c r="H106" s="49">
        <v>44756</v>
      </c>
      <c r="I106" s="17" t="str">
        <f t="shared" si="9"/>
        <v>+992</v>
      </c>
      <c r="J106" s="17" t="str">
        <f>_xlfn.XLOOKUP(I106,'коды стран'!$B$2:$B$7,'коды стран'!$A$2:$A$7,"Не найдено",0)</f>
        <v>Таджикистан</v>
      </c>
      <c r="K106" s="51">
        <f t="shared" ca="1" si="10"/>
        <v>45740</v>
      </c>
      <c r="L106" s="55">
        <f t="shared" ca="1" si="11"/>
        <v>32.799999999999997</v>
      </c>
    </row>
    <row r="107" spans="1:12" x14ac:dyDescent="0.25">
      <c r="A107" s="18">
        <v>119</v>
      </c>
      <c r="B107" s="17" t="s">
        <v>470</v>
      </c>
      <c r="C107" s="57" t="s">
        <v>764</v>
      </c>
      <c r="D107" s="17" t="str">
        <f t="shared" si="6"/>
        <v>Александр</v>
      </c>
      <c r="E107" s="17" t="str">
        <f t="shared" si="7"/>
        <v>Лебедев</v>
      </c>
      <c r="F107" s="17" t="str">
        <f t="shared" si="8"/>
        <v>Николаевич</v>
      </c>
      <c r="G107" s="17" t="s">
        <v>140</v>
      </c>
      <c r="H107" s="49">
        <v>44690</v>
      </c>
      <c r="I107" s="17" t="str">
        <f t="shared" si="9"/>
        <v>+7</v>
      </c>
      <c r="J107" s="17" t="str">
        <f>_xlfn.XLOOKUP(I107,'коды стран'!$B$2:$B$7,'коды стран'!$A$2:$A$7,"Не найдено",0)</f>
        <v>Россия</v>
      </c>
      <c r="K107" s="51">
        <f t="shared" ca="1" si="10"/>
        <v>45740</v>
      </c>
      <c r="L107" s="55">
        <f t="shared" ca="1" si="11"/>
        <v>35</v>
      </c>
    </row>
    <row r="108" spans="1:12" x14ac:dyDescent="0.25">
      <c r="A108" s="18">
        <v>472</v>
      </c>
      <c r="B108" s="17" t="s">
        <v>469</v>
      </c>
      <c r="C108" s="57" t="s">
        <v>765</v>
      </c>
      <c r="D108" s="17" t="str">
        <f t="shared" si="6"/>
        <v>Ольга</v>
      </c>
      <c r="E108" s="17" t="str">
        <f t="shared" si="7"/>
        <v>Козлова</v>
      </c>
      <c r="F108" s="17" t="str">
        <f t="shared" si="8"/>
        <v>Алексеевна</v>
      </c>
      <c r="G108" s="17" t="s">
        <v>140</v>
      </c>
      <c r="H108" s="49">
        <v>44901</v>
      </c>
      <c r="I108" s="17" t="str">
        <f t="shared" si="9"/>
        <v>+380</v>
      </c>
      <c r="J108" s="17" t="str">
        <f>_xlfn.XLOOKUP(I108,'коды стран'!$B$2:$B$7,'коды стран'!$A$2:$A$7,"Не найдено",0)</f>
        <v>Украина</v>
      </c>
      <c r="K108" s="51">
        <f t="shared" ca="1" si="10"/>
        <v>45740</v>
      </c>
      <c r="L108" s="55">
        <f t="shared" ca="1" si="11"/>
        <v>27.966666666666665</v>
      </c>
    </row>
    <row r="109" spans="1:12" x14ac:dyDescent="0.25">
      <c r="A109" s="18">
        <v>396</v>
      </c>
      <c r="B109" s="17" t="s">
        <v>468</v>
      </c>
      <c r="C109" s="57" t="s">
        <v>766</v>
      </c>
      <c r="D109" s="17" t="str">
        <f t="shared" si="6"/>
        <v>Артем</v>
      </c>
      <c r="E109" s="17" t="str">
        <f t="shared" si="7"/>
        <v>Морозов</v>
      </c>
      <c r="F109" s="17" t="str">
        <f t="shared" si="8"/>
        <v>Игоревич</v>
      </c>
      <c r="G109" s="17" t="s">
        <v>140</v>
      </c>
      <c r="H109" s="49">
        <v>44871</v>
      </c>
      <c r="I109" s="17" t="str">
        <f t="shared" si="9"/>
        <v>+380</v>
      </c>
      <c r="J109" s="17" t="str">
        <f>_xlfn.XLOOKUP(I109,'коды стран'!$B$2:$B$7,'коды стран'!$A$2:$A$7,"Не найдено",0)</f>
        <v>Украина</v>
      </c>
      <c r="K109" s="51">
        <f t="shared" ca="1" si="10"/>
        <v>45740</v>
      </c>
      <c r="L109" s="55">
        <f t="shared" ca="1" si="11"/>
        <v>28.966666666666665</v>
      </c>
    </row>
    <row r="110" spans="1:12" x14ac:dyDescent="0.25">
      <c r="A110" s="18">
        <v>269</v>
      </c>
      <c r="B110" s="17" t="s">
        <v>467</v>
      </c>
      <c r="C110" s="57" t="s">
        <v>767</v>
      </c>
      <c r="D110" s="17" t="str">
        <f t="shared" si="6"/>
        <v>Татьяна</v>
      </c>
      <c r="E110" s="17" t="str">
        <f t="shared" si="7"/>
        <v>Никитина</v>
      </c>
      <c r="F110" s="17" t="str">
        <f t="shared" si="8"/>
        <v>Павловна</v>
      </c>
      <c r="G110" s="17" t="s">
        <v>140</v>
      </c>
      <c r="H110" s="49">
        <v>44720</v>
      </c>
      <c r="I110" s="17" t="str">
        <f t="shared" si="9"/>
        <v>+7</v>
      </c>
      <c r="J110" s="17" t="str">
        <f>_xlfn.XLOOKUP(I110,'коды стран'!$B$2:$B$7,'коды стран'!$A$2:$A$7,"Не найдено",0)</f>
        <v>Россия</v>
      </c>
      <c r="K110" s="51">
        <f t="shared" ca="1" si="10"/>
        <v>45740</v>
      </c>
      <c r="L110" s="55">
        <f t="shared" ca="1" si="11"/>
        <v>34</v>
      </c>
    </row>
    <row r="111" spans="1:12" x14ac:dyDescent="0.25">
      <c r="A111" s="18">
        <v>16</v>
      </c>
      <c r="B111" s="17" t="s">
        <v>466</v>
      </c>
      <c r="C111" s="57" t="s">
        <v>696</v>
      </c>
      <c r="D111" s="17" t="str">
        <f t="shared" si="6"/>
        <v>Кирилл</v>
      </c>
      <c r="E111" s="17" t="str">
        <f t="shared" si="7"/>
        <v>Романов</v>
      </c>
      <c r="F111" s="17" t="str">
        <f t="shared" si="8"/>
        <v>Евгеньевич</v>
      </c>
      <c r="G111" s="17" t="s">
        <v>140</v>
      </c>
      <c r="H111" s="49">
        <v>44713</v>
      </c>
      <c r="I111" s="17" t="str">
        <f t="shared" si="9"/>
        <v>+380</v>
      </c>
      <c r="J111" s="17" t="str">
        <f>_xlfn.XLOOKUP(I111,'коды стран'!$B$2:$B$7,'коды стран'!$A$2:$A$7,"Не найдено",0)</f>
        <v>Украина</v>
      </c>
      <c r="K111" s="51">
        <f t="shared" ca="1" si="10"/>
        <v>45740</v>
      </c>
      <c r="L111" s="55">
        <f t="shared" ca="1" si="11"/>
        <v>34.233333333333334</v>
      </c>
    </row>
    <row r="112" spans="1:12" x14ac:dyDescent="0.25">
      <c r="A112" s="18">
        <v>281</v>
      </c>
      <c r="B112" s="17" t="s">
        <v>465</v>
      </c>
      <c r="C112" s="57" t="s">
        <v>768</v>
      </c>
      <c r="D112" s="17" t="str">
        <f t="shared" si="6"/>
        <v>Алла</v>
      </c>
      <c r="E112" s="17" t="str">
        <f t="shared" si="7"/>
        <v>Баранова</v>
      </c>
      <c r="F112" s="17" t="str">
        <f t="shared" si="8"/>
        <v>Данииловна</v>
      </c>
      <c r="G112" s="17" t="s">
        <v>140</v>
      </c>
      <c r="H112" s="49">
        <v>44711</v>
      </c>
      <c r="I112" s="17" t="str">
        <f t="shared" si="9"/>
        <v>+998</v>
      </c>
      <c r="J112" s="17" t="str">
        <f>_xlfn.XLOOKUP(I112,'коды стран'!$B$2:$B$7,'коды стран'!$A$2:$A$7,"Не найдено",0)</f>
        <v>Узбекистан</v>
      </c>
      <c r="K112" s="51">
        <f t="shared" ca="1" si="10"/>
        <v>45740</v>
      </c>
      <c r="L112" s="55">
        <f t="shared" ca="1" si="11"/>
        <v>34.299999999999997</v>
      </c>
    </row>
    <row r="113" spans="1:12" x14ac:dyDescent="0.25">
      <c r="A113" s="18">
        <v>149</v>
      </c>
      <c r="B113" s="17" t="s">
        <v>464</v>
      </c>
      <c r="C113" s="57" t="s">
        <v>769</v>
      </c>
      <c r="D113" s="17" t="str">
        <f t="shared" si="6"/>
        <v>Арсений</v>
      </c>
      <c r="E113" s="17" t="str">
        <f t="shared" si="7"/>
        <v>Семенов</v>
      </c>
      <c r="F113" s="17" t="str">
        <f t="shared" si="8"/>
        <v>Леонидович</v>
      </c>
      <c r="G113" s="17" t="s">
        <v>142</v>
      </c>
      <c r="H113" s="49">
        <v>44882</v>
      </c>
      <c r="I113" s="17" t="str">
        <f t="shared" si="9"/>
        <v>+992</v>
      </c>
      <c r="J113" s="17" t="str">
        <f>_xlfn.XLOOKUP(I113,'коды стран'!$B$2:$B$7,'коды стран'!$A$2:$A$7,"Не найдено",0)</f>
        <v>Таджикистан</v>
      </c>
      <c r="K113" s="51">
        <f t="shared" ca="1" si="10"/>
        <v>45740</v>
      </c>
      <c r="L113" s="55">
        <f t="shared" ca="1" si="11"/>
        <v>28.6</v>
      </c>
    </row>
    <row r="114" spans="1:12" x14ac:dyDescent="0.25">
      <c r="A114" s="18">
        <v>380</v>
      </c>
      <c r="B114" s="17" t="s">
        <v>463</v>
      </c>
      <c r="C114" s="57" t="s">
        <v>699</v>
      </c>
      <c r="D114" s="17" t="str">
        <f t="shared" si="6"/>
        <v>Ирина</v>
      </c>
      <c r="E114" s="17" t="str">
        <f t="shared" si="7"/>
        <v>Чернова</v>
      </c>
      <c r="F114" s="17" t="str">
        <f t="shared" si="8"/>
        <v>Геннадьевна</v>
      </c>
      <c r="G114" s="17" t="s">
        <v>142</v>
      </c>
      <c r="H114" s="49">
        <v>44563</v>
      </c>
      <c r="I114" s="17" t="str">
        <f t="shared" si="9"/>
        <v>+7</v>
      </c>
      <c r="J114" s="17" t="str">
        <f>_xlfn.XLOOKUP(I114,'коды стран'!$B$2:$B$7,'коды стран'!$A$2:$A$7,"Не найдено",0)</f>
        <v>Россия</v>
      </c>
      <c r="K114" s="51">
        <f t="shared" ca="1" si="10"/>
        <v>45740</v>
      </c>
      <c r="L114" s="55">
        <f t="shared" ca="1" si="11"/>
        <v>39.233333333333334</v>
      </c>
    </row>
    <row r="115" spans="1:12" x14ac:dyDescent="0.25">
      <c r="A115" s="18">
        <v>114</v>
      </c>
      <c r="B115" s="17" t="s">
        <v>462</v>
      </c>
      <c r="C115" s="57" t="s">
        <v>700</v>
      </c>
      <c r="D115" s="17" t="str">
        <f t="shared" si="6"/>
        <v>Егор</v>
      </c>
      <c r="E115" s="17" t="str">
        <f t="shared" si="7"/>
        <v>Шаповалов</v>
      </c>
      <c r="F115" s="17" t="str">
        <f t="shared" si="8"/>
        <v>Филиппович</v>
      </c>
      <c r="G115" s="17" t="s">
        <v>142</v>
      </c>
      <c r="H115" s="49">
        <v>44889</v>
      </c>
      <c r="I115" s="17" t="str">
        <f t="shared" si="9"/>
        <v>+7</v>
      </c>
      <c r="J115" s="17" t="str">
        <f>_xlfn.XLOOKUP(I115,'коды стран'!$B$2:$B$7,'коды стран'!$A$2:$A$7,"Не найдено",0)</f>
        <v>Россия</v>
      </c>
      <c r="K115" s="51">
        <f t="shared" ca="1" si="10"/>
        <v>45740</v>
      </c>
      <c r="L115" s="55">
        <f t="shared" ca="1" si="11"/>
        <v>28.366666666666667</v>
      </c>
    </row>
    <row r="116" spans="1:12" x14ac:dyDescent="0.25">
      <c r="A116" s="18">
        <v>381</v>
      </c>
      <c r="B116" s="17" t="s">
        <v>461</v>
      </c>
      <c r="C116" s="57" t="s">
        <v>701</v>
      </c>
      <c r="D116" s="17" t="str">
        <f t="shared" si="6"/>
        <v>Виктория</v>
      </c>
      <c r="E116" s="17" t="str">
        <f t="shared" si="7"/>
        <v>Соловьева</v>
      </c>
      <c r="F116" s="17" t="str">
        <f t="shared" si="8"/>
        <v>Витальевна</v>
      </c>
      <c r="G116" s="17" t="s">
        <v>140</v>
      </c>
      <c r="H116" s="49">
        <v>44714</v>
      </c>
      <c r="I116" s="17" t="str">
        <f t="shared" si="9"/>
        <v>+998</v>
      </c>
      <c r="J116" s="17" t="str">
        <f>_xlfn.XLOOKUP(I116,'коды стран'!$B$2:$B$7,'коды стран'!$A$2:$A$7,"Не найдено",0)</f>
        <v>Узбекистан</v>
      </c>
      <c r="K116" s="51">
        <f t="shared" ca="1" si="10"/>
        <v>45740</v>
      </c>
      <c r="L116" s="55">
        <f t="shared" ca="1" si="11"/>
        <v>34.200000000000003</v>
      </c>
    </row>
    <row r="117" spans="1:12" x14ac:dyDescent="0.25">
      <c r="A117" s="18">
        <v>342</v>
      </c>
      <c r="B117" s="17" t="s">
        <v>460</v>
      </c>
      <c r="C117" s="57" t="s">
        <v>702</v>
      </c>
      <c r="D117" s="17" t="str">
        <f t="shared" si="6"/>
        <v>Роман</v>
      </c>
      <c r="E117" s="17" t="str">
        <f t="shared" si="7"/>
        <v>Горбачев</v>
      </c>
      <c r="F117" s="17" t="str">
        <f t="shared" si="8"/>
        <v>Ильич</v>
      </c>
      <c r="G117" s="17" t="s">
        <v>142</v>
      </c>
      <c r="H117" s="49">
        <v>44570</v>
      </c>
      <c r="I117" s="17" t="str">
        <f t="shared" si="9"/>
        <v>+992</v>
      </c>
      <c r="J117" s="17" t="str">
        <f>_xlfn.XLOOKUP(I117,'коды стран'!$B$2:$B$7,'коды стран'!$A$2:$A$7,"Не найдено",0)</f>
        <v>Таджикистан</v>
      </c>
      <c r="K117" s="51">
        <f t="shared" ca="1" si="10"/>
        <v>45740</v>
      </c>
      <c r="L117" s="55">
        <f t="shared" ca="1" si="11"/>
        <v>39</v>
      </c>
    </row>
    <row r="118" spans="1:12" x14ac:dyDescent="0.25">
      <c r="A118" s="18">
        <v>276</v>
      </c>
      <c r="B118" s="17" t="s">
        <v>459</v>
      </c>
      <c r="C118" s="57" t="s">
        <v>703</v>
      </c>
      <c r="D118" s="17" t="str">
        <f t="shared" si="6"/>
        <v>Полина</v>
      </c>
      <c r="E118" s="17" t="str">
        <f t="shared" si="7"/>
        <v>Краснова</v>
      </c>
      <c r="F118" s="17" t="str">
        <f t="shared" si="8"/>
        <v>Владиславовна</v>
      </c>
      <c r="G118" s="17" t="s">
        <v>140</v>
      </c>
      <c r="H118" s="49">
        <v>44632</v>
      </c>
      <c r="I118" s="17" t="str">
        <f t="shared" si="9"/>
        <v>+992</v>
      </c>
      <c r="J118" s="17" t="str">
        <f>_xlfn.XLOOKUP(I118,'коды стран'!$B$2:$B$7,'коды стран'!$A$2:$A$7,"Не найдено",0)</f>
        <v>Таджикистан</v>
      </c>
      <c r="K118" s="51">
        <f t="shared" ca="1" si="10"/>
        <v>45740</v>
      </c>
      <c r="L118" s="55">
        <f t="shared" ca="1" si="11"/>
        <v>36.93333333333333</v>
      </c>
    </row>
    <row r="119" spans="1:12" x14ac:dyDescent="0.25">
      <c r="A119" s="18">
        <v>293</v>
      </c>
      <c r="B119" s="17" t="s">
        <v>458</v>
      </c>
      <c r="C119" s="57" t="s">
        <v>704</v>
      </c>
      <c r="D119" s="17" t="str">
        <f t="shared" si="6"/>
        <v>Павел</v>
      </c>
      <c r="E119" s="17" t="str">
        <f t="shared" si="7"/>
        <v>Беляев</v>
      </c>
      <c r="F119" s="17" t="str">
        <f t="shared" si="8"/>
        <v>Матвеевич</v>
      </c>
      <c r="G119" s="17" t="s">
        <v>142</v>
      </c>
      <c r="H119" s="49">
        <v>44573</v>
      </c>
      <c r="I119" s="17" t="str">
        <f t="shared" si="9"/>
        <v>+375</v>
      </c>
      <c r="J119" s="17" t="str">
        <f>_xlfn.XLOOKUP(I119,'коды стран'!$B$2:$B$7,'коды стран'!$A$2:$A$7,"Не найдено",0)</f>
        <v>Беларусь</v>
      </c>
      <c r="K119" s="51">
        <f t="shared" ca="1" si="10"/>
        <v>45740</v>
      </c>
      <c r="L119" s="55">
        <f t="shared" ca="1" si="11"/>
        <v>38.9</v>
      </c>
    </row>
    <row r="120" spans="1:12" x14ac:dyDescent="0.25">
      <c r="A120" s="18">
        <v>386</v>
      </c>
      <c r="B120" s="17" t="s">
        <v>457</v>
      </c>
      <c r="C120" s="57" t="s">
        <v>705</v>
      </c>
      <c r="D120" s="17" t="str">
        <f t="shared" si="6"/>
        <v>Ксения</v>
      </c>
      <c r="E120" s="17" t="str">
        <f t="shared" si="7"/>
        <v>Тарасова</v>
      </c>
      <c r="F120" s="17" t="str">
        <f t="shared" si="8"/>
        <v>Семеновна</v>
      </c>
      <c r="G120" s="17" t="s">
        <v>142</v>
      </c>
      <c r="H120" s="49">
        <v>44734</v>
      </c>
      <c r="I120" s="17" t="str">
        <f t="shared" si="9"/>
        <v>+998</v>
      </c>
      <c r="J120" s="17" t="str">
        <f>_xlfn.XLOOKUP(I120,'коды стран'!$B$2:$B$7,'коды стран'!$A$2:$A$7,"Не найдено",0)</f>
        <v>Узбекистан</v>
      </c>
      <c r="K120" s="51">
        <f t="shared" ca="1" si="10"/>
        <v>45740</v>
      </c>
      <c r="L120" s="55">
        <f t="shared" ca="1" si="11"/>
        <v>33.533333333333331</v>
      </c>
    </row>
    <row r="121" spans="1:12" x14ac:dyDescent="0.25">
      <c r="A121" s="18">
        <v>362</v>
      </c>
      <c r="B121" s="17" t="s">
        <v>456</v>
      </c>
      <c r="C121" s="57" t="s">
        <v>706</v>
      </c>
      <c r="D121" s="17" t="str">
        <f t="shared" si="6"/>
        <v>Григорий</v>
      </c>
      <c r="E121" s="17" t="str">
        <f t="shared" si="7"/>
        <v>Васильев</v>
      </c>
      <c r="F121" s="17" t="str">
        <f t="shared" si="8"/>
        <v>Егорович</v>
      </c>
      <c r="G121" s="17" t="s">
        <v>140</v>
      </c>
      <c r="H121" s="49">
        <v>44916</v>
      </c>
      <c r="I121" s="17" t="str">
        <f t="shared" si="9"/>
        <v>+7</v>
      </c>
      <c r="J121" s="17" t="str">
        <f>_xlfn.XLOOKUP(I121,'коды стран'!$B$2:$B$7,'коды стран'!$A$2:$A$7,"Не найдено",0)</f>
        <v>Россия</v>
      </c>
      <c r="K121" s="51">
        <f t="shared" ca="1" si="10"/>
        <v>45740</v>
      </c>
      <c r="L121" s="55">
        <f t="shared" ca="1" si="11"/>
        <v>27.466666666666665</v>
      </c>
    </row>
    <row r="122" spans="1:12" x14ac:dyDescent="0.25">
      <c r="A122" s="18">
        <v>283</v>
      </c>
      <c r="B122" s="17" t="s">
        <v>455</v>
      </c>
      <c r="C122" s="57" t="s">
        <v>707</v>
      </c>
      <c r="D122" s="17" t="str">
        <f t="shared" si="6"/>
        <v>Маргарита</v>
      </c>
      <c r="E122" s="17" t="str">
        <f t="shared" si="7"/>
        <v>Калинина</v>
      </c>
      <c r="F122" s="17" t="str">
        <f t="shared" si="8"/>
        <v>Тимуровна</v>
      </c>
      <c r="G122" s="17" t="s">
        <v>140</v>
      </c>
      <c r="H122" s="49">
        <v>44889</v>
      </c>
      <c r="I122" s="17" t="str">
        <f t="shared" si="9"/>
        <v>+992</v>
      </c>
      <c r="J122" s="17" t="str">
        <f>_xlfn.XLOOKUP(I122,'коды стран'!$B$2:$B$7,'коды стран'!$A$2:$A$7,"Не найдено",0)</f>
        <v>Таджикистан</v>
      </c>
      <c r="K122" s="51">
        <f t="shared" ca="1" si="10"/>
        <v>45740</v>
      </c>
      <c r="L122" s="55">
        <f t="shared" ca="1" si="11"/>
        <v>28.366666666666667</v>
      </c>
    </row>
    <row r="123" spans="1:12" x14ac:dyDescent="0.25">
      <c r="A123" s="18">
        <v>388</v>
      </c>
      <c r="B123" s="17" t="s">
        <v>454</v>
      </c>
      <c r="C123" s="57" t="s">
        <v>708</v>
      </c>
      <c r="D123" s="17" t="str">
        <f t="shared" si="6"/>
        <v>Валерий</v>
      </c>
      <c r="E123" s="17" t="str">
        <f t="shared" si="7"/>
        <v>Медведев</v>
      </c>
      <c r="F123" s="17" t="str">
        <f t="shared" si="8"/>
        <v>Яковлевич</v>
      </c>
      <c r="G123" s="17" t="s">
        <v>142</v>
      </c>
      <c r="H123" s="49">
        <v>44581</v>
      </c>
      <c r="I123" s="17" t="str">
        <f t="shared" si="9"/>
        <v>+7</v>
      </c>
      <c r="J123" s="17" t="str">
        <f>_xlfn.XLOOKUP(I123,'коды стран'!$B$2:$B$7,'коды стран'!$A$2:$A$7,"Не найдено",0)</f>
        <v>Россия</v>
      </c>
      <c r="K123" s="51">
        <f t="shared" ca="1" si="10"/>
        <v>45740</v>
      </c>
      <c r="L123" s="55">
        <f t="shared" ca="1" si="11"/>
        <v>38.633333333333333</v>
      </c>
    </row>
    <row r="124" spans="1:12" x14ac:dyDescent="0.25">
      <c r="A124" s="18">
        <v>437</v>
      </c>
      <c r="B124" s="17" t="s">
        <v>453</v>
      </c>
      <c r="C124" s="57" t="s">
        <v>709</v>
      </c>
      <c r="D124" s="17" t="str">
        <f t="shared" si="6"/>
        <v>Дарья</v>
      </c>
      <c r="E124" s="17" t="str">
        <f t="shared" si="7"/>
        <v>Королева</v>
      </c>
      <c r="F124" s="17" t="str">
        <f t="shared" si="8"/>
        <v>Аркадьевна</v>
      </c>
      <c r="G124" s="17" t="s">
        <v>140</v>
      </c>
      <c r="H124" s="49">
        <v>44576</v>
      </c>
      <c r="I124" s="17" t="str">
        <f t="shared" si="9"/>
        <v>+998</v>
      </c>
      <c r="J124" s="17" t="str">
        <f>_xlfn.XLOOKUP(I124,'коды стран'!$B$2:$B$7,'коды стран'!$A$2:$A$7,"Не найдено",0)</f>
        <v>Узбекистан</v>
      </c>
      <c r="K124" s="51">
        <f t="shared" ca="1" si="10"/>
        <v>45740</v>
      </c>
      <c r="L124" s="55">
        <f t="shared" ca="1" si="11"/>
        <v>38.799999999999997</v>
      </c>
    </row>
    <row r="125" spans="1:12" x14ac:dyDescent="0.25">
      <c r="A125" s="18">
        <v>450</v>
      </c>
      <c r="B125" s="17" t="s">
        <v>452</v>
      </c>
      <c r="C125" s="57" t="s">
        <v>710</v>
      </c>
      <c r="D125" s="17" t="str">
        <f t="shared" si="6"/>
        <v>Николай</v>
      </c>
      <c r="E125" s="17" t="str">
        <f t="shared" si="7"/>
        <v>Зайцев</v>
      </c>
      <c r="F125" s="17" t="str">
        <f t="shared" si="8"/>
        <v>Валериевич</v>
      </c>
      <c r="G125" s="17" t="s">
        <v>142</v>
      </c>
      <c r="H125" s="49">
        <v>44619</v>
      </c>
      <c r="I125" s="17" t="str">
        <f t="shared" si="9"/>
        <v>+7</v>
      </c>
      <c r="J125" s="17" t="str">
        <f>_xlfn.XLOOKUP(I125,'коды стран'!$B$2:$B$7,'коды стран'!$A$2:$A$7,"Не найдено",0)</f>
        <v>Россия</v>
      </c>
      <c r="K125" s="51">
        <f t="shared" ca="1" si="10"/>
        <v>45740</v>
      </c>
      <c r="L125" s="55">
        <f t="shared" ca="1" si="11"/>
        <v>37.366666666666667</v>
      </c>
    </row>
    <row r="126" spans="1:12" x14ac:dyDescent="0.25">
      <c r="A126" s="18">
        <v>136</v>
      </c>
      <c r="B126" s="17" t="s">
        <v>451</v>
      </c>
      <c r="C126" s="57" t="s">
        <v>711</v>
      </c>
      <c r="D126" s="17" t="str">
        <f t="shared" si="6"/>
        <v>София</v>
      </c>
      <c r="E126" s="17" t="str">
        <f t="shared" si="7"/>
        <v>Кудряшова</v>
      </c>
      <c r="F126" s="17" t="str">
        <f t="shared" si="8"/>
        <v>Игоревна</v>
      </c>
      <c r="G126" s="17" t="s">
        <v>142</v>
      </c>
      <c r="H126" s="49">
        <v>44860</v>
      </c>
      <c r="I126" s="17" t="str">
        <f t="shared" si="9"/>
        <v>+380</v>
      </c>
      <c r="J126" s="17" t="str">
        <f>_xlfn.XLOOKUP(I126,'коды стран'!$B$2:$B$7,'коды стран'!$A$2:$A$7,"Не найдено",0)</f>
        <v>Украина</v>
      </c>
      <c r="K126" s="51">
        <f t="shared" ca="1" si="10"/>
        <v>45740</v>
      </c>
      <c r="L126" s="55">
        <f t="shared" ca="1" si="11"/>
        <v>29.333333333333332</v>
      </c>
    </row>
    <row r="127" spans="1:12" x14ac:dyDescent="0.25">
      <c r="A127" s="18">
        <v>61</v>
      </c>
      <c r="B127" s="17" t="s">
        <v>450</v>
      </c>
      <c r="C127" s="57" t="s">
        <v>712</v>
      </c>
      <c r="D127" s="17" t="str">
        <f t="shared" si="6"/>
        <v>Станислав</v>
      </c>
      <c r="E127" s="17" t="str">
        <f t="shared" si="7"/>
        <v>Попов</v>
      </c>
      <c r="F127" s="17" t="str">
        <f t="shared" si="8"/>
        <v>Богданович</v>
      </c>
      <c r="G127" s="17" t="s">
        <v>140</v>
      </c>
      <c r="H127" s="49">
        <v>44769</v>
      </c>
      <c r="I127" s="17" t="str">
        <f t="shared" si="9"/>
        <v>+992</v>
      </c>
      <c r="J127" s="17" t="str">
        <f>_xlfn.XLOOKUP(I127,'коды стран'!$B$2:$B$7,'коды стран'!$A$2:$A$7,"Не найдено",0)</f>
        <v>Таджикистан</v>
      </c>
      <c r="K127" s="51">
        <f t="shared" ca="1" si="10"/>
        <v>45740</v>
      </c>
      <c r="L127" s="55">
        <f t="shared" ca="1" si="11"/>
        <v>32.366666666666667</v>
      </c>
    </row>
    <row r="128" spans="1:12" x14ac:dyDescent="0.25">
      <c r="A128" s="18">
        <v>364</v>
      </c>
      <c r="B128" s="17" t="s">
        <v>449</v>
      </c>
      <c r="C128" s="57" t="s">
        <v>713</v>
      </c>
      <c r="D128" s="17" t="str">
        <f t="shared" si="6"/>
        <v>Вероника</v>
      </c>
      <c r="E128" s="17" t="str">
        <f t="shared" si="7"/>
        <v>Исакова</v>
      </c>
      <c r="F128" s="17" t="str">
        <f t="shared" si="8"/>
        <v>Родионовна</v>
      </c>
      <c r="G128" s="17" t="s">
        <v>142</v>
      </c>
      <c r="H128" s="49">
        <v>44883</v>
      </c>
      <c r="I128" s="17" t="str">
        <f t="shared" si="9"/>
        <v>+7</v>
      </c>
      <c r="J128" s="17" t="str">
        <f>_xlfn.XLOOKUP(I128,'коды стран'!$B$2:$B$7,'коды стран'!$A$2:$A$7,"Не найдено",0)</f>
        <v>Россия</v>
      </c>
      <c r="K128" s="51">
        <f t="shared" ca="1" si="10"/>
        <v>45740</v>
      </c>
      <c r="L128" s="55">
        <f t="shared" ca="1" si="11"/>
        <v>28.566666666666666</v>
      </c>
    </row>
    <row r="129" spans="1:12" x14ac:dyDescent="0.25">
      <c r="A129" s="18">
        <v>496</v>
      </c>
      <c r="B129" s="17" t="s">
        <v>448</v>
      </c>
      <c r="C129" s="57" t="s">
        <v>714</v>
      </c>
      <c r="D129" s="17" t="str">
        <f t="shared" si="6"/>
        <v>Ярослав</v>
      </c>
      <c r="E129" s="17" t="str">
        <f t="shared" si="7"/>
        <v>Котов</v>
      </c>
      <c r="F129" s="17" t="str">
        <f t="shared" si="8"/>
        <v>Артемович</v>
      </c>
      <c r="G129" s="17" t="s">
        <v>142</v>
      </c>
      <c r="H129" s="49">
        <v>44867</v>
      </c>
      <c r="I129" s="17" t="str">
        <f t="shared" si="9"/>
        <v>+380</v>
      </c>
      <c r="J129" s="17" t="str">
        <f>_xlfn.XLOOKUP(I129,'коды стран'!$B$2:$B$7,'коды стран'!$A$2:$A$7,"Не найдено",0)</f>
        <v>Украина</v>
      </c>
      <c r="K129" s="51">
        <f t="shared" ca="1" si="10"/>
        <v>45740</v>
      </c>
      <c r="L129" s="55">
        <f t="shared" ca="1" si="11"/>
        <v>29.1</v>
      </c>
    </row>
    <row r="130" spans="1:12" x14ac:dyDescent="0.25">
      <c r="A130" s="18">
        <v>464</v>
      </c>
      <c r="B130" s="17" t="s">
        <v>447</v>
      </c>
      <c r="C130" s="57" t="s">
        <v>715</v>
      </c>
      <c r="D130" s="17" t="str">
        <f t="shared" ref="D130:D193" si="12">LEFT(C130, FIND(" ", C130) - 1)</f>
        <v>Ангелина</v>
      </c>
      <c r="E130" s="17" t="str">
        <f t="shared" ref="E130:E193" si="13">TRIM(MID(C130, FIND(" ", C130) + 1, FIND("#", SUBSTITUTE(C130, " ", "#", 2)) - FIND(" ", C130) - 1))</f>
        <v>Волкова</v>
      </c>
      <c r="F130" s="17" t="str">
        <f t="shared" ref="F130:F193" si="14">RIGHT(C130, LEN(C130) - FIND("#", SUBSTITUTE(C130, " ", "#", LEN(C130) - LEN(SUBSTITUTE(C130, " ", "")))))</f>
        <v>Михайловна</v>
      </c>
      <c r="G130" s="17" t="s">
        <v>140</v>
      </c>
      <c r="H130" s="49">
        <v>44827</v>
      </c>
      <c r="I130" s="17" t="str">
        <f t="shared" ref="I130:I193" si="15">LEFT(B130,LEN(B130)-13)</f>
        <v>+7</v>
      </c>
      <c r="J130" s="17" t="str">
        <f>_xlfn.XLOOKUP(I130,'коды стран'!$B$2:$B$7,'коды стран'!$A$2:$A$7,"Не найдено",0)</f>
        <v>Россия</v>
      </c>
      <c r="K130" s="51">
        <f t="shared" ref="K130:K193" ca="1" si="16">TODAY()</f>
        <v>45740</v>
      </c>
      <c r="L130" s="55">
        <f t="shared" ref="L130:L193" ca="1" si="17">(K130-H130)/30</f>
        <v>30.433333333333334</v>
      </c>
    </row>
    <row r="131" spans="1:12" x14ac:dyDescent="0.25">
      <c r="A131" s="18">
        <v>419</v>
      </c>
      <c r="B131" s="17" t="s">
        <v>446</v>
      </c>
      <c r="C131" s="57" t="s">
        <v>716</v>
      </c>
      <c r="D131" s="17" t="str">
        <f t="shared" si="12"/>
        <v>Максим</v>
      </c>
      <c r="E131" s="17" t="str">
        <f t="shared" si="13"/>
        <v>Крылов</v>
      </c>
      <c r="F131" s="17" t="str">
        <f t="shared" si="14"/>
        <v>Владиславович</v>
      </c>
      <c r="G131" s="17" t="s">
        <v>142</v>
      </c>
      <c r="H131" s="49">
        <v>44869</v>
      </c>
      <c r="I131" s="17" t="str">
        <f t="shared" si="15"/>
        <v>+992</v>
      </c>
      <c r="J131" s="17" t="str">
        <f>_xlfn.XLOOKUP(I131,'коды стран'!$B$2:$B$7,'коды стран'!$A$2:$A$7,"Не найдено",0)</f>
        <v>Таджикистан</v>
      </c>
      <c r="K131" s="51">
        <f t="shared" ca="1" si="16"/>
        <v>45740</v>
      </c>
      <c r="L131" s="55">
        <f t="shared" ca="1" si="17"/>
        <v>29.033333333333335</v>
      </c>
    </row>
    <row r="132" spans="1:12" x14ac:dyDescent="0.25">
      <c r="A132" s="18">
        <v>247</v>
      </c>
      <c r="B132" s="17" t="s">
        <v>445</v>
      </c>
      <c r="C132" s="57" t="s">
        <v>717</v>
      </c>
      <c r="D132" s="17" t="str">
        <f t="shared" si="12"/>
        <v>Ульяна</v>
      </c>
      <c r="E132" s="17" t="str">
        <f t="shared" si="13"/>
        <v>Лобанова</v>
      </c>
      <c r="F132" s="17" t="str">
        <f t="shared" si="14"/>
        <v>Евгеньевна</v>
      </c>
      <c r="G132" s="17" t="s">
        <v>142</v>
      </c>
      <c r="H132" s="49">
        <v>44762</v>
      </c>
      <c r="I132" s="17" t="str">
        <f t="shared" si="15"/>
        <v>+998</v>
      </c>
      <c r="J132" s="17" t="str">
        <f>_xlfn.XLOOKUP(I132,'коды стран'!$B$2:$B$7,'коды стран'!$A$2:$A$7,"Не найдено",0)</f>
        <v>Узбекистан</v>
      </c>
      <c r="K132" s="51">
        <f t="shared" ca="1" si="16"/>
        <v>45740</v>
      </c>
      <c r="L132" s="55">
        <f t="shared" ca="1" si="17"/>
        <v>32.6</v>
      </c>
    </row>
    <row r="133" spans="1:12" x14ac:dyDescent="0.25">
      <c r="A133" s="18">
        <v>73</v>
      </c>
      <c r="B133" s="17" t="s">
        <v>444</v>
      </c>
      <c r="C133" s="57" t="s">
        <v>718</v>
      </c>
      <c r="D133" s="17" t="str">
        <f t="shared" si="12"/>
        <v>Федор</v>
      </c>
      <c r="E133" s="17" t="str">
        <f t="shared" si="13"/>
        <v>Марков</v>
      </c>
      <c r="F133" s="17" t="str">
        <f t="shared" si="14"/>
        <v>Иванович</v>
      </c>
      <c r="G133" s="17" t="s">
        <v>142</v>
      </c>
      <c r="H133" s="49">
        <v>44665</v>
      </c>
      <c r="I133" s="17" t="str">
        <f t="shared" si="15"/>
        <v>+380</v>
      </c>
      <c r="J133" s="17" t="str">
        <f>_xlfn.XLOOKUP(I133,'коды стран'!$B$2:$B$7,'коды стран'!$A$2:$A$7,"Не найдено",0)</f>
        <v>Украина</v>
      </c>
      <c r="K133" s="51">
        <f t="shared" ca="1" si="16"/>
        <v>45740</v>
      </c>
      <c r="L133" s="55">
        <f t="shared" ca="1" si="17"/>
        <v>35.833333333333336</v>
      </c>
    </row>
    <row r="134" spans="1:12" x14ac:dyDescent="0.25">
      <c r="A134" s="18">
        <v>139</v>
      </c>
      <c r="B134" s="17" t="s">
        <v>443</v>
      </c>
      <c r="C134" s="57" t="s">
        <v>719</v>
      </c>
      <c r="D134" s="17" t="str">
        <f t="shared" si="12"/>
        <v>Карина</v>
      </c>
      <c r="E134" s="17" t="str">
        <f t="shared" si="13"/>
        <v>Суворова</v>
      </c>
      <c r="F134" s="17" t="str">
        <f t="shared" si="14"/>
        <v>Алексеевна</v>
      </c>
      <c r="G134" s="17" t="s">
        <v>142</v>
      </c>
      <c r="H134" s="49">
        <v>44648</v>
      </c>
      <c r="I134" s="17" t="str">
        <f t="shared" si="15"/>
        <v>+375</v>
      </c>
      <c r="J134" s="17" t="str">
        <f>_xlfn.XLOOKUP(I134,'коды стран'!$B$2:$B$7,'коды стран'!$A$2:$A$7,"Не найдено",0)</f>
        <v>Беларусь</v>
      </c>
      <c r="K134" s="51">
        <f t="shared" ca="1" si="16"/>
        <v>45740</v>
      </c>
      <c r="L134" s="55">
        <f t="shared" ca="1" si="17"/>
        <v>36.4</v>
      </c>
    </row>
    <row r="135" spans="1:12" x14ac:dyDescent="0.25">
      <c r="A135" s="18">
        <v>258</v>
      </c>
      <c r="B135" s="17" t="s">
        <v>442</v>
      </c>
      <c r="C135" s="57" t="s">
        <v>720</v>
      </c>
      <c r="D135" s="17" t="str">
        <f t="shared" si="12"/>
        <v>Вадим</v>
      </c>
      <c r="E135" s="17" t="str">
        <f t="shared" si="13"/>
        <v>Ермаков</v>
      </c>
      <c r="F135" s="17" t="str">
        <f t="shared" si="14"/>
        <v>Константинович</v>
      </c>
      <c r="G135" s="17" t="s">
        <v>142</v>
      </c>
      <c r="H135" s="49">
        <v>44717</v>
      </c>
      <c r="I135" s="17" t="str">
        <f t="shared" si="15"/>
        <v>+380</v>
      </c>
      <c r="J135" s="17" t="str">
        <f>_xlfn.XLOOKUP(I135,'коды стран'!$B$2:$B$7,'коды стран'!$A$2:$A$7,"Не найдено",0)</f>
        <v>Украина</v>
      </c>
      <c r="K135" s="51">
        <f t="shared" ca="1" si="16"/>
        <v>45740</v>
      </c>
      <c r="L135" s="55">
        <f t="shared" ca="1" si="17"/>
        <v>34.1</v>
      </c>
    </row>
    <row r="136" spans="1:12" x14ac:dyDescent="0.25">
      <c r="A136" s="18">
        <v>349</v>
      </c>
      <c r="B136" s="17" t="s">
        <v>441</v>
      </c>
      <c r="C136" s="57" t="s">
        <v>721</v>
      </c>
      <c r="D136" s="17" t="str">
        <f t="shared" si="12"/>
        <v>Алина</v>
      </c>
      <c r="E136" s="17" t="str">
        <f t="shared" si="13"/>
        <v>Кузьмина</v>
      </c>
      <c r="F136" s="17" t="str">
        <f t="shared" si="14"/>
        <v>Павловна</v>
      </c>
      <c r="G136" s="17" t="s">
        <v>140</v>
      </c>
      <c r="H136" s="49">
        <v>44673</v>
      </c>
      <c r="I136" s="17" t="str">
        <f t="shared" si="15"/>
        <v>+7</v>
      </c>
      <c r="J136" s="17" t="str">
        <f>_xlfn.XLOOKUP(I136,'коды стран'!$B$2:$B$7,'коды стран'!$A$2:$A$7,"Не найдено",0)</f>
        <v>Россия</v>
      </c>
      <c r="K136" s="51">
        <f t="shared" ca="1" si="16"/>
        <v>45740</v>
      </c>
      <c r="L136" s="55">
        <f t="shared" ca="1" si="17"/>
        <v>35.56666666666667</v>
      </c>
    </row>
    <row r="137" spans="1:12" x14ac:dyDescent="0.25">
      <c r="A137" s="18">
        <v>325</v>
      </c>
      <c r="B137" s="17" t="s">
        <v>440</v>
      </c>
      <c r="C137" s="57" t="s">
        <v>722</v>
      </c>
      <c r="D137" s="17" t="str">
        <f t="shared" si="12"/>
        <v>Константин</v>
      </c>
      <c r="E137" s="17" t="str">
        <f t="shared" si="13"/>
        <v>Никитин</v>
      </c>
      <c r="F137" s="17" t="str">
        <f t="shared" si="14"/>
        <v>Викторович</v>
      </c>
      <c r="G137" s="17" t="s">
        <v>140</v>
      </c>
      <c r="H137" s="49">
        <v>44875</v>
      </c>
      <c r="I137" s="17" t="str">
        <f t="shared" si="15"/>
        <v>+992</v>
      </c>
      <c r="J137" s="17" t="str">
        <f>_xlfn.XLOOKUP(I137,'коды стран'!$B$2:$B$7,'коды стран'!$A$2:$A$7,"Не найдено",0)</f>
        <v>Таджикистан</v>
      </c>
      <c r="K137" s="51">
        <f t="shared" ca="1" si="16"/>
        <v>45740</v>
      </c>
      <c r="L137" s="55">
        <f t="shared" ca="1" si="17"/>
        <v>28.833333333333332</v>
      </c>
    </row>
    <row r="138" spans="1:12" x14ac:dyDescent="0.25">
      <c r="A138" s="18">
        <v>250</v>
      </c>
      <c r="B138" s="17" t="s">
        <v>439</v>
      </c>
      <c r="C138" s="57" t="s">
        <v>723</v>
      </c>
      <c r="D138" s="17" t="str">
        <f t="shared" si="12"/>
        <v>Валентина</v>
      </c>
      <c r="E138" s="17" t="str">
        <f t="shared" si="13"/>
        <v>Орлова</v>
      </c>
      <c r="F138" s="17" t="str">
        <f t="shared" si="14"/>
        <v>Николаевна</v>
      </c>
      <c r="G138" s="17" t="s">
        <v>142</v>
      </c>
      <c r="H138" s="49">
        <v>44856</v>
      </c>
      <c r="I138" s="17" t="str">
        <f t="shared" si="15"/>
        <v>+7</v>
      </c>
      <c r="J138" s="17" t="str">
        <f>_xlfn.XLOOKUP(I138,'коды стран'!$B$2:$B$7,'коды стран'!$A$2:$A$7,"Не найдено",0)</f>
        <v>Россия</v>
      </c>
      <c r="K138" s="51">
        <f t="shared" ca="1" si="16"/>
        <v>45740</v>
      </c>
      <c r="L138" s="55">
        <f t="shared" ca="1" si="17"/>
        <v>29.466666666666665</v>
      </c>
    </row>
    <row r="139" spans="1:12" x14ac:dyDescent="0.25">
      <c r="A139" s="18">
        <v>153</v>
      </c>
      <c r="B139" s="17" t="s">
        <v>438</v>
      </c>
      <c r="C139" s="57" t="s">
        <v>724</v>
      </c>
      <c r="D139" s="17" t="str">
        <f t="shared" si="12"/>
        <v>Леонид</v>
      </c>
      <c r="E139" s="17" t="str">
        <f t="shared" si="13"/>
        <v>Титов</v>
      </c>
      <c r="F139" s="17" t="str">
        <f t="shared" si="14"/>
        <v>Георгиевич</v>
      </c>
      <c r="G139" s="17" t="s">
        <v>140</v>
      </c>
      <c r="H139" s="49">
        <v>44802</v>
      </c>
      <c r="I139" s="17" t="str">
        <f t="shared" si="15"/>
        <v>+7</v>
      </c>
      <c r="J139" s="17" t="str">
        <f>_xlfn.XLOOKUP(I139,'коды стран'!$B$2:$B$7,'коды стран'!$A$2:$A$7,"Не найдено",0)</f>
        <v>Россия</v>
      </c>
      <c r="K139" s="51">
        <f t="shared" ca="1" si="16"/>
        <v>45740</v>
      </c>
      <c r="L139" s="55">
        <f t="shared" ca="1" si="17"/>
        <v>31.266666666666666</v>
      </c>
    </row>
    <row r="140" spans="1:12" x14ac:dyDescent="0.25">
      <c r="A140" s="18">
        <v>286</v>
      </c>
      <c r="B140" s="17" t="s">
        <v>437</v>
      </c>
      <c r="C140" s="57" t="s">
        <v>725</v>
      </c>
      <c r="D140" s="17" t="str">
        <f t="shared" si="12"/>
        <v>Арина</v>
      </c>
      <c r="E140" s="17" t="str">
        <f t="shared" si="13"/>
        <v>Филиппова</v>
      </c>
      <c r="F140" s="17" t="str">
        <f t="shared" si="14"/>
        <v>Руслановна</v>
      </c>
      <c r="G140" s="17" t="s">
        <v>140</v>
      </c>
      <c r="H140" s="49">
        <v>44563</v>
      </c>
      <c r="I140" s="17" t="str">
        <f t="shared" si="15"/>
        <v>+992</v>
      </c>
      <c r="J140" s="17" t="str">
        <f>_xlfn.XLOOKUP(I140,'коды стран'!$B$2:$B$7,'коды стран'!$A$2:$A$7,"Не найдено",0)</f>
        <v>Таджикистан</v>
      </c>
      <c r="K140" s="51">
        <f t="shared" ca="1" si="16"/>
        <v>45740</v>
      </c>
      <c r="L140" s="55">
        <f t="shared" ca="1" si="17"/>
        <v>39.233333333333334</v>
      </c>
    </row>
    <row r="141" spans="1:12" x14ac:dyDescent="0.25">
      <c r="A141" s="18">
        <v>32</v>
      </c>
      <c r="B141" s="17" t="s">
        <v>436</v>
      </c>
      <c r="C141" s="57" t="s">
        <v>726</v>
      </c>
      <c r="D141" s="17" t="str">
        <f t="shared" si="12"/>
        <v>Георгий</v>
      </c>
      <c r="E141" s="17" t="str">
        <f t="shared" si="13"/>
        <v>Борисов</v>
      </c>
      <c r="F141" s="17" t="str">
        <f t="shared" si="14"/>
        <v>Степанович</v>
      </c>
      <c r="G141" s="17" t="s">
        <v>142</v>
      </c>
      <c r="H141" s="49">
        <v>44922</v>
      </c>
      <c r="I141" s="17" t="str">
        <f t="shared" si="15"/>
        <v>+998</v>
      </c>
      <c r="J141" s="17" t="str">
        <f>_xlfn.XLOOKUP(I141,'коды стран'!$B$2:$B$7,'коды стран'!$A$2:$A$7,"Не найдено",0)</f>
        <v>Узбекистан</v>
      </c>
      <c r="K141" s="51">
        <f t="shared" ca="1" si="16"/>
        <v>45740</v>
      </c>
      <c r="L141" s="55">
        <f t="shared" ca="1" si="17"/>
        <v>27.266666666666666</v>
      </c>
    </row>
    <row r="142" spans="1:12" x14ac:dyDescent="0.25">
      <c r="A142" s="18">
        <v>49</v>
      </c>
      <c r="B142" s="17" t="s">
        <v>435</v>
      </c>
      <c r="C142" s="57" t="s">
        <v>727</v>
      </c>
      <c r="D142" s="17" t="str">
        <f t="shared" si="12"/>
        <v>Виктория</v>
      </c>
      <c r="E142" s="17" t="str">
        <f t="shared" si="13"/>
        <v>Ларионова</v>
      </c>
      <c r="F142" s="17" t="str">
        <f t="shared" si="14"/>
        <v>Андреевна</v>
      </c>
      <c r="G142" s="17" t="s">
        <v>142</v>
      </c>
      <c r="H142" s="49">
        <v>44672</v>
      </c>
      <c r="I142" s="17" t="str">
        <f t="shared" si="15"/>
        <v>+992</v>
      </c>
      <c r="J142" s="17" t="str">
        <f>_xlfn.XLOOKUP(I142,'коды стран'!$B$2:$B$7,'коды стран'!$A$2:$A$7,"Не найдено",0)</f>
        <v>Таджикистан</v>
      </c>
      <c r="K142" s="51">
        <f t="shared" ca="1" si="16"/>
        <v>45740</v>
      </c>
      <c r="L142" s="55">
        <f t="shared" ca="1" si="17"/>
        <v>35.6</v>
      </c>
    </row>
    <row r="143" spans="1:12" x14ac:dyDescent="0.25">
      <c r="A143" s="18">
        <v>420</v>
      </c>
      <c r="B143" s="17" t="s">
        <v>434</v>
      </c>
      <c r="C143" s="57" t="s">
        <v>728</v>
      </c>
      <c r="D143" s="17" t="str">
        <f t="shared" si="12"/>
        <v>Арсений</v>
      </c>
      <c r="E143" s="17" t="str">
        <f t="shared" si="13"/>
        <v>Павлов</v>
      </c>
      <c r="F143" s="17" t="str">
        <f t="shared" si="14"/>
        <v>Дмитриевич</v>
      </c>
      <c r="G143" s="17" t="s">
        <v>140</v>
      </c>
      <c r="H143" s="49">
        <v>44698</v>
      </c>
      <c r="I143" s="17" t="str">
        <f t="shared" si="15"/>
        <v>+380</v>
      </c>
      <c r="J143" s="17" t="str">
        <f>_xlfn.XLOOKUP(I143,'коды стран'!$B$2:$B$7,'коды стран'!$A$2:$A$7,"Не найдено",0)</f>
        <v>Украина</v>
      </c>
      <c r="K143" s="51">
        <f t="shared" ca="1" si="16"/>
        <v>45740</v>
      </c>
      <c r="L143" s="55">
        <f t="shared" ca="1" si="17"/>
        <v>34.733333333333334</v>
      </c>
    </row>
    <row r="144" spans="1:12" x14ac:dyDescent="0.25">
      <c r="A144" s="18">
        <v>202</v>
      </c>
      <c r="B144" s="17" t="s">
        <v>433</v>
      </c>
      <c r="C144" s="57" t="s">
        <v>729</v>
      </c>
      <c r="D144" s="17" t="str">
        <f t="shared" si="12"/>
        <v>Милана</v>
      </c>
      <c r="E144" s="17" t="str">
        <f t="shared" si="13"/>
        <v>Кочеткова</v>
      </c>
      <c r="F144" s="17" t="str">
        <f t="shared" si="14"/>
        <v>Владиславовна</v>
      </c>
      <c r="G144" s="17" t="s">
        <v>140</v>
      </c>
      <c r="H144" s="49">
        <v>44766</v>
      </c>
      <c r="I144" s="17" t="str">
        <f t="shared" si="15"/>
        <v>+375</v>
      </c>
      <c r="J144" s="17" t="str">
        <f>_xlfn.XLOOKUP(I144,'коды стран'!$B$2:$B$7,'коды стран'!$A$2:$A$7,"Не найдено",0)</f>
        <v>Беларусь</v>
      </c>
      <c r="K144" s="51">
        <f t="shared" ca="1" si="16"/>
        <v>45740</v>
      </c>
      <c r="L144" s="55">
        <f t="shared" ca="1" si="17"/>
        <v>32.466666666666669</v>
      </c>
    </row>
    <row r="145" spans="1:12" x14ac:dyDescent="0.25">
      <c r="A145" s="18">
        <v>37</v>
      </c>
      <c r="B145" s="17" t="s">
        <v>432</v>
      </c>
      <c r="C145" s="57" t="s">
        <v>730</v>
      </c>
      <c r="D145" s="17" t="str">
        <f t="shared" si="12"/>
        <v>Игорь</v>
      </c>
      <c r="E145" s="17" t="str">
        <f t="shared" si="13"/>
        <v>Соколовский</v>
      </c>
      <c r="F145" s="17" t="str">
        <f t="shared" si="14"/>
        <v>Михайлович</v>
      </c>
      <c r="G145" s="17" t="s">
        <v>142</v>
      </c>
      <c r="H145" s="49">
        <v>44728</v>
      </c>
      <c r="I145" s="17" t="str">
        <f t="shared" si="15"/>
        <v>+380</v>
      </c>
      <c r="J145" s="17" t="str">
        <f>_xlfn.XLOOKUP(I145,'коды стран'!$B$2:$B$7,'коды стран'!$A$2:$A$7,"Не найдено",0)</f>
        <v>Украина</v>
      </c>
      <c r="K145" s="51">
        <f t="shared" ca="1" si="16"/>
        <v>45740</v>
      </c>
      <c r="L145" s="55">
        <f t="shared" ca="1" si="17"/>
        <v>33.733333333333334</v>
      </c>
    </row>
    <row r="146" spans="1:12" x14ac:dyDescent="0.25">
      <c r="A146" s="18">
        <v>366</v>
      </c>
      <c r="B146" s="17" t="s">
        <v>431</v>
      </c>
      <c r="C146" s="57" t="s">
        <v>731</v>
      </c>
      <c r="D146" s="17" t="str">
        <f t="shared" si="12"/>
        <v>Елизавета</v>
      </c>
      <c r="E146" s="17" t="str">
        <f t="shared" si="13"/>
        <v>Миронова</v>
      </c>
      <c r="F146" s="17" t="str">
        <f t="shared" si="14"/>
        <v>Ивановна</v>
      </c>
      <c r="G146" s="17" t="s">
        <v>140</v>
      </c>
      <c r="H146" s="49">
        <v>44827</v>
      </c>
      <c r="I146" s="17" t="str">
        <f t="shared" si="15"/>
        <v>+998</v>
      </c>
      <c r="J146" s="17" t="str">
        <f>_xlfn.XLOOKUP(I146,'коды стран'!$B$2:$B$7,'коды стран'!$A$2:$A$7,"Не найдено",0)</f>
        <v>Узбекистан</v>
      </c>
      <c r="K146" s="51">
        <f t="shared" ca="1" si="16"/>
        <v>45740</v>
      </c>
      <c r="L146" s="55">
        <f t="shared" ca="1" si="17"/>
        <v>30.433333333333334</v>
      </c>
    </row>
    <row r="147" spans="1:12" x14ac:dyDescent="0.25">
      <c r="A147" s="18">
        <v>434</v>
      </c>
      <c r="B147" s="17" t="s">
        <v>430</v>
      </c>
      <c r="C147" s="57" t="s">
        <v>732</v>
      </c>
      <c r="D147" s="17" t="str">
        <f t="shared" si="12"/>
        <v>Матвей</v>
      </c>
      <c r="E147" s="17" t="str">
        <f t="shared" si="13"/>
        <v>Кудрявцев</v>
      </c>
      <c r="F147" s="17" t="str">
        <f t="shared" si="14"/>
        <v>Артемович</v>
      </c>
      <c r="G147" s="17" t="s">
        <v>140</v>
      </c>
      <c r="H147" s="49">
        <v>44730</v>
      </c>
      <c r="I147" s="17" t="str">
        <f t="shared" si="15"/>
        <v>+380</v>
      </c>
      <c r="J147" s="17" t="str">
        <f>_xlfn.XLOOKUP(I147,'коды стран'!$B$2:$B$7,'коды стран'!$A$2:$A$7,"Не найдено",0)</f>
        <v>Украина</v>
      </c>
      <c r="K147" s="51">
        <f t="shared" ca="1" si="16"/>
        <v>45740</v>
      </c>
      <c r="L147" s="55">
        <f t="shared" ca="1" si="17"/>
        <v>33.666666666666664</v>
      </c>
    </row>
    <row r="148" spans="1:12" x14ac:dyDescent="0.25">
      <c r="A148" s="18">
        <v>172</v>
      </c>
      <c r="B148" s="17" t="s">
        <v>429</v>
      </c>
      <c r="C148" s="57" t="s">
        <v>733</v>
      </c>
      <c r="D148" s="17" t="str">
        <f t="shared" si="12"/>
        <v>Анжелика</v>
      </c>
      <c r="E148" s="17" t="str">
        <f t="shared" si="13"/>
        <v>Савельева</v>
      </c>
      <c r="F148" s="17" t="str">
        <f t="shared" si="14"/>
        <v>Романовна</v>
      </c>
      <c r="G148" s="17" t="s">
        <v>140</v>
      </c>
      <c r="H148" s="49">
        <v>44737</v>
      </c>
      <c r="I148" s="17" t="str">
        <f t="shared" si="15"/>
        <v>+7</v>
      </c>
      <c r="J148" s="17" t="str">
        <f>_xlfn.XLOOKUP(I148,'коды стран'!$B$2:$B$7,'коды стран'!$A$2:$A$7,"Не найдено",0)</f>
        <v>Россия</v>
      </c>
      <c r="K148" s="51">
        <f t="shared" ca="1" si="16"/>
        <v>45740</v>
      </c>
      <c r="L148" s="55">
        <f t="shared" ca="1" si="17"/>
        <v>33.43333333333333</v>
      </c>
    </row>
    <row r="149" spans="1:12" x14ac:dyDescent="0.25">
      <c r="A149" s="18">
        <v>52</v>
      </c>
      <c r="B149" s="17" t="s">
        <v>428</v>
      </c>
      <c r="C149" s="57" t="s">
        <v>734</v>
      </c>
      <c r="D149" s="17" t="str">
        <f t="shared" si="12"/>
        <v>Тимофей</v>
      </c>
      <c r="E149" s="17" t="str">
        <f t="shared" si="13"/>
        <v>Быков</v>
      </c>
      <c r="F149" s="17" t="str">
        <f t="shared" si="14"/>
        <v>Кириллович</v>
      </c>
      <c r="G149" s="17" t="s">
        <v>142</v>
      </c>
      <c r="H149" s="49">
        <v>44917</v>
      </c>
      <c r="I149" s="17" t="str">
        <f t="shared" si="15"/>
        <v>+7</v>
      </c>
      <c r="J149" s="17" t="str">
        <f>_xlfn.XLOOKUP(I149,'коды стран'!$B$2:$B$7,'коды стран'!$A$2:$A$7,"Не найдено",0)</f>
        <v>Россия</v>
      </c>
      <c r="K149" s="51">
        <f t="shared" ca="1" si="16"/>
        <v>45740</v>
      </c>
      <c r="L149" s="55">
        <f t="shared" ca="1" si="17"/>
        <v>27.433333333333334</v>
      </c>
    </row>
    <row r="150" spans="1:12" x14ac:dyDescent="0.25">
      <c r="A150" s="18">
        <v>395</v>
      </c>
      <c r="B150" s="17" t="s">
        <v>427</v>
      </c>
      <c r="C150" s="57" t="s">
        <v>735</v>
      </c>
      <c r="D150" s="17" t="str">
        <f t="shared" si="12"/>
        <v>Кира</v>
      </c>
      <c r="E150" s="17" t="str">
        <f t="shared" si="13"/>
        <v>Шевцова</v>
      </c>
      <c r="F150" s="17" t="str">
        <f t="shared" si="14"/>
        <v>Евгеньевна</v>
      </c>
      <c r="G150" s="17" t="s">
        <v>140</v>
      </c>
      <c r="H150" s="49">
        <v>44890</v>
      </c>
      <c r="I150" s="17" t="str">
        <f t="shared" si="15"/>
        <v>+998</v>
      </c>
      <c r="J150" s="17" t="str">
        <f>_xlfn.XLOOKUP(I150,'коды стран'!$B$2:$B$7,'коды стран'!$A$2:$A$7,"Не найдено",0)</f>
        <v>Узбекистан</v>
      </c>
      <c r="K150" s="51">
        <f t="shared" ca="1" si="16"/>
        <v>45740</v>
      </c>
      <c r="L150" s="55">
        <f t="shared" ca="1" si="17"/>
        <v>28.333333333333332</v>
      </c>
    </row>
    <row r="151" spans="1:12" x14ac:dyDescent="0.25">
      <c r="A151" s="18">
        <v>46</v>
      </c>
      <c r="B151" s="17" t="s">
        <v>426</v>
      </c>
      <c r="C151" s="57" t="s">
        <v>736</v>
      </c>
      <c r="D151" s="17" t="str">
        <f t="shared" si="12"/>
        <v>Руслан</v>
      </c>
      <c r="E151" s="17" t="str">
        <f t="shared" si="13"/>
        <v>Андреев</v>
      </c>
      <c r="F151" s="17" t="str">
        <f t="shared" si="14"/>
        <v>Алексеевич</v>
      </c>
      <c r="G151" s="17" t="s">
        <v>142</v>
      </c>
      <c r="H151" s="49">
        <v>44636</v>
      </c>
      <c r="I151" s="17" t="str">
        <f t="shared" si="15"/>
        <v>+992</v>
      </c>
      <c r="J151" s="17" t="str">
        <f>_xlfn.XLOOKUP(I151,'коды стран'!$B$2:$B$7,'коды стран'!$A$2:$A$7,"Не найдено",0)</f>
        <v>Таджикистан</v>
      </c>
      <c r="K151" s="51">
        <f t="shared" ca="1" si="16"/>
        <v>45740</v>
      </c>
      <c r="L151" s="55">
        <f t="shared" ca="1" si="17"/>
        <v>36.799999999999997</v>
      </c>
    </row>
    <row r="152" spans="1:12" x14ac:dyDescent="0.25">
      <c r="A152" s="18">
        <v>361</v>
      </c>
      <c r="B152" s="17" t="s">
        <v>425</v>
      </c>
      <c r="C152" s="57" t="s">
        <v>737</v>
      </c>
      <c r="D152" s="17" t="str">
        <f t="shared" si="12"/>
        <v>Валерия</v>
      </c>
      <c r="E152" s="17" t="str">
        <f t="shared" si="13"/>
        <v>Брагина</v>
      </c>
      <c r="F152" s="17" t="str">
        <f t="shared" si="14"/>
        <v>Витальевна</v>
      </c>
      <c r="G152" s="17" t="s">
        <v>142</v>
      </c>
      <c r="H152" s="49">
        <v>44831</v>
      </c>
      <c r="I152" s="17" t="str">
        <f t="shared" si="15"/>
        <v>+998</v>
      </c>
      <c r="J152" s="17" t="str">
        <f>_xlfn.XLOOKUP(I152,'коды стран'!$B$2:$B$7,'коды стран'!$A$2:$A$7,"Не найдено",0)</f>
        <v>Узбекистан</v>
      </c>
      <c r="K152" s="51">
        <f t="shared" ca="1" si="16"/>
        <v>45740</v>
      </c>
      <c r="L152" s="55">
        <f t="shared" ca="1" si="17"/>
        <v>30.3</v>
      </c>
    </row>
    <row r="153" spans="1:12" x14ac:dyDescent="0.25">
      <c r="A153" s="18">
        <v>358</v>
      </c>
      <c r="B153" s="17" t="s">
        <v>424</v>
      </c>
      <c r="C153" s="57" t="s">
        <v>738</v>
      </c>
      <c r="D153" s="17" t="str">
        <f t="shared" si="12"/>
        <v>Илья</v>
      </c>
      <c r="E153" s="17" t="str">
        <f t="shared" si="13"/>
        <v>Денисов</v>
      </c>
      <c r="F153" s="17" t="str">
        <f t="shared" si="14"/>
        <v>Максимович</v>
      </c>
      <c r="G153" s="17" t="s">
        <v>142</v>
      </c>
      <c r="H153" s="49">
        <v>44771</v>
      </c>
      <c r="I153" s="17" t="str">
        <f t="shared" si="15"/>
        <v>+380</v>
      </c>
      <c r="J153" s="17" t="str">
        <f>_xlfn.XLOOKUP(I153,'коды стран'!$B$2:$B$7,'коды стран'!$A$2:$A$7,"Не найдено",0)</f>
        <v>Украина</v>
      </c>
      <c r="K153" s="51">
        <f t="shared" ca="1" si="16"/>
        <v>45740</v>
      </c>
      <c r="L153" s="55">
        <f t="shared" ca="1" si="17"/>
        <v>32.299999999999997</v>
      </c>
    </row>
    <row r="154" spans="1:12" x14ac:dyDescent="0.25">
      <c r="A154" s="18">
        <v>44</v>
      </c>
      <c r="B154" s="17" t="s">
        <v>423</v>
      </c>
      <c r="C154" s="57" t="s">
        <v>739</v>
      </c>
      <c r="D154" s="17" t="str">
        <f t="shared" si="12"/>
        <v>Полина</v>
      </c>
      <c r="E154" s="17" t="str">
        <f t="shared" si="13"/>
        <v>Гусева</v>
      </c>
      <c r="F154" s="17" t="str">
        <f t="shared" si="14"/>
        <v>Игоревна</v>
      </c>
      <c r="G154" s="17" t="s">
        <v>140</v>
      </c>
      <c r="H154" s="49">
        <v>44701</v>
      </c>
      <c r="I154" s="17" t="str">
        <f t="shared" si="15"/>
        <v>+375</v>
      </c>
      <c r="J154" s="17" t="str">
        <f>_xlfn.XLOOKUP(I154,'коды стран'!$B$2:$B$7,'коды стран'!$A$2:$A$7,"Не найдено",0)</f>
        <v>Беларусь</v>
      </c>
      <c r="K154" s="51">
        <f t="shared" ca="1" si="16"/>
        <v>45740</v>
      </c>
      <c r="L154" s="55">
        <f t="shared" ca="1" si="17"/>
        <v>34.633333333333333</v>
      </c>
    </row>
    <row r="155" spans="1:12" x14ac:dyDescent="0.25">
      <c r="A155" s="18">
        <v>416</v>
      </c>
      <c r="B155" s="17" t="s">
        <v>422</v>
      </c>
      <c r="C155" s="57" t="s">
        <v>740</v>
      </c>
      <c r="D155" s="17" t="str">
        <f t="shared" si="12"/>
        <v>Виталий</v>
      </c>
      <c r="E155" s="17" t="str">
        <f t="shared" si="13"/>
        <v>Костин</v>
      </c>
      <c r="F155" s="17" t="str">
        <f t="shared" si="14"/>
        <v>Аркадьевич</v>
      </c>
      <c r="G155" s="17" t="s">
        <v>140</v>
      </c>
      <c r="H155" s="49">
        <v>44703</v>
      </c>
      <c r="I155" s="17" t="str">
        <f t="shared" si="15"/>
        <v>+992</v>
      </c>
      <c r="J155" s="17" t="str">
        <f>_xlfn.XLOOKUP(I155,'коды стран'!$B$2:$B$7,'коды стран'!$A$2:$A$7,"Не найдено",0)</f>
        <v>Таджикистан</v>
      </c>
      <c r="K155" s="51">
        <f t="shared" ca="1" si="16"/>
        <v>45740</v>
      </c>
      <c r="L155" s="55">
        <f t="shared" ca="1" si="17"/>
        <v>34.56666666666667</v>
      </c>
    </row>
    <row r="156" spans="1:12" x14ac:dyDescent="0.25">
      <c r="A156" s="18">
        <v>74</v>
      </c>
      <c r="B156" s="17" t="s">
        <v>421</v>
      </c>
      <c r="C156" s="57" t="s">
        <v>741</v>
      </c>
      <c r="D156" s="17" t="str">
        <f t="shared" si="12"/>
        <v>Софья</v>
      </c>
      <c r="E156" s="17" t="str">
        <f t="shared" si="13"/>
        <v>Князева</v>
      </c>
      <c r="F156" s="17" t="str">
        <f t="shared" si="14"/>
        <v>Данииловна</v>
      </c>
      <c r="G156" s="17" t="s">
        <v>140</v>
      </c>
      <c r="H156" s="49">
        <v>44857</v>
      </c>
      <c r="I156" s="17" t="str">
        <f t="shared" si="15"/>
        <v>+7</v>
      </c>
      <c r="J156" s="17" t="str">
        <f>_xlfn.XLOOKUP(I156,'коды стран'!$B$2:$B$7,'коды стран'!$A$2:$A$7,"Не найдено",0)</f>
        <v>Россия</v>
      </c>
      <c r="K156" s="51">
        <f t="shared" ca="1" si="16"/>
        <v>45740</v>
      </c>
      <c r="L156" s="55">
        <f t="shared" ca="1" si="17"/>
        <v>29.433333333333334</v>
      </c>
    </row>
    <row r="157" spans="1:12" x14ac:dyDescent="0.25">
      <c r="A157" s="18">
        <v>180</v>
      </c>
      <c r="B157" s="17" t="s">
        <v>420</v>
      </c>
      <c r="C157" s="57" t="s">
        <v>742</v>
      </c>
      <c r="D157" s="17" t="str">
        <f t="shared" si="12"/>
        <v>Даниил</v>
      </c>
      <c r="E157" s="17" t="str">
        <f t="shared" si="13"/>
        <v>Кравцов</v>
      </c>
      <c r="F157" s="17" t="str">
        <f t="shared" si="14"/>
        <v>Егорович</v>
      </c>
      <c r="G157" s="17" t="s">
        <v>140</v>
      </c>
      <c r="H157" s="49">
        <v>44616</v>
      </c>
      <c r="I157" s="17" t="str">
        <f t="shared" si="15"/>
        <v>+375</v>
      </c>
      <c r="J157" s="17" t="str">
        <f>_xlfn.XLOOKUP(I157,'коды стран'!$B$2:$B$7,'коды стран'!$A$2:$A$7,"Не найдено",0)</f>
        <v>Беларусь</v>
      </c>
      <c r="K157" s="51">
        <f t="shared" ca="1" si="16"/>
        <v>45740</v>
      </c>
      <c r="L157" s="55">
        <f t="shared" ca="1" si="17"/>
        <v>37.466666666666669</v>
      </c>
    </row>
    <row r="158" spans="1:12" x14ac:dyDescent="0.25">
      <c r="A158" s="18">
        <v>159</v>
      </c>
      <c r="B158" s="17" t="s">
        <v>419</v>
      </c>
      <c r="C158" s="57" t="s">
        <v>743</v>
      </c>
      <c r="D158" s="17" t="str">
        <f t="shared" si="12"/>
        <v>Алиса</v>
      </c>
      <c r="E158" s="17" t="str">
        <f t="shared" si="13"/>
        <v>Белозерова</v>
      </c>
      <c r="F158" s="17" t="str">
        <f t="shared" si="14"/>
        <v>Владиславовна</v>
      </c>
      <c r="G158" s="17" t="s">
        <v>140</v>
      </c>
      <c r="H158" s="49">
        <v>44686</v>
      </c>
      <c r="I158" s="17" t="str">
        <f t="shared" si="15"/>
        <v>+998</v>
      </c>
      <c r="J158" s="17" t="str">
        <f>_xlfn.XLOOKUP(I158,'коды стран'!$B$2:$B$7,'коды стран'!$A$2:$A$7,"Не найдено",0)</f>
        <v>Узбекистан</v>
      </c>
      <c r="K158" s="51">
        <f t="shared" ca="1" si="16"/>
        <v>45740</v>
      </c>
      <c r="L158" s="55">
        <f t="shared" ca="1" si="17"/>
        <v>35.133333333333333</v>
      </c>
    </row>
    <row r="159" spans="1:12" x14ac:dyDescent="0.25">
      <c r="A159" s="18">
        <v>106</v>
      </c>
      <c r="B159" s="17" t="s">
        <v>418</v>
      </c>
      <c r="C159" s="57" t="s">
        <v>744</v>
      </c>
      <c r="D159" s="17" t="str">
        <f t="shared" si="12"/>
        <v>Евгений</v>
      </c>
      <c r="E159" s="17" t="str">
        <f t="shared" si="13"/>
        <v>Мартынов</v>
      </c>
      <c r="F159" s="17" t="str">
        <f t="shared" si="14"/>
        <v>Ильич</v>
      </c>
      <c r="G159" s="17" t="s">
        <v>142</v>
      </c>
      <c r="H159" s="49">
        <v>44858</v>
      </c>
      <c r="I159" s="17" t="str">
        <f t="shared" si="15"/>
        <v>+380</v>
      </c>
      <c r="J159" s="17" t="str">
        <f>_xlfn.XLOOKUP(I159,'коды стран'!$B$2:$B$7,'коды стран'!$A$2:$A$7,"Не найдено",0)</f>
        <v>Украина</v>
      </c>
      <c r="K159" s="51">
        <f t="shared" ca="1" si="16"/>
        <v>45740</v>
      </c>
      <c r="L159" s="55">
        <f t="shared" ca="1" si="17"/>
        <v>29.4</v>
      </c>
    </row>
    <row r="160" spans="1:12" x14ac:dyDescent="0.25">
      <c r="A160" s="18">
        <v>65</v>
      </c>
      <c r="B160" s="17" t="s">
        <v>417</v>
      </c>
      <c r="C160" s="57" t="s">
        <v>745</v>
      </c>
      <c r="D160" s="17" t="str">
        <f t="shared" si="12"/>
        <v>Анастасия</v>
      </c>
      <c r="E160" s="17" t="str">
        <f t="shared" si="13"/>
        <v>Кузьмина</v>
      </c>
      <c r="F160" s="17" t="str">
        <f t="shared" si="14"/>
        <v>Родионовна</v>
      </c>
      <c r="G160" s="17" t="s">
        <v>140</v>
      </c>
      <c r="H160" s="49">
        <v>44623</v>
      </c>
      <c r="I160" s="17" t="str">
        <f t="shared" si="15"/>
        <v>+380</v>
      </c>
      <c r="J160" s="17" t="str">
        <f>_xlfn.XLOOKUP(I160,'коды стран'!$B$2:$B$7,'коды стран'!$A$2:$A$7,"Не найдено",0)</f>
        <v>Украина</v>
      </c>
      <c r="K160" s="51">
        <f t="shared" ca="1" si="16"/>
        <v>45740</v>
      </c>
      <c r="L160" s="55">
        <f t="shared" ca="1" si="17"/>
        <v>37.233333333333334</v>
      </c>
    </row>
    <row r="161" spans="1:12" x14ac:dyDescent="0.25">
      <c r="A161" s="18">
        <v>457</v>
      </c>
      <c r="B161" s="17" t="s">
        <v>416</v>
      </c>
      <c r="C161" s="57" t="s">
        <v>746</v>
      </c>
      <c r="D161" s="17" t="str">
        <f t="shared" si="12"/>
        <v>Артемий</v>
      </c>
      <c r="E161" s="17" t="str">
        <f t="shared" si="13"/>
        <v>Самсонов</v>
      </c>
      <c r="F161" s="17" t="str">
        <f t="shared" si="14"/>
        <v>Леонидович</v>
      </c>
      <c r="G161" s="17" t="s">
        <v>140</v>
      </c>
      <c r="H161" s="49">
        <v>44595</v>
      </c>
      <c r="I161" s="17" t="str">
        <f t="shared" si="15"/>
        <v>+992</v>
      </c>
      <c r="J161" s="17" t="str">
        <f>_xlfn.XLOOKUP(I161,'коды стран'!$B$2:$B$7,'коды стран'!$A$2:$A$7,"Не найдено",0)</f>
        <v>Таджикистан</v>
      </c>
      <c r="K161" s="51">
        <f t="shared" ca="1" si="16"/>
        <v>45740</v>
      </c>
      <c r="L161" s="55">
        <f t="shared" ca="1" si="17"/>
        <v>38.166666666666664</v>
      </c>
    </row>
    <row r="162" spans="1:12" x14ac:dyDescent="0.25">
      <c r="A162" s="18">
        <v>255</v>
      </c>
      <c r="B162" s="17" t="s">
        <v>415</v>
      </c>
      <c r="C162" s="57" t="s">
        <v>747</v>
      </c>
      <c r="D162" s="17" t="str">
        <f t="shared" si="12"/>
        <v>Вера</v>
      </c>
      <c r="E162" s="17" t="str">
        <f t="shared" si="13"/>
        <v>Лапина</v>
      </c>
      <c r="F162" s="17" t="str">
        <f t="shared" si="14"/>
        <v>Геннадьевна</v>
      </c>
      <c r="G162" s="17" t="s">
        <v>142</v>
      </c>
      <c r="H162" s="49">
        <v>44793</v>
      </c>
      <c r="I162" s="17" t="str">
        <f t="shared" si="15"/>
        <v>+380</v>
      </c>
      <c r="J162" s="17" t="str">
        <f>_xlfn.XLOOKUP(I162,'коды стран'!$B$2:$B$7,'коды стран'!$A$2:$A$7,"Не найдено",0)</f>
        <v>Украина</v>
      </c>
      <c r="K162" s="51">
        <f t="shared" ca="1" si="16"/>
        <v>45740</v>
      </c>
      <c r="L162" s="55">
        <f t="shared" ca="1" si="17"/>
        <v>31.566666666666666</v>
      </c>
    </row>
    <row r="163" spans="1:12" x14ac:dyDescent="0.25">
      <c r="A163" s="18">
        <v>436</v>
      </c>
      <c r="B163" s="17" t="s">
        <v>414</v>
      </c>
      <c r="C163" s="57" t="s">
        <v>748</v>
      </c>
      <c r="D163" s="17" t="str">
        <f t="shared" si="12"/>
        <v>Филипп</v>
      </c>
      <c r="E163" s="17" t="str">
        <f t="shared" si="13"/>
        <v>Котов</v>
      </c>
      <c r="F163" s="17" t="str">
        <f t="shared" si="14"/>
        <v>Филиппович</v>
      </c>
      <c r="G163" s="17" t="s">
        <v>140</v>
      </c>
      <c r="H163" s="49">
        <v>44683</v>
      </c>
      <c r="I163" s="17" t="str">
        <f t="shared" si="15"/>
        <v>+7</v>
      </c>
      <c r="J163" s="17" t="str">
        <f>_xlfn.XLOOKUP(I163,'коды стран'!$B$2:$B$7,'коды стран'!$A$2:$A$7,"Не найдено",0)</f>
        <v>Россия</v>
      </c>
      <c r="K163" s="51">
        <f t="shared" ca="1" si="16"/>
        <v>45740</v>
      </c>
      <c r="L163" s="55">
        <f t="shared" ca="1" si="17"/>
        <v>35.233333333333334</v>
      </c>
    </row>
    <row r="164" spans="1:12" x14ac:dyDescent="0.25">
      <c r="A164" s="18">
        <v>175</v>
      </c>
      <c r="B164" s="17" t="s">
        <v>413</v>
      </c>
      <c r="C164" s="57" t="s">
        <v>749</v>
      </c>
      <c r="D164" s="17" t="str">
        <f t="shared" si="12"/>
        <v>Марина</v>
      </c>
      <c r="E164" s="17" t="str">
        <f t="shared" si="13"/>
        <v>Лаврова</v>
      </c>
      <c r="F164" s="17" t="str">
        <f t="shared" si="14"/>
        <v>Артемовна</v>
      </c>
      <c r="G164" s="17" t="s">
        <v>140</v>
      </c>
      <c r="H164" s="49">
        <v>44565</v>
      </c>
      <c r="I164" s="17" t="str">
        <f t="shared" si="15"/>
        <v>+7</v>
      </c>
      <c r="J164" s="17" t="str">
        <f>_xlfn.XLOOKUP(I164,'коды стран'!$B$2:$B$7,'коды стран'!$A$2:$A$7,"Не найдено",0)</f>
        <v>Россия</v>
      </c>
      <c r="K164" s="51">
        <f t="shared" ca="1" si="16"/>
        <v>45740</v>
      </c>
      <c r="L164" s="55">
        <f t="shared" ca="1" si="17"/>
        <v>39.166666666666664</v>
      </c>
    </row>
    <row r="165" spans="1:12" x14ac:dyDescent="0.25">
      <c r="A165" s="18">
        <v>274</v>
      </c>
      <c r="B165" s="17" t="s">
        <v>412</v>
      </c>
      <c r="C165" s="57" t="s">
        <v>750</v>
      </c>
      <c r="D165" s="17" t="str">
        <f t="shared" si="12"/>
        <v>Семен</v>
      </c>
      <c r="E165" s="17" t="str">
        <f t="shared" si="13"/>
        <v>Кузьмин</v>
      </c>
      <c r="F165" s="17" t="str">
        <f t="shared" si="14"/>
        <v>Матвеевич</v>
      </c>
      <c r="G165" s="17" t="s">
        <v>142</v>
      </c>
      <c r="H165" s="49">
        <v>44607</v>
      </c>
      <c r="I165" s="17" t="str">
        <f t="shared" si="15"/>
        <v>+7</v>
      </c>
      <c r="J165" s="17" t="str">
        <f>_xlfn.XLOOKUP(I165,'коды стран'!$B$2:$B$7,'коды стран'!$A$2:$A$7,"Не найдено",0)</f>
        <v>Россия</v>
      </c>
      <c r="K165" s="51">
        <f t="shared" ca="1" si="16"/>
        <v>45740</v>
      </c>
      <c r="L165" s="55">
        <f t="shared" ca="1" si="17"/>
        <v>37.766666666666666</v>
      </c>
    </row>
    <row r="166" spans="1:12" x14ac:dyDescent="0.25">
      <c r="A166" s="18">
        <v>59</v>
      </c>
      <c r="B166" s="17" t="s">
        <v>411</v>
      </c>
      <c r="C166" s="57" t="s">
        <v>751</v>
      </c>
      <c r="D166" s="17" t="str">
        <f t="shared" si="12"/>
        <v>Алина</v>
      </c>
      <c r="E166" s="17" t="str">
        <f t="shared" si="13"/>
        <v>Коваленко</v>
      </c>
      <c r="F166" s="17" t="str">
        <f t="shared" si="14"/>
        <v>Семеновна</v>
      </c>
      <c r="G166" s="17" t="s">
        <v>142</v>
      </c>
      <c r="H166" s="49">
        <v>44770</v>
      </c>
      <c r="I166" s="17" t="str">
        <f t="shared" si="15"/>
        <v>+7</v>
      </c>
      <c r="J166" s="17" t="str">
        <f>_xlfn.XLOOKUP(I166,'коды стран'!$B$2:$B$7,'коды стран'!$A$2:$A$7,"Не найдено",0)</f>
        <v>Россия</v>
      </c>
      <c r="K166" s="51">
        <f t="shared" ca="1" si="16"/>
        <v>45740</v>
      </c>
      <c r="L166" s="55">
        <f t="shared" ca="1" si="17"/>
        <v>32.333333333333336</v>
      </c>
    </row>
    <row r="167" spans="1:12" x14ac:dyDescent="0.25">
      <c r="A167" s="18">
        <v>411</v>
      </c>
      <c r="B167" s="17" t="s">
        <v>410</v>
      </c>
      <c r="C167" s="57" t="s">
        <v>752</v>
      </c>
      <c r="D167" s="17" t="str">
        <f t="shared" si="12"/>
        <v>Глеб</v>
      </c>
      <c r="E167" s="17" t="str">
        <f t="shared" si="13"/>
        <v>Родионов</v>
      </c>
      <c r="F167" s="17" t="str">
        <f t="shared" si="14"/>
        <v>Егорович</v>
      </c>
      <c r="G167" s="17" t="s">
        <v>140</v>
      </c>
      <c r="H167" s="49">
        <v>44673</v>
      </c>
      <c r="I167" s="17" t="str">
        <f t="shared" si="15"/>
        <v>+992</v>
      </c>
      <c r="J167" s="17" t="str">
        <f>_xlfn.XLOOKUP(I167,'коды стран'!$B$2:$B$7,'коды стран'!$A$2:$A$7,"Не найдено",0)</f>
        <v>Таджикистан</v>
      </c>
      <c r="K167" s="51">
        <f t="shared" ca="1" si="16"/>
        <v>45740</v>
      </c>
      <c r="L167" s="55">
        <f t="shared" ca="1" si="17"/>
        <v>35.56666666666667</v>
      </c>
    </row>
    <row r="168" spans="1:12" x14ac:dyDescent="0.25">
      <c r="A168" s="18">
        <v>259</v>
      </c>
      <c r="B168" s="17" t="s">
        <v>409</v>
      </c>
      <c r="C168" s="57" t="s">
        <v>753</v>
      </c>
      <c r="D168" s="17" t="str">
        <f t="shared" si="12"/>
        <v>Кристина</v>
      </c>
      <c r="E168" s="17" t="str">
        <f t="shared" si="13"/>
        <v>Кузнецова</v>
      </c>
      <c r="F168" s="17" t="str">
        <f t="shared" si="14"/>
        <v>Тимуровна</v>
      </c>
      <c r="G168" s="17" t="s">
        <v>142</v>
      </c>
      <c r="H168" s="49">
        <v>44707</v>
      </c>
      <c r="I168" s="17" t="str">
        <f t="shared" si="15"/>
        <v>+375</v>
      </c>
      <c r="J168" s="17" t="str">
        <f>_xlfn.XLOOKUP(I168,'коды стран'!$B$2:$B$7,'коды стран'!$A$2:$A$7,"Не найдено",0)</f>
        <v>Беларусь</v>
      </c>
      <c r="K168" s="51">
        <f t="shared" ca="1" si="16"/>
        <v>45740</v>
      </c>
      <c r="L168" s="55">
        <f t="shared" ca="1" si="17"/>
        <v>34.43333333333333</v>
      </c>
    </row>
    <row r="169" spans="1:12" x14ac:dyDescent="0.25">
      <c r="A169" s="18">
        <v>337</v>
      </c>
      <c r="B169" s="17" t="s">
        <v>408</v>
      </c>
      <c r="C169" s="57" t="s">
        <v>754</v>
      </c>
      <c r="D169" s="17" t="str">
        <f t="shared" si="12"/>
        <v>Виктор</v>
      </c>
      <c r="E169" s="17" t="str">
        <f t="shared" si="13"/>
        <v>Лебедев</v>
      </c>
      <c r="F169" s="17" t="str">
        <f t="shared" si="14"/>
        <v>Яковлевич</v>
      </c>
      <c r="G169" s="17" t="s">
        <v>142</v>
      </c>
      <c r="H169" s="49">
        <v>44875</v>
      </c>
      <c r="I169" s="17" t="str">
        <f t="shared" si="15"/>
        <v>+7</v>
      </c>
      <c r="J169" s="17" t="str">
        <f>_xlfn.XLOOKUP(I169,'коды стран'!$B$2:$B$7,'коды стран'!$A$2:$A$7,"Не найдено",0)</f>
        <v>Россия</v>
      </c>
      <c r="K169" s="51">
        <f t="shared" ca="1" si="16"/>
        <v>45740</v>
      </c>
      <c r="L169" s="55">
        <f t="shared" ca="1" si="17"/>
        <v>28.833333333333332</v>
      </c>
    </row>
    <row r="170" spans="1:12" x14ac:dyDescent="0.25">
      <c r="A170" s="18">
        <v>354</v>
      </c>
      <c r="B170" s="17" t="s">
        <v>407</v>
      </c>
      <c r="C170" s="57" t="s">
        <v>755</v>
      </c>
      <c r="D170" s="17" t="str">
        <f t="shared" si="12"/>
        <v>Дарина</v>
      </c>
      <c r="E170" s="17" t="str">
        <f t="shared" si="13"/>
        <v>Король</v>
      </c>
      <c r="F170" s="17" t="str">
        <f t="shared" si="14"/>
        <v>Аркадьевна</v>
      </c>
      <c r="G170" s="17" t="s">
        <v>140</v>
      </c>
      <c r="H170" s="49">
        <v>44811</v>
      </c>
      <c r="I170" s="17" t="str">
        <f t="shared" si="15"/>
        <v>+998</v>
      </c>
      <c r="J170" s="17" t="str">
        <f>_xlfn.XLOOKUP(I170,'коды стран'!$B$2:$B$7,'коды стран'!$A$2:$A$7,"Не найдено",0)</f>
        <v>Узбекистан</v>
      </c>
      <c r="K170" s="51">
        <f t="shared" ca="1" si="16"/>
        <v>45740</v>
      </c>
      <c r="L170" s="55">
        <f t="shared" ca="1" si="17"/>
        <v>30.966666666666665</v>
      </c>
    </row>
    <row r="171" spans="1:12" x14ac:dyDescent="0.25">
      <c r="A171" s="18">
        <v>329</v>
      </c>
      <c r="B171" s="17" t="s">
        <v>406</v>
      </c>
      <c r="C171" s="57" t="s">
        <v>756</v>
      </c>
      <c r="D171" s="17" t="str">
        <f t="shared" si="12"/>
        <v>Никита</v>
      </c>
      <c r="E171" s="17" t="str">
        <f t="shared" si="13"/>
        <v>Зайцев</v>
      </c>
      <c r="F171" s="17" t="str">
        <f t="shared" si="14"/>
        <v>Валериевич</v>
      </c>
      <c r="G171" s="17" t="s">
        <v>142</v>
      </c>
      <c r="H171" s="49">
        <v>44653</v>
      </c>
      <c r="I171" s="17" t="str">
        <f t="shared" si="15"/>
        <v>+375</v>
      </c>
      <c r="J171" s="17" t="str">
        <f>_xlfn.XLOOKUP(I171,'коды стран'!$B$2:$B$7,'коды стран'!$A$2:$A$7,"Не найдено",0)</f>
        <v>Беларусь</v>
      </c>
      <c r="K171" s="51">
        <f t="shared" ca="1" si="16"/>
        <v>45740</v>
      </c>
      <c r="L171" s="55">
        <f t="shared" ca="1" si="17"/>
        <v>36.233333333333334</v>
      </c>
    </row>
    <row r="172" spans="1:12" x14ac:dyDescent="0.25">
      <c r="A172" s="18">
        <v>186</v>
      </c>
      <c r="B172" s="17" t="s">
        <v>405</v>
      </c>
      <c r="C172" s="57" t="s">
        <v>711</v>
      </c>
      <c r="D172" s="17" t="str">
        <f t="shared" si="12"/>
        <v>София</v>
      </c>
      <c r="E172" s="17" t="str">
        <f t="shared" si="13"/>
        <v>Кудряшова</v>
      </c>
      <c r="F172" s="17" t="str">
        <f t="shared" si="14"/>
        <v>Игоревна</v>
      </c>
      <c r="G172" s="17" t="s">
        <v>140</v>
      </c>
      <c r="H172" s="49">
        <v>44914</v>
      </c>
      <c r="I172" s="17" t="str">
        <f t="shared" si="15"/>
        <v>+375</v>
      </c>
      <c r="J172" s="17" t="str">
        <f>_xlfn.XLOOKUP(I172,'коды стран'!$B$2:$B$7,'коды стран'!$A$2:$A$7,"Не найдено",0)</f>
        <v>Беларусь</v>
      </c>
      <c r="K172" s="51">
        <f t="shared" ca="1" si="16"/>
        <v>45740</v>
      </c>
      <c r="L172" s="55">
        <f t="shared" ca="1" si="17"/>
        <v>27.533333333333335</v>
      </c>
    </row>
    <row r="173" spans="1:12" x14ac:dyDescent="0.25">
      <c r="A173" s="18">
        <v>448</v>
      </c>
      <c r="B173" s="17" t="s">
        <v>404</v>
      </c>
      <c r="C173" s="57" t="s">
        <v>712</v>
      </c>
      <c r="D173" s="17" t="str">
        <f t="shared" si="12"/>
        <v>Станислав</v>
      </c>
      <c r="E173" s="17" t="str">
        <f t="shared" si="13"/>
        <v>Попов</v>
      </c>
      <c r="F173" s="17" t="str">
        <f t="shared" si="14"/>
        <v>Богданович</v>
      </c>
      <c r="G173" s="17" t="s">
        <v>140</v>
      </c>
      <c r="H173" s="49">
        <v>44770</v>
      </c>
      <c r="I173" s="17" t="str">
        <f t="shared" si="15"/>
        <v>+7</v>
      </c>
      <c r="J173" s="17" t="str">
        <f>_xlfn.XLOOKUP(I173,'коды стран'!$B$2:$B$7,'коды стран'!$A$2:$A$7,"Не найдено",0)</f>
        <v>Россия</v>
      </c>
      <c r="K173" s="51">
        <f t="shared" ca="1" si="16"/>
        <v>45740</v>
      </c>
      <c r="L173" s="55">
        <f t="shared" ca="1" si="17"/>
        <v>32.333333333333336</v>
      </c>
    </row>
    <row r="174" spans="1:12" x14ac:dyDescent="0.25">
      <c r="A174" s="18">
        <v>377</v>
      </c>
      <c r="B174" s="17" t="s">
        <v>403</v>
      </c>
      <c r="C174" s="57" t="s">
        <v>713</v>
      </c>
      <c r="D174" s="17" t="str">
        <f t="shared" si="12"/>
        <v>Вероника</v>
      </c>
      <c r="E174" s="17" t="str">
        <f t="shared" si="13"/>
        <v>Исакова</v>
      </c>
      <c r="F174" s="17" t="str">
        <f t="shared" si="14"/>
        <v>Родионовна</v>
      </c>
      <c r="G174" s="17" t="s">
        <v>140</v>
      </c>
      <c r="H174" s="49">
        <v>44794</v>
      </c>
      <c r="I174" s="17" t="str">
        <f t="shared" si="15"/>
        <v>+998</v>
      </c>
      <c r="J174" s="17" t="str">
        <f>_xlfn.XLOOKUP(I174,'коды стран'!$B$2:$B$7,'коды стран'!$A$2:$A$7,"Не найдено",0)</f>
        <v>Узбекистан</v>
      </c>
      <c r="K174" s="51">
        <f t="shared" ca="1" si="16"/>
        <v>45740</v>
      </c>
      <c r="L174" s="55">
        <f t="shared" ca="1" si="17"/>
        <v>31.533333333333335</v>
      </c>
    </row>
    <row r="175" spans="1:12" x14ac:dyDescent="0.25">
      <c r="A175" s="18">
        <v>316</v>
      </c>
      <c r="B175" s="17" t="s">
        <v>402</v>
      </c>
      <c r="C175" s="57" t="s">
        <v>714</v>
      </c>
      <c r="D175" s="17" t="str">
        <f t="shared" si="12"/>
        <v>Ярослав</v>
      </c>
      <c r="E175" s="17" t="str">
        <f t="shared" si="13"/>
        <v>Котов</v>
      </c>
      <c r="F175" s="17" t="str">
        <f t="shared" si="14"/>
        <v>Артемович</v>
      </c>
      <c r="G175" s="17" t="s">
        <v>142</v>
      </c>
      <c r="H175" s="49">
        <v>44787</v>
      </c>
      <c r="I175" s="17" t="str">
        <f t="shared" si="15"/>
        <v>+992</v>
      </c>
      <c r="J175" s="17" t="str">
        <f>_xlfn.XLOOKUP(I175,'коды стран'!$B$2:$B$7,'коды стран'!$A$2:$A$7,"Не найдено",0)</f>
        <v>Таджикистан</v>
      </c>
      <c r="K175" s="51">
        <f t="shared" ca="1" si="16"/>
        <v>45740</v>
      </c>
      <c r="L175" s="55">
        <f t="shared" ca="1" si="17"/>
        <v>31.766666666666666</v>
      </c>
    </row>
    <row r="176" spans="1:12" x14ac:dyDescent="0.25">
      <c r="A176" s="18">
        <v>322</v>
      </c>
      <c r="B176" s="17" t="s">
        <v>401</v>
      </c>
      <c r="C176" s="57" t="s">
        <v>715</v>
      </c>
      <c r="D176" s="17" t="str">
        <f t="shared" si="12"/>
        <v>Ангелина</v>
      </c>
      <c r="E176" s="17" t="str">
        <f t="shared" si="13"/>
        <v>Волкова</v>
      </c>
      <c r="F176" s="17" t="str">
        <f t="shared" si="14"/>
        <v>Михайловна</v>
      </c>
      <c r="G176" s="17" t="s">
        <v>142</v>
      </c>
      <c r="H176" s="49">
        <v>44886</v>
      </c>
      <c r="I176" s="17" t="str">
        <f t="shared" si="15"/>
        <v>+380</v>
      </c>
      <c r="J176" s="17" t="str">
        <f>_xlfn.XLOOKUP(I176,'коды стран'!$B$2:$B$7,'коды стран'!$A$2:$A$7,"Не найдено",0)</f>
        <v>Украина</v>
      </c>
      <c r="K176" s="51">
        <f t="shared" ca="1" si="16"/>
        <v>45740</v>
      </c>
      <c r="L176" s="55">
        <f t="shared" ca="1" si="17"/>
        <v>28.466666666666665</v>
      </c>
    </row>
    <row r="177" spans="1:12" x14ac:dyDescent="0.25">
      <c r="A177" s="18">
        <v>62</v>
      </c>
      <c r="B177" s="17" t="s">
        <v>400</v>
      </c>
      <c r="C177" s="57" t="s">
        <v>716</v>
      </c>
      <c r="D177" s="17" t="str">
        <f t="shared" si="12"/>
        <v>Максим</v>
      </c>
      <c r="E177" s="17" t="str">
        <f t="shared" si="13"/>
        <v>Крылов</v>
      </c>
      <c r="F177" s="17" t="str">
        <f t="shared" si="14"/>
        <v>Владиславович</v>
      </c>
      <c r="G177" s="17" t="s">
        <v>140</v>
      </c>
      <c r="H177" s="49">
        <v>44671</v>
      </c>
      <c r="I177" s="17" t="str">
        <f t="shared" si="15"/>
        <v>+7</v>
      </c>
      <c r="J177" s="17" t="str">
        <f>_xlfn.XLOOKUP(I177,'коды стран'!$B$2:$B$7,'коды стран'!$A$2:$A$7,"Не найдено",0)</f>
        <v>Россия</v>
      </c>
      <c r="K177" s="51">
        <f t="shared" ca="1" si="16"/>
        <v>45740</v>
      </c>
      <c r="L177" s="55">
        <f t="shared" ca="1" si="17"/>
        <v>35.633333333333333</v>
      </c>
    </row>
    <row r="178" spans="1:12" x14ac:dyDescent="0.25">
      <c r="A178" s="18">
        <v>295</v>
      </c>
      <c r="B178" s="17" t="s">
        <v>399</v>
      </c>
      <c r="C178" s="57" t="s">
        <v>717</v>
      </c>
      <c r="D178" s="17" t="str">
        <f t="shared" si="12"/>
        <v>Ульяна</v>
      </c>
      <c r="E178" s="17" t="str">
        <f t="shared" si="13"/>
        <v>Лобанова</v>
      </c>
      <c r="F178" s="17" t="str">
        <f t="shared" si="14"/>
        <v>Евгеньевна</v>
      </c>
      <c r="G178" s="17" t="s">
        <v>140</v>
      </c>
      <c r="H178" s="49">
        <v>44588</v>
      </c>
      <c r="I178" s="17" t="str">
        <f t="shared" si="15"/>
        <v>+7</v>
      </c>
      <c r="J178" s="17" t="str">
        <f>_xlfn.XLOOKUP(I178,'коды стран'!$B$2:$B$7,'коды стран'!$A$2:$A$7,"Не найдено",0)</f>
        <v>Россия</v>
      </c>
      <c r="K178" s="51">
        <f t="shared" ca="1" si="16"/>
        <v>45740</v>
      </c>
      <c r="L178" s="55">
        <f t="shared" ca="1" si="17"/>
        <v>38.4</v>
      </c>
    </row>
    <row r="179" spans="1:12" x14ac:dyDescent="0.25">
      <c r="A179" s="18">
        <v>235</v>
      </c>
      <c r="B179" s="17" t="s">
        <v>398</v>
      </c>
      <c r="C179" s="57" t="s">
        <v>718</v>
      </c>
      <c r="D179" s="17" t="str">
        <f t="shared" si="12"/>
        <v>Федор</v>
      </c>
      <c r="E179" s="17" t="str">
        <f t="shared" si="13"/>
        <v>Марков</v>
      </c>
      <c r="F179" s="17" t="str">
        <f t="shared" si="14"/>
        <v>Иванович</v>
      </c>
      <c r="G179" s="17" t="s">
        <v>140</v>
      </c>
      <c r="H179" s="49">
        <v>44635</v>
      </c>
      <c r="I179" s="17" t="str">
        <f t="shared" si="15"/>
        <v>+998</v>
      </c>
      <c r="J179" s="17" t="str">
        <f>_xlfn.XLOOKUP(I179,'коды стран'!$B$2:$B$7,'коды стран'!$A$2:$A$7,"Не найдено",0)</f>
        <v>Узбекистан</v>
      </c>
      <c r="K179" s="51">
        <f t="shared" ca="1" si="16"/>
        <v>45740</v>
      </c>
      <c r="L179" s="55">
        <f t="shared" ca="1" si="17"/>
        <v>36.833333333333336</v>
      </c>
    </row>
    <row r="180" spans="1:12" x14ac:dyDescent="0.25">
      <c r="A180" s="18">
        <v>156</v>
      </c>
      <c r="B180" s="17" t="s">
        <v>397</v>
      </c>
      <c r="C180" s="57" t="s">
        <v>719</v>
      </c>
      <c r="D180" s="17" t="str">
        <f t="shared" si="12"/>
        <v>Карина</v>
      </c>
      <c r="E180" s="17" t="str">
        <f t="shared" si="13"/>
        <v>Суворова</v>
      </c>
      <c r="F180" s="17" t="str">
        <f t="shared" si="14"/>
        <v>Алексеевна</v>
      </c>
      <c r="G180" s="17" t="s">
        <v>142</v>
      </c>
      <c r="H180" s="49">
        <v>44905</v>
      </c>
      <c r="I180" s="17" t="str">
        <f t="shared" si="15"/>
        <v>+380</v>
      </c>
      <c r="J180" s="17" t="str">
        <f>_xlfn.XLOOKUP(I180,'коды стран'!$B$2:$B$7,'коды стран'!$A$2:$A$7,"Не найдено",0)</f>
        <v>Украина</v>
      </c>
      <c r="K180" s="51">
        <f t="shared" ca="1" si="16"/>
        <v>45740</v>
      </c>
      <c r="L180" s="55">
        <f t="shared" ca="1" si="17"/>
        <v>27.833333333333332</v>
      </c>
    </row>
    <row r="181" spans="1:12" x14ac:dyDescent="0.25">
      <c r="A181" s="18">
        <v>327</v>
      </c>
      <c r="B181" s="17" t="s">
        <v>396</v>
      </c>
      <c r="C181" s="57" t="s">
        <v>720</v>
      </c>
      <c r="D181" s="17" t="str">
        <f t="shared" si="12"/>
        <v>Вадим</v>
      </c>
      <c r="E181" s="17" t="str">
        <f t="shared" si="13"/>
        <v>Ермаков</v>
      </c>
      <c r="F181" s="17" t="str">
        <f t="shared" si="14"/>
        <v>Константинович</v>
      </c>
      <c r="G181" s="17" t="s">
        <v>140</v>
      </c>
      <c r="H181" s="49">
        <v>44565</v>
      </c>
      <c r="I181" s="17" t="str">
        <f t="shared" si="15"/>
        <v>+992</v>
      </c>
      <c r="J181" s="17" t="str">
        <f>_xlfn.XLOOKUP(I181,'коды стран'!$B$2:$B$7,'коды стран'!$A$2:$A$7,"Не найдено",0)</f>
        <v>Таджикистан</v>
      </c>
      <c r="K181" s="51">
        <f t="shared" ca="1" si="16"/>
        <v>45740</v>
      </c>
      <c r="L181" s="55">
        <f t="shared" ca="1" si="17"/>
        <v>39.166666666666664</v>
      </c>
    </row>
    <row r="182" spans="1:12" x14ac:dyDescent="0.25">
      <c r="A182" s="18">
        <v>275</v>
      </c>
      <c r="B182" s="17" t="s">
        <v>395</v>
      </c>
      <c r="C182" s="57" t="s">
        <v>721</v>
      </c>
      <c r="D182" s="17" t="str">
        <f t="shared" si="12"/>
        <v>Алина</v>
      </c>
      <c r="E182" s="17" t="str">
        <f t="shared" si="13"/>
        <v>Кузьмина</v>
      </c>
      <c r="F182" s="17" t="str">
        <f t="shared" si="14"/>
        <v>Павловна</v>
      </c>
      <c r="G182" s="17" t="s">
        <v>140</v>
      </c>
      <c r="H182" s="49">
        <v>44651</v>
      </c>
      <c r="I182" s="17" t="str">
        <f t="shared" si="15"/>
        <v>+992</v>
      </c>
      <c r="J182" s="17" t="str">
        <f>_xlfn.XLOOKUP(I182,'коды стран'!$B$2:$B$7,'коды стран'!$A$2:$A$7,"Не найдено",0)</f>
        <v>Таджикистан</v>
      </c>
      <c r="K182" s="51">
        <f t="shared" ca="1" si="16"/>
        <v>45740</v>
      </c>
      <c r="L182" s="55">
        <f t="shared" ca="1" si="17"/>
        <v>36.299999999999997</v>
      </c>
    </row>
    <row r="183" spans="1:12" x14ac:dyDescent="0.25">
      <c r="A183" s="18">
        <v>177</v>
      </c>
      <c r="B183" s="17" t="s">
        <v>394</v>
      </c>
      <c r="C183" s="57" t="s">
        <v>722</v>
      </c>
      <c r="D183" s="17" t="str">
        <f t="shared" si="12"/>
        <v>Константин</v>
      </c>
      <c r="E183" s="17" t="str">
        <f t="shared" si="13"/>
        <v>Никитин</v>
      </c>
      <c r="F183" s="17" t="str">
        <f t="shared" si="14"/>
        <v>Викторович</v>
      </c>
      <c r="G183" s="17" t="s">
        <v>140</v>
      </c>
      <c r="H183" s="49">
        <v>44857</v>
      </c>
      <c r="I183" s="17" t="str">
        <f t="shared" si="15"/>
        <v>+992</v>
      </c>
      <c r="J183" s="17" t="str">
        <f>_xlfn.XLOOKUP(I183,'коды стран'!$B$2:$B$7,'коды стран'!$A$2:$A$7,"Не найдено",0)</f>
        <v>Таджикистан</v>
      </c>
      <c r="K183" s="51">
        <f t="shared" ca="1" si="16"/>
        <v>45740</v>
      </c>
      <c r="L183" s="55">
        <f t="shared" ca="1" si="17"/>
        <v>29.433333333333334</v>
      </c>
    </row>
    <row r="184" spans="1:12" x14ac:dyDescent="0.25">
      <c r="A184" s="18">
        <v>181</v>
      </c>
      <c r="B184" s="17" t="s">
        <v>393</v>
      </c>
      <c r="C184" s="57" t="s">
        <v>723</v>
      </c>
      <c r="D184" s="17" t="str">
        <f t="shared" si="12"/>
        <v>Валентина</v>
      </c>
      <c r="E184" s="17" t="str">
        <f t="shared" si="13"/>
        <v>Орлова</v>
      </c>
      <c r="F184" s="17" t="str">
        <f t="shared" si="14"/>
        <v>Николаевна</v>
      </c>
      <c r="G184" s="17" t="s">
        <v>142</v>
      </c>
      <c r="H184" s="49">
        <v>44568</v>
      </c>
      <c r="I184" s="17" t="str">
        <f t="shared" si="15"/>
        <v>+380</v>
      </c>
      <c r="J184" s="17" t="str">
        <f>_xlfn.XLOOKUP(I184,'коды стран'!$B$2:$B$7,'коды стран'!$A$2:$A$7,"Не найдено",0)</f>
        <v>Украина</v>
      </c>
      <c r="K184" s="51">
        <f t="shared" ca="1" si="16"/>
        <v>45740</v>
      </c>
      <c r="L184" s="55">
        <f t="shared" ca="1" si="17"/>
        <v>39.06666666666667</v>
      </c>
    </row>
    <row r="185" spans="1:12" x14ac:dyDescent="0.25">
      <c r="A185" s="18">
        <v>478</v>
      </c>
      <c r="B185" s="17" t="s">
        <v>392</v>
      </c>
      <c r="C185" s="57" t="s">
        <v>724</v>
      </c>
      <c r="D185" s="17" t="str">
        <f t="shared" si="12"/>
        <v>Леонид</v>
      </c>
      <c r="E185" s="17" t="str">
        <f t="shared" si="13"/>
        <v>Титов</v>
      </c>
      <c r="F185" s="17" t="str">
        <f t="shared" si="14"/>
        <v>Георгиевич</v>
      </c>
      <c r="G185" s="17" t="s">
        <v>140</v>
      </c>
      <c r="H185" s="49">
        <v>44726</v>
      </c>
      <c r="I185" s="17" t="str">
        <f t="shared" si="15"/>
        <v>+380</v>
      </c>
      <c r="J185" s="17" t="str">
        <f>_xlfn.XLOOKUP(I185,'коды стран'!$B$2:$B$7,'коды стран'!$A$2:$A$7,"Не найдено",0)</f>
        <v>Украина</v>
      </c>
      <c r="K185" s="51">
        <f t="shared" ca="1" si="16"/>
        <v>45740</v>
      </c>
      <c r="L185" s="55">
        <f t="shared" ca="1" si="17"/>
        <v>33.799999999999997</v>
      </c>
    </row>
    <row r="186" spans="1:12" x14ac:dyDescent="0.25">
      <c r="A186" s="18">
        <v>429</v>
      </c>
      <c r="B186" s="17" t="s">
        <v>391</v>
      </c>
      <c r="C186" s="57" t="s">
        <v>725</v>
      </c>
      <c r="D186" s="17" t="str">
        <f t="shared" si="12"/>
        <v>Арина</v>
      </c>
      <c r="E186" s="17" t="str">
        <f t="shared" si="13"/>
        <v>Филиппова</v>
      </c>
      <c r="F186" s="17" t="str">
        <f t="shared" si="14"/>
        <v>Руслановна</v>
      </c>
      <c r="G186" s="17" t="s">
        <v>142</v>
      </c>
      <c r="H186" s="49">
        <v>44625</v>
      </c>
      <c r="I186" s="17" t="str">
        <f t="shared" si="15"/>
        <v>+992</v>
      </c>
      <c r="J186" s="17" t="str">
        <f>_xlfn.XLOOKUP(I186,'коды стран'!$B$2:$B$7,'коды стран'!$A$2:$A$7,"Не найдено",0)</f>
        <v>Таджикистан</v>
      </c>
      <c r="K186" s="51">
        <f t="shared" ca="1" si="16"/>
        <v>45740</v>
      </c>
      <c r="L186" s="55">
        <f t="shared" ca="1" si="17"/>
        <v>37.166666666666664</v>
      </c>
    </row>
    <row r="187" spans="1:12" x14ac:dyDescent="0.25">
      <c r="A187" s="18">
        <v>431</v>
      </c>
      <c r="B187" s="17" t="s">
        <v>390</v>
      </c>
      <c r="C187" s="57" t="s">
        <v>726</v>
      </c>
      <c r="D187" s="17" t="str">
        <f t="shared" si="12"/>
        <v>Георгий</v>
      </c>
      <c r="E187" s="17" t="str">
        <f t="shared" si="13"/>
        <v>Борисов</v>
      </c>
      <c r="F187" s="17" t="str">
        <f t="shared" si="14"/>
        <v>Степанович</v>
      </c>
      <c r="G187" s="17" t="s">
        <v>140</v>
      </c>
      <c r="H187" s="49">
        <v>44623</v>
      </c>
      <c r="I187" s="17" t="str">
        <f t="shared" si="15"/>
        <v>+7</v>
      </c>
      <c r="J187" s="17" t="str">
        <f>_xlfn.XLOOKUP(I187,'коды стран'!$B$2:$B$7,'коды стран'!$A$2:$A$7,"Не найдено",0)</f>
        <v>Россия</v>
      </c>
      <c r="K187" s="51">
        <f t="shared" ca="1" si="16"/>
        <v>45740</v>
      </c>
      <c r="L187" s="55">
        <f t="shared" ca="1" si="17"/>
        <v>37.233333333333334</v>
      </c>
    </row>
    <row r="188" spans="1:12" x14ac:dyDescent="0.25">
      <c r="A188" s="18">
        <v>147</v>
      </c>
      <c r="B188" s="17" t="s">
        <v>389</v>
      </c>
      <c r="C188" s="57" t="s">
        <v>727</v>
      </c>
      <c r="D188" s="17" t="str">
        <f t="shared" si="12"/>
        <v>Виктория</v>
      </c>
      <c r="E188" s="17" t="str">
        <f t="shared" si="13"/>
        <v>Ларионова</v>
      </c>
      <c r="F188" s="17" t="str">
        <f t="shared" si="14"/>
        <v>Андреевна</v>
      </c>
      <c r="G188" s="17" t="s">
        <v>142</v>
      </c>
      <c r="H188" s="49">
        <v>44827</v>
      </c>
      <c r="I188" s="17" t="str">
        <f t="shared" si="15"/>
        <v>+7</v>
      </c>
      <c r="J188" s="17" t="str">
        <f>_xlfn.XLOOKUP(I188,'коды стран'!$B$2:$B$7,'коды стран'!$A$2:$A$7,"Не найдено",0)</f>
        <v>Россия</v>
      </c>
      <c r="K188" s="51">
        <f t="shared" ca="1" si="16"/>
        <v>45740</v>
      </c>
      <c r="L188" s="55">
        <f t="shared" ca="1" si="17"/>
        <v>30.433333333333334</v>
      </c>
    </row>
    <row r="189" spans="1:12" x14ac:dyDescent="0.25">
      <c r="A189" s="18">
        <v>312</v>
      </c>
      <c r="B189" s="17" t="s">
        <v>388</v>
      </c>
      <c r="C189" s="57" t="s">
        <v>728</v>
      </c>
      <c r="D189" s="17" t="str">
        <f t="shared" si="12"/>
        <v>Арсений</v>
      </c>
      <c r="E189" s="17" t="str">
        <f t="shared" si="13"/>
        <v>Павлов</v>
      </c>
      <c r="F189" s="17" t="str">
        <f t="shared" si="14"/>
        <v>Дмитриевич</v>
      </c>
      <c r="G189" s="17" t="s">
        <v>142</v>
      </c>
      <c r="H189" s="49">
        <v>44886</v>
      </c>
      <c r="I189" s="17" t="str">
        <f t="shared" si="15"/>
        <v>+7</v>
      </c>
      <c r="J189" s="17" t="str">
        <f>_xlfn.XLOOKUP(I189,'коды стран'!$B$2:$B$7,'коды стран'!$A$2:$A$7,"Не найдено",0)</f>
        <v>Россия</v>
      </c>
      <c r="K189" s="51">
        <f t="shared" ca="1" si="16"/>
        <v>45740</v>
      </c>
      <c r="L189" s="55">
        <f t="shared" ca="1" si="17"/>
        <v>28.466666666666665</v>
      </c>
    </row>
    <row r="190" spans="1:12" x14ac:dyDescent="0.25">
      <c r="A190" s="18">
        <v>41</v>
      </c>
      <c r="B190" s="17" t="s">
        <v>387</v>
      </c>
      <c r="C190" s="57" t="s">
        <v>729</v>
      </c>
      <c r="D190" s="17" t="str">
        <f t="shared" si="12"/>
        <v>Милана</v>
      </c>
      <c r="E190" s="17" t="str">
        <f t="shared" si="13"/>
        <v>Кочеткова</v>
      </c>
      <c r="F190" s="17" t="str">
        <f t="shared" si="14"/>
        <v>Владиславовна</v>
      </c>
      <c r="G190" s="17" t="s">
        <v>142</v>
      </c>
      <c r="H190" s="49">
        <v>44842</v>
      </c>
      <c r="I190" s="17" t="str">
        <f t="shared" si="15"/>
        <v>+7</v>
      </c>
      <c r="J190" s="17" t="str">
        <f>_xlfn.XLOOKUP(I190,'коды стран'!$B$2:$B$7,'коды стран'!$A$2:$A$7,"Не найдено",0)</f>
        <v>Россия</v>
      </c>
      <c r="K190" s="51">
        <f t="shared" ca="1" si="16"/>
        <v>45740</v>
      </c>
      <c r="L190" s="55">
        <f t="shared" ca="1" si="17"/>
        <v>29.933333333333334</v>
      </c>
    </row>
    <row r="191" spans="1:12" x14ac:dyDescent="0.25">
      <c r="A191" s="18">
        <v>389</v>
      </c>
      <c r="B191" s="17" t="s">
        <v>386</v>
      </c>
      <c r="C191" s="57" t="s">
        <v>730</v>
      </c>
      <c r="D191" s="17" t="str">
        <f t="shared" si="12"/>
        <v>Игорь</v>
      </c>
      <c r="E191" s="17" t="str">
        <f t="shared" si="13"/>
        <v>Соколовский</v>
      </c>
      <c r="F191" s="17" t="str">
        <f t="shared" si="14"/>
        <v>Михайлович</v>
      </c>
      <c r="G191" s="17" t="s">
        <v>142</v>
      </c>
      <c r="H191" s="49">
        <v>44876</v>
      </c>
      <c r="I191" s="17" t="str">
        <f t="shared" si="15"/>
        <v>+7</v>
      </c>
      <c r="J191" s="17" t="str">
        <f>_xlfn.XLOOKUP(I191,'коды стран'!$B$2:$B$7,'коды стран'!$A$2:$A$7,"Не найдено",0)</f>
        <v>Россия</v>
      </c>
      <c r="K191" s="51">
        <f t="shared" ca="1" si="16"/>
        <v>45740</v>
      </c>
      <c r="L191" s="55">
        <f t="shared" ca="1" si="17"/>
        <v>28.8</v>
      </c>
    </row>
    <row r="192" spans="1:12" x14ac:dyDescent="0.25">
      <c r="A192" s="18">
        <v>249</v>
      </c>
      <c r="B192" s="17" t="s">
        <v>385</v>
      </c>
      <c r="C192" s="57" t="s">
        <v>731</v>
      </c>
      <c r="D192" s="17" t="str">
        <f t="shared" si="12"/>
        <v>Елизавета</v>
      </c>
      <c r="E192" s="17" t="str">
        <f t="shared" si="13"/>
        <v>Миронова</v>
      </c>
      <c r="F192" s="17" t="str">
        <f t="shared" si="14"/>
        <v>Ивановна</v>
      </c>
      <c r="G192" s="17" t="s">
        <v>142</v>
      </c>
      <c r="H192" s="49">
        <v>44781</v>
      </c>
      <c r="I192" s="17" t="str">
        <f t="shared" si="15"/>
        <v>+7</v>
      </c>
      <c r="J192" s="17" t="str">
        <f>_xlfn.XLOOKUP(I192,'коды стран'!$B$2:$B$7,'коды стран'!$A$2:$A$7,"Не найдено",0)</f>
        <v>Россия</v>
      </c>
      <c r="K192" s="51">
        <f t="shared" ca="1" si="16"/>
        <v>45740</v>
      </c>
      <c r="L192" s="55">
        <f t="shared" ca="1" si="17"/>
        <v>31.966666666666665</v>
      </c>
    </row>
    <row r="193" spans="1:12" x14ac:dyDescent="0.25">
      <c r="A193" s="18">
        <v>168</v>
      </c>
      <c r="B193" s="17" t="s">
        <v>384</v>
      </c>
      <c r="C193" s="57" t="s">
        <v>732</v>
      </c>
      <c r="D193" s="17" t="str">
        <f t="shared" si="12"/>
        <v>Матвей</v>
      </c>
      <c r="E193" s="17" t="str">
        <f t="shared" si="13"/>
        <v>Кудрявцев</v>
      </c>
      <c r="F193" s="17" t="str">
        <f t="shared" si="14"/>
        <v>Артемович</v>
      </c>
      <c r="G193" s="17" t="s">
        <v>142</v>
      </c>
      <c r="H193" s="49">
        <v>44706</v>
      </c>
      <c r="I193" s="17" t="str">
        <f t="shared" si="15"/>
        <v>+998</v>
      </c>
      <c r="J193" s="17" t="str">
        <f>_xlfn.XLOOKUP(I193,'коды стран'!$B$2:$B$7,'коды стран'!$A$2:$A$7,"Не найдено",0)</f>
        <v>Узбекистан</v>
      </c>
      <c r="K193" s="51">
        <f t="shared" ca="1" si="16"/>
        <v>45740</v>
      </c>
      <c r="L193" s="55">
        <f t="shared" ca="1" si="17"/>
        <v>34.466666666666669</v>
      </c>
    </row>
    <row r="194" spans="1:12" x14ac:dyDescent="0.25">
      <c r="A194" s="18">
        <v>121</v>
      </c>
      <c r="B194" s="17" t="s">
        <v>383</v>
      </c>
      <c r="C194" s="57" t="s">
        <v>733</v>
      </c>
      <c r="D194" s="17" t="str">
        <f t="shared" ref="D194:D257" si="18">LEFT(C194, FIND(" ", C194) - 1)</f>
        <v>Анжелика</v>
      </c>
      <c r="E194" s="17" t="str">
        <f t="shared" ref="E194:E257" si="19">TRIM(MID(C194, FIND(" ", C194) + 1, FIND("#", SUBSTITUTE(C194, " ", "#", 2)) - FIND(" ", C194) - 1))</f>
        <v>Савельева</v>
      </c>
      <c r="F194" s="17" t="str">
        <f t="shared" ref="F194:F257" si="20">RIGHT(C194, LEN(C194) - FIND("#", SUBSTITUTE(C194, " ", "#", LEN(C194) - LEN(SUBSTITUTE(C194, " ", "")))))</f>
        <v>Романовна</v>
      </c>
      <c r="G194" s="17" t="s">
        <v>142</v>
      </c>
      <c r="H194" s="49">
        <v>44763</v>
      </c>
      <c r="I194" s="17" t="str">
        <f t="shared" ref="I194:I257" si="21">LEFT(B194,LEN(B194)-13)</f>
        <v>+7</v>
      </c>
      <c r="J194" s="17" t="str">
        <f>_xlfn.XLOOKUP(I194,'коды стран'!$B$2:$B$7,'коды стран'!$A$2:$A$7,"Не найдено",0)</f>
        <v>Россия</v>
      </c>
      <c r="K194" s="51">
        <f t="shared" ref="K194:K257" ca="1" si="22">TODAY()</f>
        <v>45740</v>
      </c>
      <c r="L194" s="55">
        <f t="shared" ref="L194:L257" ca="1" si="23">(K194-H194)/30</f>
        <v>32.56666666666667</v>
      </c>
    </row>
    <row r="195" spans="1:12" x14ac:dyDescent="0.25">
      <c r="A195" s="18">
        <v>405</v>
      </c>
      <c r="B195" s="17" t="s">
        <v>382</v>
      </c>
      <c r="C195" s="57" t="s">
        <v>734</v>
      </c>
      <c r="D195" s="17" t="str">
        <f t="shared" si="18"/>
        <v>Тимофей</v>
      </c>
      <c r="E195" s="17" t="str">
        <f t="shared" si="19"/>
        <v>Быков</v>
      </c>
      <c r="F195" s="17" t="str">
        <f t="shared" si="20"/>
        <v>Кириллович</v>
      </c>
      <c r="G195" s="17" t="s">
        <v>140</v>
      </c>
      <c r="H195" s="49">
        <v>44798</v>
      </c>
      <c r="I195" s="17" t="str">
        <f t="shared" si="21"/>
        <v>+380</v>
      </c>
      <c r="J195" s="17" t="str">
        <f>_xlfn.XLOOKUP(I195,'коды стран'!$B$2:$B$7,'коды стран'!$A$2:$A$7,"Не найдено",0)</f>
        <v>Украина</v>
      </c>
      <c r="K195" s="51">
        <f t="shared" ca="1" si="22"/>
        <v>45740</v>
      </c>
      <c r="L195" s="55">
        <f t="shared" ca="1" si="23"/>
        <v>31.4</v>
      </c>
    </row>
    <row r="196" spans="1:12" x14ac:dyDescent="0.25">
      <c r="A196" s="18">
        <v>376</v>
      </c>
      <c r="B196" s="17" t="s">
        <v>381</v>
      </c>
      <c r="C196" s="57" t="s">
        <v>735</v>
      </c>
      <c r="D196" s="17" t="str">
        <f t="shared" si="18"/>
        <v>Кира</v>
      </c>
      <c r="E196" s="17" t="str">
        <f t="shared" si="19"/>
        <v>Шевцова</v>
      </c>
      <c r="F196" s="17" t="str">
        <f t="shared" si="20"/>
        <v>Евгеньевна</v>
      </c>
      <c r="G196" s="17" t="s">
        <v>142</v>
      </c>
      <c r="H196" s="49">
        <v>44730</v>
      </c>
      <c r="I196" s="17" t="str">
        <f t="shared" si="21"/>
        <v>+375</v>
      </c>
      <c r="J196" s="17" t="str">
        <f>_xlfn.XLOOKUP(I196,'коды стран'!$B$2:$B$7,'коды стран'!$A$2:$A$7,"Не найдено",0)</f>
        <v>Беларусь</v>
      </c>
      <c r="K196" s="51">
        <f t="shared" ca="1" si="22"/>
        <v>45740</v>
      </c>
      <c r="L196" s="55">
        <f t="shared" ca="1" si="23"/>
        <v>33.666666666666664</v>
      </c>
    </row>
    <row r="197" spans="1:12" x14ac:dyDescent="0.25">
      <c r="A197" s="18">
        <v>489</v>
      </c>
      <c r="B197" s="17" t="s">
        <v>380</v>
      </c>
      <c r="C197" s="57" t="s">
        <v>736</v>
      </c>
      <c r="D197" s="17" t="str">
        <f t="shared" si="18"/>
        <v>Руслан</v>
      </c>
      <c r="E197" s="17" t="str">
        <f t="shared" si="19"/>
        <v>Андреев</v>
      </c>
      <c r="F197" s="17" t="str">
        <f t="shared" si="20"/>
        <v>Алексеевич</v>
      </c>
      <c r="G197" s="17" t="s">
        <v>142</v>
      </c>
      <c r="H197" s="49">
        <v>44587</v>
      </c>
      <c r="I197" s="17" t="str">
        <f t="shared" si="21"/>
        <v>+7</v>
      </c>
      <c r="J197" s="17" t="str">
        <f>_xlfn.XLOOKUP(I197,'коды стран'!$B$2:$B$7,'коды стран'!$A$2:$A$7,"Не найдено",0)</f>
        <v>Россия</v>
      </c>
      <c r="K197" s="51">
        <f t="shared" ca="1" si="22"/>
        <v>45740</v>
      </c>
      <c r="L197" s="55">
        <f t="shared" ca="1" si="23"/>
        <v>38.43333333333333</v>
      </c>
    </row>
    <row r="198" spans="1:12" x14ac:dyDescent="0.25">
      <c r="A198" s="18">
        <v>483</v>
      </c>
      <c r="B198" s="17" t="s">
        <v>379</v>
      </c>
      <c r="C198" s="57" t="s">
        <v>737</v>
      </c>
      <c r="D198" s="17" t="str">
        <f t="shared" si="18"/>
        <v>Валерия</v>
      </c>
      <c r="E198" s="17" t="str">
        <f t="shared" si="19"/>
        <v>Брагина</v>
      </c>
      <c r="F198" s="17" t="str">
        <f t="shared" si="20"/>
        <v>Витальевна</v>
      </c>
      <c r="G198" s="17" t="s">
        <v>142</v>
      </c>
      <c r="H198" s="49">
        <v>44855</v>
      </c>
      <c r="I198" s="17" t="str">
        <f t="shared" si="21"/>
        <v>+7</v>
      </c>
      <c r="J198" s="17" t="str">
        <f>_xlfn.XLOOKUP(I198,'коды стран'!$B$2:$B$7,'коды стран'!$A$2:$A$7,"Не найдено",0)</f>
        <v>Россия</v>
      </c>
      <c r="K198" s="51">
        <f t="shared" ca="1" si="22"/>
        <v>45740</v>
      </c>
      <c r="L198" s="55">
        <f t="shared" ca="1" si="23"/>
        <v>29.5</v>
      </c>
    </row>
    <row r="199" spans="1:12" x14ac:dyDescent="0.25">
      <c r="A199" s="18">
        <v>107</v>
      </c>
      <c r="B199" s="17" t="s">
        <v>378</v>
      </c>
      <c r="C199" s="57" t="s">
        <v>738</v>
      </c>
      <c r="D199" s="17" t="str">
        <f t="shared" si="18"/>
        <v>Илья</v>
      </c>
      <c r="E199" s="17" t="str">
        <f t="shared" si="19"/>
        <v>Денисов</v>
      </c>
      <c r="F199" s="17" t="str">
        <f t="shared" si="20"/>
        <v>Максимович</v>
      </c>
      <c r="G199" s="17" t="s">
        <v>140</v>
      </c>
      <c r="H199" s="49">
        <v>44744</v>
      </c>
      <c r="I199" s="17" t="str">
        <f t="shared" si="21"/>
        <v>+992</v>
      </c>
      <c r="J199" s="17" t="str">
        <f>_xlfn.XLOOKUP(I199,'коды стран'!$B$2:$B$7,'коды стран'!$A$2:$A$7,"Не найдено",0)</f>
        <v>Таджикистан</v>
      </c>
      <c r="K199" s="51">
        <f t="shared" ca="1" si="22"/>
        <v>45740</v>
      </c>
      <c r="L199" s="55">
        <f t="shared" ca="1" si="23"/>
        <v>33.200000000000003</v>
      </c>
    </row>
    <row r="200" spans="1:12" x14ac:dyDescent="0.25">
      <c r="A200" s="18">
        <v>51</v>
      </c>
      <c r="B200" s="17" t="s">
        <v>377</v>
      </c>
      <c r="C200" s="57" t="s">
        <v>739</v>
      </c>
      <c r="D200" s="17" t="str">
        <f t="shared" si="18"/>
        <v>Полина</v>
      </c>
      <c r="E200" s="17" t="str">
        <f t="shared" si="19"/>
        <v>Гусева</v>
      </c>
      <c r="F200" s="17" t="str">
        <f t="shared" si="20"/>
        <v>Игоревна</v>
      </c>
      <c r="G200" s="17" t="s">
        <v>140</v>
      </c>
      <c r="H200" s="49">
        <v>44605</v>
      </c>
      <c r="I200" s="17" t="str">
        <f t="shared" si="21"/>
        <v>+998</v>
      </c>
      <c r="J200" s="17" t="str">
        <f>_xlfn.XLOOKUP(I200,'коды стран'!$B$2:$B$7,'коды стран'!$A$2:$A$7,"Не найдено",0)</f>
        <v>Узбекистан</v>
      </c>
      <c r="K200" s="51">
        <f t="shared" ca="1" si="22"/>
        <v>45740</v>
      </c>
      <c r="L200" s="55">
        <f t="shared" ca="1" si="23"/>
        <v>37.833333333333336</v>
      </c>
    </row>
    <row r="201" spans="1:12" x14ac:dyDescent="0.25">
      <c r="A201" s="18">
        <v>9</v>
      </c>
      <c r="B201" s="17" t="s">
        <v>376</v>
      </c>
      <c r="C201" s="57" t="s">
        <v>680</v>
      </c>
      <c r="D201" s="17" t="str">
        <f t="shared" si="18"/>
        <v>Анна</v>
      </c>
      <c r="E201" s="17" t="str">
        <f t="shared" si="19"/>
        <v>Кузнецова</v>
      </c>
      <c r="F201" s="17" t="str">
        <f t="shared" si="20"/>
        <v>Дмитриевна</v>
      </c>
      <c r="G201" s="17" t="s">
        <v>142</v>
      </c>
      <c r="H201" s="49">
        <v>44900</v>
      </c>
      <c r="I201" s="17" t="str">
        <f t="shared" si="21"/>
        <v>+992</v>
      </c>
      <c r="J201" s="17" t="str">
        <f>_xlfn.XLOOKUP(I201,'коды стран'!$B$2:$B$7,'коды стран'!$A$2:$A$7,"Не найдено",0)</f>
        <v>Таджикистан</v>
      </c>
      <c r="K201" s="51">
        <f t="shared" ca="1" si="22"/>
        <v>45740</v>
      </c>
      <c r="L201" s="55">
        <f t="shared" ca="1" si="23"/>
        <v>28</v>
      </c>
    </row>
    <row r="202" spans="1:12" x14ac:dyDescent="0.25">
      <c r="A202" s="18">
        <v>456</v>
      </c>
      <c r="B202" s="17" t="s">
        <v>375</v>
      </c>
      <c r="C202" s="57" t="s">
        <v>770</v>
      </c>
      <c r="D202" s="17" t="str">
        <f t="shared" si="18"/>
        <v>Сергей</v>
      </c>
      <c r="E202" s="17" t="str">
        <f t="shared" si="19"/>
        <v>Иванов</v>
      </c>
      <c r="F202" s="17" t="str">
        <f t="shared" si="20"/>
        <v>Александрович</v>
      </c>
      <c r="G202" s="17" t="s">
        <v>142</v>
      </c>
      <c r="H202" s="49">
        <v>44618</v>
      </c>
      <c r="I202" s="17" t="str">
        <f t="shared" si="21"/>
        <v>+7</v>
      </c>
      <c r="J202" s="17" t="str">
        <f>_xlfn.XLOOKUP(I202,'коды стран'!$B$2:$B$7,'коды стран'!$A$2:$A$7,"Не найдено",0)</f>
        <v>Россия</v>
      </c>
      <c r="K202" s="51">
        <f t="shared" ca="1" si="22"/>
        <v>45740</v>
      </c>
      <c r="L202" s="55">
        <f t="shared" ca="1" si="23"/>
        <v>37.4</v>
      </c>
    </row>
    <row r="203" spans="1:12" x14ac:dyDescent="0.25">
      <c r="A203" s="18">
        <v>110</v>
      </c>
      <c r="B203" s="17" t="s">
        <v>374</v>
      </c>
      <c r="C203" s="57" t="s">
        <v>771</v>
      </c>
      <c r="D203" s="17" t="str">
        <f t="shared" si="18"/>
        <v>Мария</v>
      </c>
      <c r="E203" s="17" t="str">
        <f t="shared" si="19"/>
        <v>Петрова</v>
      </c>
      <c r="F203" s="17" t="str">
        <f t="shared" si="20"/>
        <v>Сергеевна</v>
      </c>
      <c r="G203" s="17" t="s">
        <v>140</v>
      </c>
      <c r="H203" s="49">
        <v>44580</v>
      </c>
      <c r="I203" s="17" t="str">
        <f t="shared" si="21"/>
        <v>+998</v>
      </c>
      <c r="J203" s="17" t="str">
        <f>_xlfn.XLOOKUP(I203,'коды стран'!$B$2:$B$7,'коды стран'!$A$2:$A$7,"Не найдено",0)</f>
        <v>Узбекистан</v>
      </c>
      <c r="K203" s="51">
        <f t="shared" ca="1" si="22"/>
        <v>45740</v>
      </c>
      <c r="L203" s="55">
        <f t="shared" ca="1" si="23"/>
        <v>38.666666666666664</v>
      </c>
    </row>
    <row r="204" spans="1:12" x14ac:dyDescent="0.25">
      <c r="A204" s="18">
        <v>216</v>
      </c>
      <c r="B204" s="17" t="s">
        <v>373</v>
      </c>
      <c r="C204" s="57" t="s">
        <v>772</v>
      </c>
      <c r="D204" s="17" t="str">
        <f t="shared" si="18"/>
        <v>Дмитрий</v>
      </c>
      <c r="E204" s="17" t="str">
        <f t="shared" si="19"/>
        <v>Смирнов</v>
      </c>
      <c r="F204" s="17" t="str">
        <f t="shared" si="20"/>
        <v>Андреевич</v>
      </c>
      <c r="G204" s="17" t="s">
        <v>140</v>
      </c>
      <c r="H204" s="49">
        <v>44655</v>
      </c>
      <c r="I204" s="17" t="str">
        <f t="shared" si="21"/>
        <v>+992</v>
      </c>
      <c r="J204" s="17" t="str">
        <f>_xlfn.XLOOKUP(I204,'коды стран'!$B$2:$B$7,'коды стран'!$A$2:$A$7,"Не найдено",0)</f>
        <v>Таджикистан</v>
      </c>
      <c r="K204" s="51">
        <f t="shared" ca="1" si="22"/>
        <v>45740</v>
      </c>
      <c r="L204" s="55">
        <f t="shared" ca="1" si="23"/>
        <v>36.166666666666664</v>
      </c>
    </row>
    <row r="205" spans="1:12" x14ac:dyDescent="0.25">
      <c r="A205" s="18">
        <v>77</v>
      </c>
      <c r="B205" s="17" t="s">
        <v>372</v>
      </c>
      <c r="C205" s="57" t="s">
        <v>773</v>
      </c>
      <c r="D205" s="17" t="str">
        <f t="shared" si="18"/>
        <v>Екатерина</v>
      </c>
      <c r="E205" s="17" t="str">
        <f t="shared" si="19"/>
        <v>Васильева</v>
      </c>
      <c r="F205" s="17" t="str">
        <f t="shared" si="20"/>
        <v>Павловна</v>
      </c>
      <c r="G205" s="17" t="s">
        <v>140</v>
      </c>
      <c r="H205" s="49">
        <v>44644</v>
      </c>
      <c r="I205" s="17" t="str">
        <f t="shared" si="21"/>
        <v>+7</v>
      </c>
      <c r="J205" s="17" t="str">
        <f>_xlfn.XLOOKUP(I205,'коды стран'!$B$2:$B$7,'коды стран'!$A$2:$A$7,"Не найдено",0)</f>
        <v>Россия</v>
      </c>
      <c r="K205" s="51">
        <f t="shared" ca="1" si="22"/>
        <v>45740</v>
      </c>
      <c r="L205" s="55">
        <f t="shared" ca="1" si="23"/>
        <v>36.533333333333331</v>
      </c>
    </row>
    <row r="206" spans="1:12" x14ac:dyDescent="0.25">
      <c r="A206" s="18">
        <v>192</v>
      </c>
      <c r="B206" s="17" t="s">
        <v>371</v>
      </c>
      <c r="C206" s="57" t="s">
        <v>774</v>
      </c>
      <c r="D206" s="17" t="str">
        <f t="shared" si="18"/>
        <v>Андрей</v>
      </c>
      <c r="E206" s="17" t="str">
        <f t="shared" si="19"/>
        <v>Лебедев</v>
      </c>
      <c r="F206" s="17" t="str">
        <f t="shared" si="20"/>
        <v>Николаевич</v>
      </c>
      <c r="G206" s="17" t="s">
        <v>142</v>
      </c>
      <c r="H206" s="49">
        <v>44572</v>
      </c>
      <c r="I206" s="17" t="str">
        <f t="shared" si="21"/>
        <v>+7</v>
      </c>
      <c r="J206" s="17" t="str">
        <f>_xlfn.XLOOKUP(I206,'коды стран'!$B$2:$B$7,'коды стран'!$A$2:$A$7,"Не найдено",0)</f>
        <v>Россия</v>
      </c>
      <c r="K206" s="51">
        <f t="shared" ca="1" si="22"/>
        <v>45740</v>
      </c>
      <c r="L206" s="55">
        <f t="shared" ca="1" si="23"/>
        <v>38.93333333333333</v>
      </c>
    </row>
    <row r="207" spans="1:12" x14ac:dyDescent="0.25">
      <c r="A207" s="18">
        <v>308</v>
      </c>
      <c r="B207" s="17" t="s">
        <v>370</v>
      </c>
      <c r="C207" s="57" t="s">
        <v>765</v>
      </c>
      <c r="D207" s="17" t="str">
        <f t="shared" si="18"/>
        <v>Ольга</v>
      </c>
      <c r="E207" s="17" t="str">
        <f t="shared" si="19"/>
        <v>Козлова</v>
      </c>
      <c r="F207" s="17" t="str">
        <f t="shared" si="20"/>
        <v>Алексеевна</v>
      </c>
      <c r="G207" s="17" t="s">
        <v>142</v>
      </c>
      <c r="H207" s="49">
        <v>44562</v>
      </c>
      <c r="I207" s="17" t="str">
        <f t="shared" si="21"/>
        <v>+375</v>
      </c>
      <c r="J207" s="17" t="str">
        <f>_xlfn.XLOOKUP(I207,'коды стран'!$B$2:$B$7,'коды стран'!$A$2:$A$7,"Не найдено",0)</f>
        <v>Беларусь</v>
      </c>
      <c r="K207" s="51">
        <f t="shared" ca="1" si="22"/>
        <v>45740</v>
      </c>
      <c r="L207" s="55">
        <f t="shared" ca="1" si="23"/>
        <v>39.266666666666666</v>
      </c>
    </row>
    <row r="208" spans="1:12" x14ac:dyDescent="0.25">
      <c r="A208" s="18">
        <v>455</v>
      </c>
      <c r="B208" s="17" t="s">
        <v>369</v>
      </c>
      <c r="C208" s="57" t="s">
        <v>766</v>
      </c>
      <c r="D208" s="17" t="str">
        <f t="shared" si="18"/>
        <v>Артем</v>
      </c>
      <c r="E208" s="17" t="str">
        <f t="shared" si="19"/>
        <v>Морозов</v>
      </c>
      <c r="F208" s="17" t="str">
        <f t="shared" si="20"/>
        <v>Игоревич</v>
      </c>
      <c r="G208" s="17" t="s">
        <v>142</v>
      </c>
      <c r="H208" s="49">
        <v>44820</v>
      </c>
      <c r="I208" s="17" t="str">
        <f t="shared" si="21"/>
        <v>+380</v>
      </c>
      <c r="J208" s="17" t="str">
        <f>_xlfn.XLOOKUP(I208,'коды стран'!$B$2:$B$7,'коды стран'!$A$2:$A$7,"Не найдено",0)</f>
        <v>Украина</v>
      </c>
      <c r="K208" s="51">
        <f t="shared" ca="1" si="22"/>
        <v>45740</v>
      </c>
      <c r="L208" s="55">
        <f t="shared" ca="1" si="23"/>
        <v>30.666666666666668</v>
      </c>
    </row>
    <row r="209" spans="1:12" x14ac:dyDescent="0.25">
      <c r="A209" s="18">
        <v>480</v>
      </c>
      <c r="B209" s="17" t="s">
        <v>368</v>
      </c>
      <c r="C209" s="57" t="s">
        <v>775</v>
      </c>
      <c r="D209" s="17" t="str">
        <f t="shared" si="18"/>
        <v>Татьяна</v>
      </c>
      <c r="E209" s="17" t="str">
        <f t="shared" si="19"/>
        <v>Никитина</v>
      </c>
      <c r="F209" s="17" t="str">
        <f t="shared" si="20"/>
        <v>Романовна</v>
      </c>
      <c r="G209" s="17" t="s">
        <v>142</v>
      </c>
      <c r="H209" s="49">
        <v>44568</v>
      </c>
      <c r="I209" s="17" t="str">
        <f t="shared" si="21"/>
        <v>+998</v>
      </c>
      <c r="J209" s="17" t="str">
        <f>_xlfn.XLOOKUP(I209,'коды стран'!$B$2:$B$7,'коды стран'!$A$2:$A$7,"Не найдено",0)</f>
        <v>Узбекистан</v>
      </c>
      <c r="K209" s="51">
        <f t="shared" ca="1" si="22"/>
        <v>45740</v>
      </c>
      <c r="L209" s="55">
        <f t="shared" ca="1" si="23"/>
        <v>39.06666666666667</v>
      </c>
    </row>
    <row r="210" spans="1:12" x14ac:dyDescent="0.25">
      <c r="A210" s="18">
        <v>203</v>
      </c>
      <c r="B210" s="17" t="s">
        <v>367</v>
      </c>
      <c r="C210" s="57" t="s">
        <v>696</v>
      </c>
      <c r="D210" s="17" t="str">
        <f t="shared" si="18"/>
        <v>Кирилл</v>
      </c>
      <c r="E210" s="17" t="str">
        <f t="shared" si="19"/>
        <v>Романов</v>
      </c>
      <c r="F210" s="17" t="str">
        <f t="shared" si="20"/>
        <v>Евгеньевич</v>
      </c>
      <c r="G210" s="17" t="s">
        <v>140</v>
      </c>
      <c r="H210" s="49">
        <v>44685</v>
      </c>
      <c r="I210" s="17" t="str">
        <f t="shared" si="21"/>
        <v>+7</v>
      </c>
      <c r="J210" s="17" t="str">
        <f>_xlfn.XLOOKUP(I210,'коды стран'!$B$2:$B$7,'коды стран'!$A$2:$A$7,"Не найдено",0)</f>
        <v>Россия</v>
      </c>
      <c r="K210" s="51">
        <f t="shared" ca="1" si="22"/>
        <v>45740</v>
      </c>
      <c r="L210" s="55">
        <f t="shared" ca="1" si="23"/>
        <v>35.166666666666664</v>
      </c>
    </row>
    <row r="211" spans="1:12" x14ac:dyDescent="0.25">
      <c r="A211" s="18">
        <v>21</v>
      </c>
      <c r="B211" s="17" t="s">
        <v>366</v>
      </c>
      <c r="C211" s="57" t="s">
        <v>768</v>
      </c>
      <c r="D211" s="17" t="str">
        <f t="shared" si="18"/>
        <v>Алла</v>
      </c>
      <c r="E211" s="17" t="str">
        <f t="shared" si="19"/>
        <v>Баранова</v>
      </c>
      <c r="F211" s="17" t="str">
        <f t="shared" si="20"/>
        <v>Данииловна</v>
      </c>
      <c r="G211" s="17" t="s">
        <v>142</v>
      </c>
      <c r="H211" s="49">
        <v>44881</v>
      </c>
      <c r="I211" s="17" t="str">
        <f t="shared" si="21"/>
        <v>+375</v>
      </c>
      <c r="J211" s="17" t="str">
        <f>_xlfn.XLOOKUP(I211,'коды стран'!$B$2:$B$7,'коды стран'!$A$2:$A$7,"Не найдено",0)</f>
        <v>Беларусь</v>
      </c>
      <c r="K211" s="51">
        <f t="shared" ca="1" si="22"/>
        <v>45740</v>
      </c>
      <c r="L211" s="55">
        <f t="shared" ca="1" si="23"/>
        <v>28.633333333333333</v>
      </c>
    </row>
    <row r="212" spans="1:12" x14ac:dyDescent="0.25">
      <c r="A212" s="18">
        <v>302</v>
      </c>
      <c r="B212" s="17" t="s">
        <v>365</v>
      </c>
      <c r="C212" s="57" t="s">
        <v>769</v>
      </c>
      <c r="D212" s="17" t="str">
        <f t="shared" si="18"/>
        <v>Арсений</v>
      </c>
      <c r="E212" s="17" t="str">
        <f t="shared" si="19"/>
        <v>Семенов</v>
      </c>
      <c r="F212" s="17" t="str">
        <f t="shared" si="20"/>
        <v>Леонидович</v>
      </c>
      <c r="G212" s="17" t="s">
        <v>140</v>
      </c>
      <c r="H212" s="49">
        <v>44859</v>
      </c>
      <c r="I212" s="17" t="str">
        <f t="shared" si="21"/>
        <v>+7</v>
      </c>
      <c r="J212" s="17" t="str">
        <f>_xlfn.XLOOKUP(I212,'коды стран'!$B$2:$B$7,'коды стран'!$A$2:$A$7,"Не найдено",0)</f>
        <v>Россия</v>
      </c>
      <c r="K212" s="51">
        <f t="shared" ca="1" si="22"/>
        <v>45740</v>
      </c>
      <c r="L212" s="55">
        <f t="shared" ca="1" si="23"/>
        <v>29.366666666666667</v>
      </c>
    </row>
    <row r="213" spans="1:12" x14ac:dyDescent="0.25">
      <c r="A213" s="18">
        <v>341</v>
      </c>
      <c r="B213" s="17" t="s">
        <v>364</v>
      </c>
      <c r="C213" s="57" t="s">
        <v>699</v>
      </c>
      <c r="D213" s="17" t="str">
        <f t="shared" si="18"/>
        <v>Ирина</v>
      </c>
      <c r="E213" s="17" t="str">
        <f t="shared" si="19"/>
        <v>Чернова</v>
      </c>
      <c r="F213" s="17" t="str">
        <f t="shared" si="20"/>
        <v>Геннадьевна</v>
      </c>
      <c r="G213" s="17" t="s">
        <v>140</v>
      </c>
      <c r="H213" s="49">
        <v>44724</v>
      </c>
      <c r="I213" s="17" t="str">
        <f t="shared" si="21"/>
        <v>+7</v>
      </c>
      <c r="J213" s="17" t="str">
        <f>_xlfn.XLOOKUP(I213,'коды стран'!$B$2:$B$7,'коды стран'!$A$2:$A$7,"Не найдено",0)</f>
        <v>Россия</v>
      </c>
      <c r="K213" s="51">
        <f t="shared" ca="1" si="22"/>
        <v>45740</v>
      </c>
      <c r="L213" s="55">
        <f t="shared" ca="1" si="23"/>
        <v>33.866666666666667</v>
      </c>
    </row>
    <row r="214" spans="1:12" x14ac:dyDescent="0.25">
      <c r="A214" s="18">
        <v>463</v>
      </c>
      <c r="B214" s="17" t="s">
        <v>363</v>
      </c>
      <c r="C214" s="57" t="s">
        <v>700</v>
      </c>
      <c r="D214" s="17" t="str">
        <f t="shared" si="18"/>
        <v>Егор</v>
      </c>
      <c r="E214" s="17" t="str">
        <f t="shared" si="19"/>
        <v>Шаповалов</v>
      </c>
      <c r="F214" s="17" t="str">
        <f t="shared" si="20"/>
        <v>Филиппович</v>
      </c>
      <c r="G214" s="17" t="s">
        <v>140</v>
      </c>
      <c r="H214" s="49">
        <v>44869</v>
      </c>
      <c r="I214" s="17" t="str">
        <f t="shared" si="21"/>
        <v>+380</v>
      </c>
      <c r="J214" s="17" t="str">
        <f>_xlfn.XLOOKUP(I214,'коды стран'!$B$2:$B$7,'коды стран'!$A$2:$A$7,"Не найдено",0)</f>
        <v>Украина</v>
      </c>
      <c r="K214" s="51">
        <f t="shared" ca="1" si="22"/>
        <v>45740</v>
      </c>
      <c r="L214" s="55">
        <f t="shared" ca="1" si="23"/>
        <v>29.033333333333335</v>
      </c>
    </row>
    <row r="215" spans="1:12" x14ac:dyDescent="0.25">
      <c r="A215" s="18">
        <v>421</v>
      </c>
      <c r="B215" s="17" t="s">
        <v>362</v>
      </c>
      <c r="C215" s="57" t="s">
        <v>701</v>
      </c>
      <c r="D215" s="17" t="str">
        <f t="shared" si="18"/>
        <v>Виктория</v>
      </c>
      <c r="E215" s="17" t="str">
        <f t="shared" si="19"/>
        <v>Соловьева</v>
      </c>
      <c r="F215" s="17" t="str">
        <f t="shared" si="20"/>
        <v>Витальевна</v>
      </c>
      <c r="G215" s="17" t="s">
        <v>140</v>
      </c>
      <c r="H215" s="49">
        <v>44620</v>
      </c>
      <c r="I215" s="17" t="str">
        <f t="shared" si="21"/>
        <v>+7</v>
      </c>
      <c r="J215" s="17" t="str">
        <f>_xlfn.XLOOKUP(I215,'коды стран'!$B$2:$B$7,'коды стран'!$A$2:$A$7,"Не найдено",0)</f>
        <v>Россия</v>
      </c>
      <c r="K215" s="51">
        <f t="shared" ca="1" si="22"/>
        <v>45740</v>
      </c>
      <c r="L215" s="55">
        <f t="shared" ca="1" si="23"/>
        <v>37.333333333333336</v>
      </c>
    </row>
    <row r="216" spans="1:12" x14ac:dyDescent="0.25">
      <c r="A216" s="18">
        <v>86</v>
      </c>
      <c r="B216" s="17" t="s">
        <v>361</v>
      </c>
      <c r="C216" s="57" t="s">
        <v>702</v>
      </c>
      <c r="D216" s="17" t="str">
        <f t="shared" si="18"/>
        <v>Роман</v>
      </c>
      <c r="E216" s="17" t="str">
        <f t="shared" si="19"/>
        <v>Горбачев</v>
      </c>
      <c r="F216" s="17" t="str">
        <f t="shared" si="20"/>
        <v>Ильич</v>
      </c>
      <c r="G216" s="17" t="s">
        <v>142</v>
      </c>
      <c r="H216" s="49">
        <v>44692</v>
      </c>
      <c r="I216" s="17" t="str">
        <f t="shared" si="21"/>
        <v>+998</v>
      </c>
      <c r="J216" s="17" t="str">
        <f>_xlfn.XLOOKUP(I216,'коды стран'!$B$2:$B$7,'коды стран'!$A$2:$A$7,"Не найдено",0)</f>
        <v>Узбекистан</v>
      </c>
      <c r="K216" s="51">
        <f t="shared" ca="1" si="22"/>
        <v>45740</v>
      </c>
      <c r="L216" s="55">
        <f t="shared" ca="1" si="23"/>
        <v>34.93333333333333</v>
      </c>
    </row>
    <row r="217" spans="1:12" x14ac:dyDescent="0.25">
      <c r="A217" s="18">
        <v>319</v>
      </c>
      <c r="B217" s="17" t="s">
        <v>360</v>
      </c>
      <c r="C217" s="57" t="s">
        <v>703</v>
      </c>
      <c r="D217" s="17" t="str">
        <f t="shared" si="18"/>
        <v>Полина</v>
      </c>
      <c r="E217" s="17" t="str">
        <f t="shared" si="19"/>
        <v>Краснова</v>
      </c>
      <c r="F217" s="17" t="str">
        <f t="shared" si="20"/>
        <v>Владиславовна</v>
      </c>
      <c r="G217" s="17" t="s">
        <v>142</v>
      </c>
      <c r="H217" s="49">
        <v>44674</v>
      </c>
      <c r="I217" s="17" t="str">
        <f t="shared" si="21"/>
        <v>+998</v>
      </c>
      <c r="J217" s="17" t="str">
        <f>_xlfn.XLOOKUP(I217,'коды стран'!$B$2:$B$7,'коды стран'!$A$2:$A$7,"Не найдено",0)</f>
        <v>Узбекистан</v>
      </c>
      <c r="K217" s="51">
        <f t="shared" ca="1" si="22"/>
        <v>45740</v>
      </c>
      <c r="L217" s="55">
        <f t="shared" ca="1" si="23"/>
        <v>35.533333333333331</v>
      </c>
    </row>
    <row r="218" spans="1:12" x14ac:dyDescent="0.25">
      <c r="A218" s="18">
        <v>290</v>
      </c>
      <c r="B218" s="17" t="s">
        <v>359</v>
      </c>
      <c r="C218" s="57" t="s">
        <v>704</v>
      </c>
      <c r="D218" s="17" t="str">
        <f t="shared" si="18"/>
        <v>Павел</v>
      </c>
      <c r="E218" s="17" t="str">
        <f t="shared" si="19"/>
        <v>Беляев</v>
      </c>
      <c r="F218" s="17" t="str">
        <f t="shared" si="20"/>
        <v>Матвеевич</v>
      </c>
      <c r="G218" s="17" t="s">
        <v>142</v>
      </c>
      <c r="H218" s="49">
        <v>44777</v>
      </c>
      <c r="I218" s="17" t="str">
        <f t="shared" si="21"/>
        <v>+7</v>
      </c>
      <c r="J218" s="17" t="str">
        <f>_xlfn.XLOOKUP(I218,'коды стран'!$B$2:$B$7,'коды стран'!$A$2:$A$7,"Не найдено",0)</f>
        <v>Россия</v>
      </c>
      <c r="K218" s="51">
        <f t="shared" ca="1" si="22"/>
        <v>45740</v>
      </c>
      <c r="L218" s="55">
        <f t="shared" ca="1" si="23"/>
        <v>32.1</v>
      </c>
    </row>
    <row r="219" spans="1:12" x14ac:dyDescent="0.25">
      <c r="A219" s="18">
        <v>13</v>
      </c>
      <c r="B219" s="17" t="s">
        <v>358</v>
      </c>
      <c r="C219" s="57" t="s">
        <v>705</v>
      </c>
      <c r="D219" s="17" t="str">
        <f t="shared" si="18"/>
        <v>Ксения</v>
      </c>
      <c r="E219" s="17" t="str">
        <f t="shared" si="19"/>
        <v>Тарасова</v>
      </c>
      <c r="F219" s="17" t="str">
        <f t="shared" si="20"/>
        <v>Семеновна</v>
      </c>
      <c r="G219" s="17" t="s">
        <v>140</v>
      </c>
      <c r="H219" s="49">
        <v>44724</v>
      </c>
      <c r="I219" s="17" t="str">
        <f t="shared" si="21"/>
        <v>+7</v>
      </c>
      <c r="J219" s="17" t="str">
        <f>_xlfn.XLOOKUP(I219,'коды стран'!$B$2:$B$7,'коды стран'!$A$2:$A$7,"Не найдено",0)</f>
        <v>Россия</v>
      </c>
      <c r="K219" s="51">
        <f t="shared" ca="1" si="22"/>
        <v>45740</v>
      </c>
      <c r="L219" s="55">
        <f t="shared" ca="1" si="23"/>
        <v>33.866666666666667</v>
      </c>
    </row>
    <row r="220" spans="1:12" x14ac:dyDescent="0.25">
      <c r="A220" s="18">
        <v>453</v>
      </c>
      <c r="B220" s="17" t="s">
        <v>357</v>
      </c>
      <c r="C220" s="57" t="s">
        <v>706</v>
      </c>
      <c r="D220" s="17" t="str">
        <f t="shared" si="18"/>
        <v>Григорий</v>
      </c>
      <c r="E220" s="17" t="str">
        <f t="shared" si="19"/>
        <v>Васильев</v>
      </c>
      <c r="F220" s="17" t="str">
        <f t="shared" si="20"/>
        <v>Егорович</v>
      </c>
      <c r="G220" s="17" t="s">
        <v>142</v>
      </c>
      <c r="H220" s="49">
        <v>44635</v>
      </c>
      <c r="I220" s="17" t="str">
        <f t="shared" si="21"/>
        <v>+7</v>
      </c>
      <c r="J220" s="17" t="str">
        <f>_xlfn.XLOOKUP(I220,'коды стран'!$B$2:$B$7,'коды стран'!$A$2:$A$7,"Не найдено",0)</f>
        <v>Россия</v>
      </c>
      <c r="K220" s="51">
        <f t="shared" ca="1" si="22"/>
        <v>45740</v>
      </c>
      <c r="L220" s="55">
        <f t="shared" ca="1" si="23"/>
        <v>36.833333333333336</v>
      </c>
    </row>
    <row r="221" spans="1:12" x14ac:dyDescent="0.25">
      <c r="A221" s="18">
        <v>120</v>
      </c>
      <c r="B221" s="17" t="s">
        <v>356</v>
      </c>
      <c r="C221" s="57" t="s">
        <v>707</v>
      </c>
      <c r="D221" s="17" t="str">
        <f t="shared" si="18"/>
        <v>Маргарита</v>
      </c>
      <c r="E221" s="17" t="str">
        <f t="shared" si="19"/>
        <v>Калинина</v>
      </c>
      <c r="F221" s="17" t="str">
        <f t="shared" si="20"/>
        <v>Тимуровна</v>
      </c>
      <c r="G221" s="17" t="s">
        <v>142</v>
      </c>
      <c r="H221" s="49">
        <v>44691</v>
      </c>
      <c r="I221" s="17" t="str">
        <f t="shared" si="21"/>
        <v>+7</v>
      </c>
      <c r="J221" s="17" t="str">
        <f>_xlfn.XLOOKUP(I221,'коды стран'!$B$2:$B$7,'коды стран'!$A$2:$A$7,"Не найдено",0)</f>
        <v>Россия</v>
      </c>
      <c r="K221" s="51">
        <f t="shared" ca="1" si="22"/>
        <v>45740</v>
      </c>
      <c r="L221" s="55">
        <f t="shared" ca="1" si="23"/>
        <v>34.966666666666669</v>
      </c>
    </row>
    <row r="222" spans="1:12" x14ac:dyDescent="0.25">
      <c r="A222" s="18">
        <v>292</v>
      </c>
      <c r="B222" s="17" t="s">
        <v>355</v>
      </c>
      <c r="C222" s="57" t="s">
        <v>708</v>
      </c>
      <c r="D222" s="17" t="str">
        <f t="shared" si="18"/>
        <v>Валерий</v>
      </c>
      <c r="E222" s="17" t="str">
        <f t="shared" si="19"/>
        <v>Медведев</v>
      </c>
      <c r="F222" s="17" t="str">
        <f t="shared" si="20"/>
        <v>Яковлевич</v>
      </c>
      <c r="G222" s="17" t="s">
        <v>140</v>
      </c>
      <c r="H222" s="49">
        <v>44608</v>
      </c>
      <c r="I222" s="17" t="str">
        <f t="shared" si="21"/>
        <v>+7</v>
      </c>
      <c r="J222" s="17" t="str">
        <f>_xlfn.XLOOKUP(I222,'коды стран'!$B$2:$B$7,'коды стран'!$A$2:$A$7,"Не найдено",0)</f>
        <v>Россия</v>
      </c>
      <c r="K222" s="51">
        <f t="shared" ca="1" si="22"/>
        <v>45740</v>
      </c>
      <c r="L222" s="55">
        <f t="shared" ca="1" si="23"/>
        <v>37.733333333333334</v>
      </c>
    </row>
    <row r="223" spans="1:12" x14ac:dyDescent="0.25">
      <c r="A223" s="18">
        <v>1</v>
      </c>
      <c r="B223" s="17" t="s">
        <v>354</v>
      </c>
      <c r="C223" s="57" t="s">
        <v>709</v>
      </c>
      <c r="D223" s="17" t="str">
        <f t="shared" si="18"/>
        <v>Дарья</v>
      </c>
      <c r="E223" s="17" t="str">
        <f t="shared" si="19"/>
        <v>Королева</v>
      </c>
      <c r="F223" s="17" t="str">
        <f t="shared" si="20"/>
        <v>Аркадьевна</v>
      </c>
      <c r="G223" s="17" t="s">
        <v>142</v>
      </c>
      <c r="H223" s="49">
        <v>44585</v>
      </c>
      <c r="I223" s="17" t="str">
        <f t="shared" si="21"/>
        <v>+7</v>
      </c>
      <c r="J223" s="17" t="str">
        <f>_xlfn.XLOOKUP(I223,'коды стран'!$B$2:$B$7,'коды стран'!$A$2:$A$7,"Не найдено",0)</f>
        <v>Россия</v>
      </c>
      <c r="K223" s="51">
        <f t="shared" ca="1" si="22"/>
        <v>45740</v>
      </c>
      <c r="L223" s="55">
        <f t="shared" ca="1" si="23"/>
        <v>38.5</v>
      </c>
    </row>
    <row r="224" spans="1:12" x14ac:dyDescent="0.25">
      <c r="A224" s="18">
        <v>98</v>
      </c>
      <c r="B224" s="17" t="s">
        <v>353</v>
      </c>
      <c r="C224" s="57" t="s">
        <v>710</v>
      </c>
      <c r="D224" s="17" t="str">
        <f t="shared" si="18"/>
        <v>Николай</v>
      </c>
      <c r="E224" s="17" t="str">
        <f t="shared" si="19"/>
        <v>Зайцев</v>
      </c>
      <c r="F224" s="17" t="str">
        <f t="shared" si="20"/>
        <v>Валериевич</v>
      </c>
      <c r="G224" s="17" t="s">
        <v>142</v>
      </c>
      <c r="H224" s="49">
        <v>44637</v>
      </c>
      <c r="I224" s="17" t="str">
        <f t="shared" si="21"/>
        <v>+7</v>
      </c>
      <c r="J224" s="17" t="str">
        <f>_xlfn.XLOOKUP(I224,'коды стран'!$B$2:$B$7,'коды стран'!$A$2:$A$7,"Не найдено",0)</f>
        <v>Россия</v>
      </c>
      <c r="K224" s="51">
        <f t="shared" ca="1" si="22"/>
        <v>45740</v>
      </c>
      <c r="L224" s="55">
        <f t="shared" ca="1" si="23"/>
        <v>36.766666666666666</v>
      </c>
    </row>
    <row r="225" spans="1:12" x14ac:dyDescent="0.25">
      <c r="A225" s="18">
        <v>226</v>
      </c>
      <c r="B225" s="17" t="s">
        <v>352</v>
      </c>
      <c r="C225" s="57" t="s">
        <v>711</v>
      </c>
      <c r="D225" s="17" t="str">
        <f t="shared" si="18"/>
        <v>София</v>
      </c>
      <c r="E225" s="17" t="str">
        <f t="shared" si="19"/>
        <v>Кудряшова</v>
      </c>
      <c r="F225" s="17" t="str">
        <f t="shared" si="20"/>
        <v>Игоревна</v>
      </c>
      <c r="G225" s="17" t="s">
        <v>142</v>
      </c>
      <c r="H225" s="49">
        <v>44702</v>
      </c>
      <c r="I225" s="17" t="str">
        <f t="shared" si="21"/>
        <v>+7</v>
      </c>
      <c r="J225" s="17" t="str">
        <f>_xlfn.XLOOKUP(I225,'коды стран'!$B$2:$B$7,'коды стран'!$A$2:$A$7,"Не найдено",0)</f>
        <v>Россия</v>
      </c>
      <c r="K225" s="51">
        <f t="shared" ca="1" si="22"/>
        <v>45740</v>
      </c>
      <c r="L225" s="55">
        <f t="shared" ca="1" si="23"/>
        <v>34.6</v>
      </c>
    </row>
    <row r="226" spans="1:12" x14ac:dyDescent="0.25">
      <c r="A226" s="18">
        <v>296</v>
      </c>
      <c r="B226" s="17" t="s">
        <v>351</v>
      </c>
      <c r="C226" s="57" t="s">
        <v>712</v>
      </c>
      <c r="D226" s="17" t="str">
        <f t="shared" si="18"/>
        <v>Станислав</v>
      </c>
      <c r="E226" s="17" t="str">
        <f t="shared" si="19"/>
        <v>Попов</v>
      </c>
      <c r="F226" s="17" t="str">
        <f t="shared" si="20"/>
        <v>Богданович</v>
      </c>
      <c r="G226" s="17" t="s">
        <v>140</v>
      </c>
      <c r="H226" s="49">
        <v>44758</v>
      </c>
      <c r="I226" s="17" t="str">
        <f t="shared" si="21"/>
        <v>+998</v>
      </c>
      <c r="J226" s="17" t="str">
        <f>_xlfn.XLOOKUP(I226,'коды стран'!$B$2:$B$7,'коды стран'!$A$2:$A$7,"Не найдено",0)</f>
        <v>Узбекистан</v>
      </c>
      <c r="K226" s="51">
        <f t="shared" ca="1" si="22"/>
        <v>45740</v>
      </c>
      <c r="L226" s="55">
        <f t="shared" ca="1" si="23"/>
        <v>32.733333333333334</v>
      </c>
    </row>
    <row r="227" spans="1:12" x14ac:dyDescent="0.25">
      <c r="A227" s="18">
        <v>29</v>
      </c>
      <c r="B227" s="17" t="s">
        <v>350</v>
      </c>
      <c r="C227" s="57" t="s">
        <v>713</v>
      </c>
      <c r="D227" s="17" t="str">
        <f t="shared" si="18"/>
        <v>Вероника</v>
      </c>
      <c r="E227" s="17" t="str">
        <f t="shared" si="19"/>
        <v>Исакова</v>
      </c>
      <c r="F227" s="17" t="str">
        <f t="shared" si="20"/>
        <v>Родионовна</v>
      </c>
      <c r="G227" s="17" t="s">
        <v>142</v>
      </c>
      <c r="H227" s="49">
        <v>44704</v>
      </c>
      <c r="I227" s="17" t="str">
        <f t="shared" si="21"/>
        <v>+7</v>
      </c>
      <c r="J227" s="17" t="str">
        <f>_xlfn.XLOOKUP(I227,'коды стран'!$B$2:$B$7,'коды стран'!$A$2:$A$7,"Не найдено",0)</f>
        <v>Россия</v>
      </c>
      <c r="K227" s="51">
        <f t="shared" ca="1" si="22"/>
        <v>45740</v>
      </c>
      <c r="L227" s="55">
        <f t="shared" ca="1" si="23"/>
        <v>34.533333333333331</v>
      </c>
    </row>
    <row r="228" spans="1:12" x14ac:dyDescent="0.25">
      <c r="A228" s="18">
        <v>297</v>
      </c>
      <c r="B228" s="17" t="s">
        <v>349</v>
      </c>
      <c r="C228" s="57" t="s">
        <v>714</v>
      </c>
      <c r="D228" s="17" t="str">
        <f t="shared" si="18"/>
        <v>Ярослав</v>
      </c>
      <c r="E228" s="17" t="str">
        <f t="shared" si="19"/>
        <v>Котов</v>
      </c>
      <c r="F228" s="17" t="str">
        <f t="shared" si="20"/>
        <v>Артемович</v>
      </c>
      <c r="G228" s="17" t="s">
        <v>140</v>
      </c>
      <c r="H228" s="49">
        <v>44666</v>
      </c>
      <c r="I228" s="17" t="str">
        <f t="shared" si="21"/>
        <v>+380</v>
      </c>
      <c r="J228" s="17" t="str">
        <f>_xlfn.XLOOKUP(I228,'коды стран'!$B$2:$B$7,'коды стран'!$A$2:$A$7,"Не найдено",0)</f>
        <v>Украина</v>
      </c>
      <c r="K228" s="51">
        <f t="shared" ca="1" si="22"/>
        <v>45740</v>
      </c>
      <c r="L228" s="55">
        <f t="shared" ca="1" si="23"/>
        <v>35.799999999999997</v>
      </c>
    </row>
    <row r="229" spans="1:12" x14ac:dyDescent="0.25">
      <c r="A229" s="18">
        <v>497</v>
      </c>
      <c r="B229" s="17" t="s">
        <v>348</v>
      </c>
      <c r="C229" s="57" t="s">
        <v>715</v>
      </c>
      <c r="D229" s="17" t="str">
        <f t="shared" si="18"/>
        <v>Ангелина</v>
      </c>
      <c r="E229" s="17" t="str">
        <f t="shared" si="19"/>
        <v>Волкова</v>
      </c>
      <c r="F229" s="17" t="str">
        <f t="shared" si="20"/>
        <v>Михайловна</v>
      </c>
      <c r="G229" s="17" t="s">
        <v>140</v>
      </c>
      <c r="H229" s="49">
        <v>44826</v>
      </c>
      <c r="I229" s="17" t="str">
        <f t="shared" si="21"/>
        <v>+998</v>
      </c>
      <c r="J229" s="17" t="str">
        <f>_xlfn.XLOOKUP(I229,'коды стран'!$B$2:$B$7,'коды стран'!$A$2:$A$7,"Не найдено",0)</f>
        <v>Узбекистан</v>
      </c>
      <c r="K229" s="51">
        <f t="shared" ca="1" si="22"/>
        <v>45740</v>
      </c>
      <c r="L229" s="55">
        <f t="shared" ca="1" si="23"/>
        <v>30.466666666666665</v>
      </c>
    </row>
    <row r="230" spans="1:12" x14ac:dyDescent="0.25">
      <c r="A230" s="18">
        <v>191</v>
      </c>
      <c r="B230" s="17" t="s">
        <v>347</v>
      </c>
      <c r="C230" s="57" t="s">
        <v>716</v>
      </c>
      <c r="D230" s="17" t="str">
        <f t="shared" si="18"/>
        <v>Максим</v>
      </c>
      <c r="E230" s="17" t="str">
        <f t="shared" si="19"/>
        <v>Крылов</v>
      </c>
      <c r="F230" s="17" t="str">
        <f t="shared" si="20"/>
        <v>Владиславович</v>
      </c>
      <c r="G230" s="17" t="s">
        <v>142</v>
      </c>
      <c r="H230" s="49">
        <v>44866</v>
      </c>
      <c r="I230" s="17" t="str">
        <f t="shared" si="21"/>
        <v>+380</v>
      </c>
      <c r="J230" s="17" t="str">
        <f>_xlfn.XLOOKUP(I230,'коды стран'!$B$2:$B$7,'коды стран'!$A$2:$A$7,"Не найдено",0)</f>
        <v>Украина</v>
      </c>
      <c r="K230" s="51">
        <f t="shared" ca="1" si="22"/>
        <v>45740</v>
      </c>
      <c r="L230" s="55">
        <f t="shared" ca="1" si="23"/>
        <v>29.133333333333333</v>
      </c>
    </row>
    <row r="231" spans="1:12" x14ac:dyDescent="0.25">
      <c r="A231" s="18">
        <v>58</v>
      </c>
      <c r="B231" s="17" t="s">
        <v>346</v>
      </c>
      <c r="C231" s="57" t="s">
        <v>717</v>
      </c>
      <c r="D231" s="17" t="str">
        <f t="shared" si="18"/>
        <v>Ульяна</v>
      </c>
      <c r="E231" s="17" t="str">
        <f t="shared" si="19"/>
        <v>Лобанова</v>
      </c>
      <c r="F231" s="17" t="str">
        <f t="shared" si="20"/>
        <v>Евгеньевна</v>
      </c>
      <c r="G231" s="17" t="s">
        <v>140</v>
      </c>
      <c r="H231" s="49">
        <v>44628</v>
      </c>
      <c r="I231" s="17" t="str">
        <f t="shared" si="21"/>
        <v>+375</v>
      </c>
      <c r="J231" s="17" t="str">
        <f>_xlfn.XLOOKUP(I231,'коды стран'!$B$2:$B$7,'коды стран'!$A$2:$A$7,"Не найдено",0)</f>
        <v>Беларусь</v>
      </c>
      <c r="K231" s="51">
        <f t="shared" ca="1" si="22"/>
        <v>45740</v>
      </c>
      <c r="L231" s="55">
        <f t="shared" ca="1" si="23"/>
        <v>37.06666666666667</v>
      </c>
    </row>
    <row r="232" spans="1:12" x14ac:dyDescent="0.25">
      <c r="A232" s="18">
        <v>446</v>
      </c>
      <c r="B232" s="17" t="s">
        <v>345</v>
      </c>
      <c r="C232" s="57" t="s">
        <v>718</v>
      </c>
      <c r="D232" s="17" t="str">
        <f t="shared" si="18"/>
        <v>Федор</v>
      </c>
      <c r="E232" s="17" t="str">
        <f t="shared" si="19"/>
        <v>Марков</v>
      </c>
      <c r="F232" s="17" t="str">
        <f t="shared" si="20"/>
        <v>Иванович</v>
      </c>
      <c r="G232" s="17" t="s">
        <v>142</v>
      </c>
      <c r="H232" s="49">
        <v>44671</v>
      </c>
      <c r="I232" s="17" t="str">
        <f t="shared" si="21"/>
        <v>+992</v>
      </c>
      <c r="J232" s="17" t="str">
        <f>_xlfn.XLOOKUP(I232,'коды стран'!$B$2:$B$7,'коды стран'!$A$2:$A$7,"Не найдено",0)</f>
        <v>Таджикистан</v>
      </c>
      <c r="K232" s="51">
        <f t="shared" ca="1" si="22"/>
        <v>45740</v>
      </c>
      <c r="L232" s="55">
        <f t="shared" ca="1" si="23"/>
        <v>35.633333333333333</v>
      </c>
    </row>
    <row r="233" spans="1:12" x14ac:dyDescent="0.25">
      <c r="A233" s="18">
        <v>117</v>
      </c>
      <c r="B233" s="17" t="s">
        <v>344</v>
      </c>
      <c r="C233" s="57" t="s">
        <v>719</v>
      </c>
      <c r="D233" s="17" t="str">
        <f t="shared" si="18"/>
        <v>Карина</v>
      </c>
      <c r="E233" s="17" t="str">
        <f t="shared" si="19"/>
        <v>Суворова</v>
      </c>
      <c r="F233" s="17" t="str">
        <f t="shared" si="20"/>
        <v>Алексеевна</v>
      </c>
      <c r="G233" s="17" t="s">
        <v>142</v>
      </c>
      <c r="H233" s="49">
        <v>44706</v>
      </c>
      <c r="I233" s="17" t="str">
        <f t="shared" si="21"/>
        <v>+380</v>
      </c>
      <c r="J233" s="17" t="str">
        <f>_xlfn.XLOOKUP(I233,'коды стран'!$B$2:$B$7,'коды стран'!$A$2:$A$7,"Не найдено",0)</f>
        <v>Украина</v>
      </c>
      <c r="K233" s="51">
        <f t="shared" ca="1" si="22"/>
        <v>45740</v>
      </c>
      <c r="L233" s="55">
        <f t="shared" ca="1" si="23"/>
        <v>34.466666666666669</v>
      </c>
    </row>
    <row r="234" spans="1:12" x14ac:dyDescent="0.25">
      <c r="A234" s="18">
        <v>187</v>
      </c>
      <c r="B234" s="17" t="s">
        <v>343</v>
      </c>
      <c r="C234" s="57" t="s">
        <v>720</v>
      </c>
      <c r="D234" s="17" t="str">
        <f t="shared" si="18"/>
        <v>Вадим</v>
      </c>
      <c r="E234" s="17" t="str">
        <f t="shared" si="19"/>
        <v>Ермаков</v>
      </c>
      <c r="F234" s="17" t="str">
        <f t="shared" si="20"/>
        <v>Константинович</v>
      </c>
      <c r="G234" s="17" t="s">
        <v>142</v>
      </c>
      <c r="H234" s="49">
        <v>44848</v>
      </c>
      <c r="I234" s="17" t="str">
        <f t="shared" si="21"/>
        <v>+7</v>
      </c>
      <c r="J234" s="17" t="str">
        <f>_xlfn.XLOOKUP(I234,'коды стран'!$B$2:$B$7,'коды стран'!$A$2:$A$7,"Не найдено",0)</f>
        <v>Россия</v>
      </c>
      <c r="K234" s="51">
        <f t="shared" ca="1" si="22"/>
        <v>45740</v>
      </c>
      <c r="L234" s="55">
        <f t="shared" ca="1" si="23"/>
        <v>29.733333333333334</v>
      </c>
    </row>
    <row r="235" spans="1:12" x14ac:dyDescent="0.25">
      <c r="A235" s="18">
        <v>231</v>
      </c>
      <c r="B235" s="17" t="s">
        <v>342</v>
      </c>
      <c r="C235" s="57" t="s">
        <v>721</v>
      </c>
      <c r="D235" s="17" t="str">
        <f t="shared" si="18"/>
        <v>Алина</v>
      </c>
      <c r="E235" s="17" t="str">
        <f t="shared" si="19"/>
        <v>Кузьмина</v>
      </c>
      <c r="F235" s="17" t="str">
        <f t="shared" si="20"/>
        <v>Павловна</v>
      </c>
      <c r="G235" s="17" t="s">
        <v>140</v>
      </c>
      <c r="H235" s="49">
        <v>44752</v>
      </c>
      <c r="I235" s="17" t="str">
        <f t="shared" si="21"/>
        <v>+7</v>
      </c>
      <c r="J235" s="17" t="str">
        <f>_xlfn.XLOOKUP(I235,'коды стран'!$B$2:$B$7,'коды стран'!$A$2:$A$7,"Не найдено",0)</f>
        <v>Россия</v>
      </c>
      <c r="K235" s="51">
        <f t="shared" ca="1" si="22"/>
        <v>45740</v>
      </c>
      <c r="L235" s="55">
        <f t="shared" ca="1" si="23"/>
        <v>32.93333333333333</v>
      </c>
    </row>
    <row r="236" spans="1:12" x14ac:dyDescent="0.25">
      <c r="A236" s="18">
        <v>265</v>
      </c>
      <c r="B236" s="17" t="s">
        <v>341</v>
      </c>
      <c r="C236" s="57" t="s">
        <v>722</v>
      </c>
      <c r="D236" s="17" t="str">
        <f t="shared" si="18"/>
        <v>Константин</v>
      </c>
      <c r="E236" s="17" t="str">
        <f t="shared" si="19"/>
        <v>Никитин</v>
      </c>
      <c r="F236" s="17" t="str">
        <f t="shared" si="20"/>
        <v>Викторович</v>
      </c>
      <c r="G236" s="17" t="s">
        <v>140</v>
      </c>
      <c r="H236" s="49">
        <v>44756</v>
      </c>
      <c r="I236" s="17" t="str">
        <f t="shared" si="21"/>
        <v>+998</v>
      </c>
      <c r="J236" s="17" t="str">
        <f>_xlfn.XLOOKUP(I236,'коды стран'!$B$2:$B$7,'коды стран'!$A$2:$A$7,"Не найдено",0)</f>
        <v>Узбекистан</v>
      </c>
      <c r="K236" s="51">
        <f t="shared" ca="1" si="22"/>
        <v>45740</v>
      </c>
      <c r="L236" s="55">
        <f t="shared" ca="1" si="23"/>
        <v>32.799999999999997</v>
      </c>
    </row>
    <row r="237" spans="1:12" x14ac:dyDescent="0.25">
      <c r="A237" s="18">
        <v>391</v>
      </c>
      <c r="B237" s="17" t="s">
        <v>340</v>
      </c>
      <c r="C237" s="57" t="s">
        <v>723</v>
      </c>
      <c r="D237" s="17" t="str">
        <f t="shared" si="18"/>
        <v>Валентина</v>
      </c>
      <c r="E237" s="17" t="str">
        <f t="shared" si="19"/>
        <v>Орлова</v>
      </c>
      <c r="F237" s="17" t="str">
        <f t="shared" si="20"/>
        <v>Николаевна</v>
      </c>
      <c r="G237" s="17" t="s">
        <v>142</v>
      </c>
      <c r="H237" s="49">
        <v>44675</v>
      </c>
      <c r="I237" s="17" t="str">
        <f t="shared" si="21"/>
        <v>+992</v>
      </c>
      <c r="J237" s="17" t="str">
        <f>_xlfn.XLOOKUP(I237,'коды стран'!$B$2:$B$7,'коды стран'!$A$2:$A$7,"Не найдено",0)</f>
        <v>Таджикистан</v>
      </c>
      <c r="K237" s="51">
        <f t="shared" ca="1" si="22"/>
        <v>45740</v>
      </c>
      <c r="L237" s="55">
        <f t="shared" ca="1" si="23"/>
        <v>35.5</v>
      </c>
    </row>
    <row r="238" spans="1:12" x14ac:dyDescent="0.25">
      <c r="A238" s="18">
        <v>355</v>
      </c>
      <c r="B238" s="17" t="s">
        <v>339</v>
      </c>
      <c r="C238" s="57" t="s">
        <v>724</v>
      </c>
      <c r="D238" s="17" t="str">
        <f t="shared" si="18"/>
        <v>Леонид</v>
      </c>
      <c r="E238" s="17" t="str">
        <f t="shared" si="19"/>
        <v>Титов</v>
      </c>
      <c r="F238" s="17" t="str">
        <f t="shared" si="20"/>
        <v>Георгиевич</v>
      </c>
      <c r="G238" s="17" t="s">
        <v>140</v>
      </c>
      <c r="H238" s="49">
        <v>44631</v>
      </c>
      <c r="I238" s="17" t="str">
        <f t="shared" si="21"/>
        <v>+7</v>
      </c>
      <c r="J238" s="17" t="str">
        <f>_xlfn.XLOOKUP(I238,'коды стран'!$B$2:$B$7,'коды стран'!$A$2:$A$7,"Не найдено",0)</f>
        <v>Россия</v>
      </c>
      <c r="K238" s="51">
        <f t="shared" ca="1" si="22"/>
        <v>45740</v>
      </c>
      <c r="L238" s="55">
        <f t="shared" ca="1" si="23"/>
        <v>36.966666666666669</v>
      </c>
    </row>
    <row r="239" spans="1:12" x14ac:dyDescent="0.25">
      <c r="A239" s="18">
        <v>277</v>
      </c>
      <c r="B239" s="17" t="s">
        <v>338</v>
      </c>
      <c r="C239" s="57" t="s">
        <v>725</v>
      </c>
      <c r="D239" s="17" t="str">
        <f t="shared" si="18"/>
        <v>Арина</v>
      </c>
      <c r="E239" s="17" t="str">
        <f t="shared" si="19"/>
        <v>Филиппова</v>
      </c>
      <c r="F239" s="17" t="str">
        <f t="shared" si="20"/>
        <v>Руслановна</v>
      </c>
      <c r="G239" s="17" t="s">
        <v>142</v>
      </c>
      <c r="H239" s="49">
        <v>44750</v>
      </c>
      <c r="I239" s="17" t="str">
        <f t="shared" si="21"/>
        <v>+7</v>
      </c>
      <c r="J239" s="17" t="str">
        <f>_xlfn.XLOOKUP(I239,'коды стран'!$B$2:$B$7,'коды стран'!$A$2:$A$7,"Не найдено",0)</f>
        <v>Россия</v>
      </c>
      <c r="K239" s="51">
        <f t="shared" ca="1" si="22"/>
        <v>45740</v>
      </c>
      <c r="L239" s="55">
        <f t="shared" ca="1" si="23"/>
        <v>33</v>
      </c>
    </row>
    <row r="240" spans="1:12" x14ac:dyDescent="0.25">
      <c r="A240" s="18">
        <v>104</v>
      </c>
      <c r="B240" s="17" t="s">
        <v>337</v>
      </c>
      <c r="C240" s="57" t="s">
        <v>726</v>
      </c>
      <c r="D240" s="17" t="str">
        <f t="shared" si="18"/>
        <v>Георгий</v>
      </c>
      <c r="E240" s="17" t="str">
        <f t="shared" si="19"/>
        <v>Борисов</v>
      </c>
      <c r="F240" s="17" t="str">
        <f t="shared" si="20"/>
        <v>Степанович</v>
      </c>
      <c r="G240" s="17" t="s">
        <v>140</v>
      </c>
      <c r="H240" s="49">
        <v>44772</v>
      </c>
      <c r="I240" s="17" t="str">
        <f t="shared" si="21"/>
        <v>+998</v>
      </c>
      <c r="J240" s="17" t="str">
        <f>_xlfn.XLOOKUP(I240,'коды стран'!$B$2:$B$7,'коды стран'!$A$2:$A$7,"Не найдено",0)</f>
        <v>Узбекистан</v>
      </c>
      <c r="K240" s="51">
        <f t="shared" ca="1" si="22"/>
        <v>45740</v>
      </c>
      <c r="L240" s="55">
        <f t="shared" ca="1" si="23"/>
        <v>32.266666666666666</v>
      </c>
    </row>
    <row r="241" spans="1:12" x14ac:dyDescent="0.25">
      <c r="A241" s="18">
        <v>109</v>
      </c>
      <c r="B241" s="17" t="s">
        <v>336</v>
      </c>
      <c r="C241" s="57" t="s">
        <v>727</v>
      </c>
      <c r="D241" s="17" t="str">
        <f t="shared" si="18"/>
        <v>Виктория</v>
      </c>
      <c r="E241" s="17" t="str">
        <f t="shared" si="19"/>
        <v>Ларионова</v>
      </c>
      <c r="F241" s="17" t="str">
        <f t="shared" si="20"/>
        <v>Андреевна</v>
      </c>
      <c r="G241" s="17" t="s">
        <v>142</v>
      </c>
      <c r="H241" s="49">
        <v>44732</v>
      </c>
      <c r="I241" s="17" t="str">
        <f t="shared" si="21"/>
        <v>+380</v>
      </c>
      <c r="J241" s="17" t="str">
        <f>_xlfn.XLOOKUP(I241,'коды стран'!$B$2:$B$7,'коды стран'!$A$2:$A$7,"Не найдено",0)</f>
        <v>Украина</v>
      </c>
      <c r="K241" s="51">
        <f t="shared" ca="1" si="22"/>
        <v>45740</v>
      </c>
      <c r="L241" s="55">
        <f t="shared" ca="1" si="23"/>
        <v>33.6</v>
      </c>
    </row>
    <row r="242" spans="1:12" x14ac:dyDescent="0.25">
      <c r="A242" s="18">
        <v>369</v>
      </c>
      <c r="B242" s="17" t="s">
        <v>335</v>
      </c>
      <c r="C242" s="57" t="s">
        <v>728</v>
      </c>
      <c r="D242" s="17" t="str">
        <f t="shared" si="18"/>
        <v>Арсений</v>
      </c>
      <c r="E242" s="17" t="str">
        <f t="shared" si="19"/>
        <v>Павлов</v>
      </c>
      <c r="F242" s="17" t="str">
        <f t="shared" si="20"/>
        <v>Дмитриевич</v>
      </c>
      <c r="G242" s="17" t="s">
        <v>142</v>
      </c>
      <c r="H242" s="49">
        <v>44678</v>
      </c>
      <c r="I242" s="17" t="str">
        <f t="shared" si="21"/>
        <v>+7</v>
      </c>
      <c r="J242" s="17" t="str">
        <f>_xlfn.XLOOKUP(I242,'коды стран'!$B$2:$B$7,'коды стран'!$A$2:$A$7,"Не найдено",0)</f>
        <v>Россия</v>
      </c>
      <c r="K242" s="51">
        <f t="shared" ca="1" si="22"/>
        <v>45740</v>
      </c>
      <c r="L242" s="55">
        <f t="shared" ca="1" si="23"/>
        <v>35.4</v>
      </c>
    </row>
    <row r="243" spans="1:12" x14ac:dyDescent="0.25">
      <c r="A243" s="18">
        <v>78</v>
      </c>
      <c r="B243" s="17" t="s">
        <v>334</v>
      </c>
      <c r="C243" s="57" t="s">
        <v>729</v>
      </c>
      <c r="D243" s="17" t="str">
        <f t="shared" si="18"/>
        <v>Милана</v>
      </c>
      <c r="E243" s="17" t="str">
        <f t="shared" si="19"/>
        <v>Кочеткова</v>
      </c>
      <c r="F243" s="17" t="str">
        <f t="shared" si="20"/>
        <v>Владиславовна</v>
      </c>
      <c r="G243" s="17" t="s">
        <v>142</v>
      </c>
      <c r="H243" s="49">
        <v>44658</v>
      </c>
      <c r="I243" s="17" t="str">
        <f t="shared" si="21"/>
        <v>+380</v>
      </c>
      <c r="J243" s="17" t="str">
        <f>_xlfn.XLOOKUP(I243,'коды стран'!$B$2:$B$7,'коды стран'!$A$2:$A$7,"Не найдено",0)</f>
        <v>Украина</v>
      </c>
      <c r="K243" s="51">
        <f t="shared" ca="1" si="22"/>
        <v>45740</v>
      </c>
      <c r="L243" s="55">
        <f t="shared" ca="1" si="23"/>
        <v>36.06666666666667</v>
      </c>
    </row>
    <row r="244" spans="1:12" x14ac:dyDescent="0.25">
      <c r="A244" s="18">
        <v>66</v>
      </c>
      <c r="B244" s="17" t="s">
        <v>333</v>
      </c>
      <c r="C244" s="57" t="s">
        <v>730</v>
      </c>
      <c r="D244" s="17" t="str">
        <f t="shared" si="18"/>
        <v>Игорь</v>
      </c>
      <c r="E244" s="17" t="str">
        <f t="shared" si="19"/>
        <v>Соколовский</v>
      </c>
      <c r="F244" s="17" t="str">
        <f t="shared" si="20"/>
        <v>Михайлович</v>
      </c>
      <c r="G244" s="17" t="s">
        <v>140</v>
      </c>
      <c r="H244" s="49">
        <v>44777</v>
      </c>
      <c r="I244" s="17" t="str">
        <f t="shared" si="21"/>
        <v>+7</v>
      </c>
      <c r="J244" s="17" t="str">
        <f>_xlfn.XLOOKUP(I244,'коды стран'!$B$2:$B$7,'коды стран'!$A$2:$A$7,"Не найдено",0)</f>
        <v>Россия</v>
      </c>
      <c r="K244" s="51">
        <f t="shared" ca="1" si="22"/>
        <v>45740</v>
      </c>
      <c r="L244" s="55">
        <f t="shared" ca="1" si="23"/>
        <v>32.1</v>
      </c>
    </row>
    <row r="245" spans="1:12" x14ac:dyDescent="0.25">
      <c r="A245" s="18">
        <v>261</v>
      </c>
      <c r="B245" s="17" t="s">
        <v>332</v>
      </c>
      <c r="C245" s="57" t="s">
        <v>731</v>
      </c>
      <c r="D245" s="17" t="str">
        <f t="shared" si="18"/>
        <v>Елизавета</v>
      </c>
      <c r="E245" s="17" t="str">
        <f t="shared" si="19"/>
        <v>Миронова</v>
      </c>
      <c r="F245" s="17" t="str">
        <f t="shared" si="20"/>
        <v>Ивановна</v>
      </c>
      <c r="G245" s="17" t="s">
        <v>142</v>
      </c>
      <c r="H245" s="49">
        <v>44848</v>
      </c>
      <c r="I245" s="17" t="str">
        <f t="shared" si="21"/>
        <v>+7</v>
      </c>
      <c r="J245" s="17" t="str">
        <f>_xlfn.XLOOKUP(I245,'коды стран'!$B$2:$B$7,'коды стран'!$A$2:$A$7,"Не найдено",0)</f>
        <v>Россия</v>
      </c>
      <c r="K245" s="51">
        <f t="shared" ca="1" si="22"/>
        <v>45740</v>
      </c>
      <c r="L245" s="55">
        <f t="shared" ca="1" si="23"/>
        <v>29.733333333333334</v>
      </c>
    </row>
    <row r="246" spans="1:12" x14ac:dyDescent="0.25">
      <c r="A246" s="18">
        <v>307</v>
      </c>
      <c r="B246" s="17" t="s">
        <v>331</v>
      </c>
      <c r="C246" s="57" t="s">
        <v>732</v>
      </c>
      <c r="D246" s="17" t="str">
        <f t="shared" si="18"/>
        <v>Матвей</v>
      </c>
      <c r="E246" s="17" t="str">
        <f t="shared" si="19"/>
        <v>Кудрявцев</v>
      </c>
      <c r="F246" s="17" t="str">
        <f t="shared" si="20"/>
        <v>Артемович</v>
      </c>
      <c r="G246" s="17" t="s">
        <v>142</v>
      </c>
      <c r="H246" s="49">
        <v>44764</v>
      </c>
      <c r="I246" s="17" t="str">
        <f t="shared" si="21"/>
        <v>+375</v>
      </c>
      <c r="J246" s="17" t="str">
        <f>_xlfn.XLOOKUP(I246,'коды стран'!$B$2:$B$7,'коды стран'!$A$2:$A$7,"Не найдено",0)</f>
        <v>Беларусь</v>
      </c>
      <c r="K246" s="51">
        <f t="shared" ca="1" si="22"/>
        <v>45740</v>
      </c>
      <c r="L246" s="55">
        <f t="shared" ca="1" si="23"/>
        <v>32.533333333333331</v>
      </c>
    </row>
    <row r="247" spans="1:12" x14ac:dyDescent="0.25">
      <c r="A247" s="18">
        <v>144</v>
      </c>
      <c r="B247" s="17" t="s">
        <v>330</v>
      </c>
      <c r="C247" s="57" t="s">
        <v>733</v>
      </c>
      <c r="D247" s="17" t="str">
        <f t="shared" si="18"/>
        <v>Анжелика</v>
      </c>
      <c r="E247" s="17" t="str">
        <f t="shared" si="19"/>
        <v>Савельева</v>
      </c>
      <c r="F247" s="17" t="str">
        <f t="shared" si="20"/>
        <v>Романовна</v>
      </c>
      <c r="G247" s="17" t="s">
        <v>142</v>
      </c>
      <c r="H247" s="49">
        <v>44705</v>
      </c>
      <c r="I247" s="17" t="str">
        <f t="shared" si="21"/>
        <v>+380</v>
      </c>
      <c r="J247" s="17" t="str">
        <f>_xlfn.XLOOKUP(I247,'коды стран'!$B$2:$B$7,'коды стран'!$A$2:$A$7,"Не найдено",0)</f>
        <v>Украина</v>
      </c>
      <c r="K247" s="51">
        <f t="shared" ca="1" si="22"/>
        <v>45740</v>
      </c>
      <c r="L247" s="55">
        <f t="shared" ca="1" si="23"/>
        <v>34.5</v>
      </c>
    </row>
    <row r="248" spans="1:12" x14ac:dyDescent="0.25">
      <c r="A248" s="18">
        <v>76</v>
      </c>
      <c r="B248" s="17" t="s">
        <v>329</v>
      </c>
      <c r="C248" s="57" t="s">
        <v>734</v>
      </c>
      <c r="D248" s="17" t="str">
        <f t="shared" si="18"/>
        <v>Тимофей</v>
      </c>
      <c r="E248" s="17" t="str">
        <f t="shared" si="19"/>
        <v>Быков</v>
      </c>
      <c r="F248" s="17" t="str">
        <f t="shared" si="20"/>
        <v>Кириллович</v>
      </c>
      <c r="G248" s="17" t="s">
        <v>142</v>
      </c>
      <c r="H248" s="49">
        <v>44575</v>
      </c>
      <c r="I248" s="17" t="str">
        <f t="shared" si="21"/>
        <v>+375</v>
      </c>
      <c r="J248" s="17" t="str">
        <f>_xlfn.XLOOKUP(I248,'коды стран'!$B$2:$B$7,'коды стран'!$A$2:$A$7,"Не найдено",0)</f>
        <v>Беларусь</v>
      </c>
      <c r="K248" s="51">
        <f t="shared" ca="1" si="22"/>
        <v>45740</v>
      </c>
      <c r="L248" s="55">
        <f t="shared" ca="1" si="23"/>
        <v>38.833333333333336</v>
      </c>
    </row>
    <row r="249" spans="1:12" x14ac:dyDescent="0.25">
      <c r="A249" s="18">
        <v>84</v>
      </c>
      <c r="B249" s="17" t="s">
        <v>328</v>
      </c>
      <c r="C249" s="57" t="s">
        <v>735</v>
      </c>
      <c r="D249" s="17" t="str">
        <f t="shared" si="18"/>
        <v>Кира</v>
      </c>
      <c r="E249" s="17" t="str">
        <f t="shared" si="19"/>
        <v>Шевцова</v>
      </c>
      <c r="F249" s="17" t="str">
        <f t="shared" si="20"/>
        <v>Евгеньевна</v>
      </c>
      <c r="G249" s="17" t="s">
        <v>140</v>
      </c>
      <c r="H249" s="49">
        <v>44805</v>
      </c>
      <c r="I249" s="17" t="str">
        <f t="shared" si="21"/>
        <v>+992</v>
      </c>
      <c r="J249" s="17" t="str">
        <f>_xlfn.XLOOKUP(I249,'коды стран'!$B$2:$B$7,'коды стран'!$A$2:$A$7,"Не найдено",0)</f>
        <v>Таджикистан</v>
      </c>
      <c r="K249" s="51">
        <f t="shared" ca="1" si="22"/>
        <v>45740</v>
      </c>
      <c r="L249" s="55">
        <f t="shared" ca="1" si="23"/>
        <v>31.166666666666668</v>
      </c>
    </row>
    <row r="250" spans="1:12" x14ac:dyDescent="0.25">
      <c r="A250" s="18">
        <v>81</v>
      </c>
      <c r="B250" s="17" t="s">
        <v>327</v>
      </c>
      <c r="C250" s="57" t="s">
        <v>736</v>
      </c>
      <c r="D250" s="17" t="str">
        <f t="shared" si="18"/>
        <v>Руслан</v>
      </c>
      <c r="E250" s="17" t="str">
        <f t="shared" si="19"/>
        <v>Андреев</v>
      </c>
      <c r="F250" s="17" t="str">
        <f t="shared" si="20"/>
        <v>Алексеевич</v>
      </c>
      <c r="G250" s="17" t="s">
        <v>142</v>
      </c>
      <c r="H250" s="49">
        <v>44825</v>
      </c>
      <c r="I250" s="17" t="str">
        <f t="shared" si="21"/>
        <v>+7</v>
      </c>
      <c r="J250" s="17" t="str">
        <f>_xlfn.XLOOKUP(I250,'коды стран'!$B$2:$B$7,'коды стран'!$A$2:$A$7,"Не найдено",0)</f>
        <v>Россия</v>
      </c>
      <c r="K250" s="51">
        <f t="shared" ca="1" si="22"/>
        <v>45740</v>
      </c>
      <c r="L250" s="55">
        <f t="shared" ca="1" si="23"/>
        <v>30.5</v>
      </c>
    </row>
    <row r="251" spans="1:12" x14ac:dyDescent="0.25">
      <c r="A251" s="18">
        <v>157</v>
      </c>
      <c r="B251" s="17" t="s">
        <v>326</v>
      </c>
      <c r="C251" s="57" t="s">
        <v>737</v>
      </c>
      <c r="D251" s="17" t="str">
        <f t="shared" si="18"/>
        <v>Валерия</v>
      </c>
      <c r="E251" s="17" t="str">
        <f t="shared" si="19"/>
        <v>Брагина</v>
      </c>
      <c r="F251" s="17" t="str">
        <f t="shared" si="20"/>
        <v>Витальевна</v>
      </c>
      <c r="G251" s="17" t="s">
        <v>140</v>
      </c>
      <c r="H251" s="49">
        <v>44783</v>
      </c>
      <c r="I251" s="17" t="str">
        <f t="shared" si="21"/>
        <v>+7</v>
      </c>
      <c r="J251" s="17" t="str">
        <f>_xlfn.XLOOKUP(I251,'коды стран'!$B$2:$B$7,'коды стран'!$A$2:$A$7,"Не найдено",0)</f>
        <v>Россия</v>
      </c>
      <c r="K251" s="51">
        <f t="shared" ca="1" si="22"/>
        <v>45740</v>
      </c>
      <c r="L251" s="55">
        <f t="shared" ca="1" si="23"/>
        <v>31.9</v>
      </c>
    </row>
    <row r="252" spans="1:12" x14ac:dyDescent="0.25">
      <c r="A252" s="18">
        <v>57</v>
      </c>
      <c r="B252" s="17" t="s">
        <v>325</v>
      </c>
      <c r="C252" s="57" t="s">
        <v>738</v>
      </c>
      <c r="D252" s="17" t="str">
        <f t="shared" si="18"/>
        <v>Илья</v>
      </c>
      <c r="E252" s="17" t="str">
        <f t="shared" si="19"/>
        <v>Денисов</v>
      </c>
      <c r="F252" s="17" t="str">
        <f t="shared" si="20"/>
        <v>Максимович</v>
      </c>
      <c r="G252" s="17" t="s">
        <v>140</v>
      </c>
      <c r="H252" s="49">
        <v>44669</v>
      </c>
      <c r="I252" s="17" t="str">
        <f t="shared" si="21"/>
        <v>+7</v>
      </c>
      <c r="J252" s="17" t="str">
        <f>_xlfn.XLOOKUP(I252,'коды стран'!$B$2:$B$7,'коды стран'!$A$2:$A$7,"Не найдено",0)</f>
        <v>Россия</v>
      </c>
      <c r="K252" s="51">
        <f t="shared" ca="1" si="22"/>
        <v>45740</v>
      </c>
      <c r="L252" s="55">
        <f t="shared" ca="1" si="23"/>
        <v>35.700000000000003</v>
      </c>
    </row>
    <row r="253" spans="1:12" x14ac:dyDescent="0.25">
      <c r="A253" s="18">
        <v>479</v>
      </c>
      <c r="B253" s="17" t="s">
        <v>324</v>
      </c>
      <c r="C253" s="57" t="s">
        <v>739</v>
      </c>
      <c r="D253" s="17" t="str">
        <f t="shared" si="18"/>
        <v>Полина</v>
      </c>
      <c r="E253" s="17" t="str">
        <f t="shared" si="19"/>
        <v>Гусева</v>
      </c>
      <c r="F253" s="17" t="str">
        <f t="shared" si="20"/>
        <v>Игоревна</v>
      </c>
      <c r="G253" s="17" t="s">
        <v>142</v>
      </c>
      <c r="H253" s="49">
        <v>44793</v>
      </c>
      <c r="I253" s="17" t="str">
        <f t="shared" si="21"/>
        <v>+7</v>
      </c>
      <c r="J253" s="17" t="str">
        <f>_xlfn.XLOOKUP(I253,'коды стран'!$B$2:$B$7,'коды стран'!$A$2:$A$7,"Не найдено",0)</f>
        <v>Россия</v>
      </c>
      <c r="K253" s="51">
        <f t="shared" ca="1" si="22"/>
        <v>45740</v>
      </c>
      <c r="L253" s="55">
        <f t="shared" ca="1" si="23"/>
        <v>31.566666666666666</v>
      </c>
    </row>
    <row r="254" spans="1:12" x14ac:dyDescent="0.25">
      <c r="A254" s="18">
        <v>406</v>
      </c>
      <c r="B254" s="17" t="s">
        <v>323</v>
      </c>
      <c r="C254" s="57" t="s">
        <v>740</v>
      </c>
      <c r="D254" s="17" t="str">
        <f t="shared" si="18"/>
        <v>Виталий</v>
      </c>
      <c r="E254" s="17" t="str">
        <f t="shared" si="19"/>
        <v>Костин</v>
      </c>
      <c r="F254" s="17" t="str">
        <f t="shared" si="20"/>
        <v>Аркадьевич</v>
      </c>
      <c r="G254" s="17" t="s">
        <v>142</v>
      </c>
      <c r="H254" s="49">
        <v>44895</v>
      </c>
      <c r="I254" s="17" t="str">
        <f t="shared" si="21"/>
        <v>+380</v>
      </c>
      <c r="J254" s="17" t="str">
        <f>_xlfn.XLOOKUP(I254,'коды стран'!$B$2:$B$7,'коды стран'!$A$2:$A$7,"Не найдено",0)</f>
        <v>Украина</v>
      </c>
      <c r="K254" s="51">
        <f t="shared" ca="1" si="22"/>
        <v>45740</v>
      </c>
      <c r="L254" s="55">
        <f t="shared" ca="1" si="23"/>
        <v>28.166666666666668</v>
      </c>
    </row>
    <row r="255" spans="1:12" x14ac:dyDescent="0.25">
      <c r="A255" s="18">
        <v>56</v>
      </c>
      <c r="B255" s="17" t="s">
        <v>322</v>
      </c>
      <c r="C255" s="57" t="s">
        <v>741</v>
      </c>
      <c r="D255" s="17" t="str">
        <f t="shared" si="18"/>
        <v>Софья</v>
      </c>
      <c r="E255" s="17" t="str">
        <f t="shared" si="19"/>
        <v>Князева</v>
      </c>
      <c r="F255" s="17" t="str">
        <f t="shared" si="20"/>
        <v>Данииловна</v>
      </c>
      <c r="G255" s="17" t="s">
        <v>140</v>
      </c>
      <c r="H255" s="49">
        <v>44662</v>
      </c>
      <c r="I255" s="17" t="str">
        <f t="shared" si="21"/>
        <v>+992</v>
      </c>
      <c r="J255" s="17" t="str">
        <f>_xlfn.XLOOKUP(I255,'коды стран'!$B$2:$B$7,'коды стран'!$A$2:$A$7,"Не найдено",0)</f>
        <v>Таджикистан</v>
      </c>
      <c r="K255" s="51">
        <f t="shared" ca="1" si="22"/>
        <v>45740</v>
      </c>
      <c r="L255" s="55">
        <f t="shared" ca="1" si="23"/>
        <v>35.93333333333333</v>
      </c>
    </row>
    <row r="256" spans="1:12" x14ac:dyDescent="0.25">
      <c r="A256" s="18">
        <v>10</v>
      </c>
      <c r="B256" s="17" t="s">
        <v>321</v>
      </c>
      <c r="C256" s="57" t="s">
        <v>742</v>
      </c>
      <c r="D256" s="17" t="str">
        <f t="shared" si="18"/>
        <v>Даниил</v>
      </c>
      <c r="E256" s="17" t="str">
        <f t="shared" si="19"/>
        <v>Кравцов</v>
      </c>
      <c r="F256" s="17" t="str">
        <f t="shared" si="20"/>
        <v>Егорович</v>
      </c>
      <c r="G256" s="17" t="s">
        <v>140</v>
      </c>
      <c r="H256" s="49">
        <v>44881</v>
      </c>
      <c r="I256" s="17" t="str">
        <f t="shared" si="21"/>
        <v>+380</v>
      </c>
      <c r="J256" s="17" t="str">
        <f>_xlfn.XLOOKUP(I256,'коды стран'!$B$2:$B$7,'коды стран'!$A$2:$A$7,"Не найдено",0)</f>
        <v>Украина</v>
      </c>
      <c r="K256" s="51">
        <f t="shared" ca="1" si="22"/>
        <v>45740</v>
      </c>
      <c r="L256" s="55">
        <f t="shared" ca="1" si="23"/>
        <v>28.633333333333333</v>
      </c>
    </row>
    <row r="257" spans="1:12" x14ac:dyDescent="0.25">
      <c r="A257" s="18">
        <v>174</v>
      </c>
      <c r="B257" s="17" t="s">
        <v>320</v>
      </c>
      <c r="C257" s="57" t="s">
        <v>743</v>
      </c>
      <c r="D257" s="17" t="str">
        <f t="shared" si="18"/>
        <v>Алиса</v>
      </c>
      <c r="E257" s="17" t="str">
        <f t="shared" si="19"/>
        <v>Белозерова</v>
      </c>
      <c r="F257" s="17" t="str">
        <f t="shared" si="20"/>
        <v>Владиславовна</v>
      </c>
      <c r="G257" s="17" t="s">
        <v>142</v>
      </c>
      <c r="H257" s="49">
        <v>44779</v>
      </c>
      <c r="I257" s="17" t="str">
        <f t="shared" si="21"/>
        <v>+992</v>
      </c>
      <c r="J257" s="17" t="str">
        <f>_xlfn.XLOOKUP(I257,'коды стран'!$B$2:$B$7,'коды стран'!$A$2:$A$7,"Не найдено",0)</f>
        <v>Таджикистан</v>
      </c>
      <c r="K257" s="51">
        <f t="shared" ca="1" si="22"/>
        <v>45740</v>
      </c>
      <c r="L257" s="55">
        <f t="shared" ca="1" si="23"/>
        <v>32.033333333333331</v>
      </c>
    </row>
    <row r="258" spans="1:12" x14ac:dyDescent="0.25">
      <c r="A258" s="18">
        <v>72</v>
      </c>
      <c r="B258" s="17" t="s">
        <v>319</v>
      </c>
      <c r="C258" s="57" t="s">
        <v>744</v>
      </c>
      <c r="D258" s="17" t="str">
        <f t="shared" ref="D258:D321" si="24">LEFT(C258, FIND(" ", C258) - 1)</f>
        <v>Евгений</v>
      </c>
      <c r="E258" s="17" t="str">
        <f t="shared" ref="E258:E321" si="25">TRIM(MID(C258, FIND(" ", C258) + 1, FIND("#", SUBSTITUTE(C258, " ", "#", 2)) - FIND(" ", C258) - 1))</f>
        <v>Мартынов</v>
      </c>
      <c r="F258" s="17" t="str">
        <f t="shared" ref="F258:F321" si="26">RIGHT(C258, LEN(C258) - FIND("#", SUBSTITUTE(C258, " ", "#", LEN(C258) - LEN(SUBSTITUTE(C258, " ", "")))))</f>
        <v>Ильич</v>
      </c>
      <c r="G258" s="17" t="s">
        <v>142</v>
      </c>
      <c r="H258" s="49">
        <v>44906</v>
      </c>
      <c r="I258" s="17" t="str">
        <f t="shared" ref="I258:I321" si="27">LEFT(B258,LEN(B258)-13)</f>
        <v>+992</v>
      </c>
      <c r="J258" s="17" t="str">
        <f>_xlfn.XLOOKUP(I258,'коды стран'!$B$2:$B$7,'коды стран'!$A$2:$A$7,"Не найдено",0)</f>
        <v>Таджикистан</v>
      </c>
      <c r="K258" s="51">
        <f t="shared" ref="K258:K321" ca="1" si="28">TODAY()</f>
        <v>45740</v>
      </c>
      <c r="L258" s="55">
        <f t="shared" ref="L258:L321" ca="1" si="29">(K258-H258)/30</f>
        <v>27.8</v>
      </c>
    </row>
    <row r="259" spans="1:12" x14ac:dyDescent="0.25">
      <c r="A259" s="18">
        <v>38</v>
      </c>
      <c r="B259" s="17" t="s">
        <v>318</v>
      </c>
      <c r="C259" s="57" t="s">
        <v>745</v>
      </c>
      <c r="D259" s="17" t="str">
        <f t="shared" si="24"/>
        <v>Анастасия</v>
      </c>
      <c r="E259" s="17" t="str">
        <f t="shared" si="25"/>
        <v>Кузьмина</v>
      </c>
      <c r="F259" s="17" t="str">
        <f t="shared" si="26"/>
        <v>Родионовна</v>
      </c>
      <c r="G259" s="17" t="s">
        <v>140</v>
      </c>
      <c r="H259" s="49">
        <v>44819</v>
      </c>
      <c r="I259" s="17" t="str">
        <f t="shared" si="27"/>
        <v>+992</v>
      </c>
      <c r="J259" s="17" t="str">
        <f>_xlfn.XLOOKUP(I259,'коды стран'!$B$2:$B$7,'коды стран'!$A$2:$A$7,"Не найдено",0)</f>
        <v>Таджикистан</v>
      </c>
      <c r="K259" s="51">
        <f t="shared" ca="1" si="28"/>
        <v>45740</v>
      </c>
      <c r="L259" s="55">
        <f t="shared" ca="1" si="29"/>
        <v>30.7</v>
      </c>
    </row>
    <row r="260" spans="1:12" x14ac:dyDescent="0.25">
      <c r="A260" s="18">
        <v>18</v>
      </c>
      <c r="B260" s="17" t="s">
        <v>317</v>
      </c>
      <c r="C260" s="57" t="s">
        <v>746</v>
      </c>
      <c r="D260" s="17" t="str">
        <f t="shared" si="24"/>
        <v>Артемий</v>
      </c>
      <c r="E260" s="17" t="str">
        <f t="shared" si="25"/>
        <v>Самсонов</v>
      </c>
      <c r="F260" s="17" t="str">
        <f t="shared" si="26"/>
        <v>Леонидович</v>
      </c>
      <c r="G260" s="17" t="s">
        <v>140</v>
      </c>
      <c r="H260" s="49">
        <v>44578</v>
      </c>
      <c r="I260" s="17" t="str">
        <f t="shared" si="27"/>
        <v>+380</v>
      </c>
      <c r="J260" s="17" t="str">
        <f>_xlfn.XLOOKUP(I260,'коды стран'!$B$2:$B$7,'коды стран'!$A$2:$A$7,"Не найдено",0)</f>
        <v>Украина</v>
      </c>
      <c r="K260" s="51">
        <f t="shared" ca="1" si="28"/>
        <v>45740</v>
      </c>
      <c r="L260" s="55">
        <f t="shared" ca="1" si="29"/>
        <v>38.733333333333334</v>
      </c>
    </row>
    <row r="261" spans="1:12" x14ac:dyDescent="0.25">
      <c r="A261" s="18">
        <v>88</v>
      </c>
      <c r="B261" s="17" t="s">
        <v>316</v>
      </c>
      <c r="C261" s="57" t="s">
        <v>747</v>
      </c>
      <c r="D261" s="17" t="str">
        <f t="shared" si="24"/>
        <v>Вера</v>
      </c>
      <c r="E261" s="17" t="str">
        <f t="shared" si="25"/>
        <v>Лапина</v>
      </c>
      <c r="F261" s="17" t="str">
        <f t="shared" si="26"/>
        <v>Геннадьевна</v>
      </c>
      <c r="G261" s="17" t="s">
        <v>142</v>
      </c>
      <c r="H261" s="49">
        <v>44630</v>
      </c>
      <c r="I261" s="17" t="str">
        <f t="shared" si="27"/>
        <v>+380</v>
      </c>
      <c r="J261" s="17" t="str">
        <f>_xlfn.XLOOKUP(I261,'коды стран'!$B$2:$B$7,'коды стран'!$A$2:$A$7,"Не найдено",0)</f>
        <v>Украина</v>
      </c>
      <c r="K261" s="51">
        <f t="shared" ca="1" si="28"/>
        <v>45740</v>
      </c>
      <c r="L261" s="55">
        <f t="shared" ca="1" si="29"/>
        <v>37</v>
      </c>
    </row>
    <row r="262" spans="1:12" x14ac:dyDescent="0.25">
      <c r="A262" s="18">
        <v>129</v>
      </c>
      <c r="B262" s="17" t="s">
        <v>315</v>
      </c>
      <c r="C262" s="57" t="s">
        <v>748</v>
      </c>
      <c r="D262" s="17" t="str">
        <f t="shared" si="24"/>
        <v>Филипп</v>
      </c>
      <c r="E262" s="17" t="str">
        <f t="shared" si="25"/>
        <v>Котов</v>
      </c>
      <c r="F262" s="17" t="str">
        <f t="shared" si="26"/>
        <v>Филиппович</v>
      </c>
      <c r="G262" s="17" t="s">
        <v>140</v>
      </c>
      <c r="H262" s="49">
        <v>44868</v>
      </c>
      <c r="I262" s="17" t="str">
        <f t="shared" si="27"/>
        <v>+375</v>
      </c>
      <c r="J262" s="17" t="str">
        <f>_xlfn.XLOOKUP(I262,'коды стран'!$B$2:$B$7,'коды стран'!$A$2:$A$7,"Не найдено",0)</f>
        <v>Беларусь</v>
      </c>
      <c r="K262" s="51">
        <f t="shared" ca="1" si="28"/>
        <v>45740</v>
      </c>
      <c r="L262" s="55">
        <f t="shared" ca="1" si="29"/>
        <v>29.066666666666666</v>
      </c>
    </row>
    <row r="263" spans="1:12" x14ac:dyDescent="0.25">
      <c r="A263" s="18">
        <v>19</v>
      </c>
      <c r="B263" s="17" t="s">
        <v>314</v>
      </c>
      <c r="C263" s="57" t="s">
        <v>749</v>
      </c>
      <c r="D263" s="17" t="str">
        <f t="shared" si="24"/>
        <v>Марина</v>
      </c>
      <c r="E263" s="17" t="str">
        <f t="shared" si="25"/>
        <v>Лаврова</v>
      </c>
      <c r="F263" s="17" t="str">
        <f t="shared" si="26"/>
        <v>Артемовна</v>
      </c>
      <c r="G263" s="17" t="s">
        <v>142</v>
      </c>
      <c r="H263" s="49">
        <v>44902</v>
      </c>
      <c r="I263" s="17" t="str">
        <f t="shared" si="27"/>
        <v>+7</v>
      </c>
      <c r="J263" s="17" t="str">
        <f>_xlfn.XLOOKUP(I263,'коды стран'!$B$2:$B$7,'коды стран'!$A$2:$A$7,"Не найдено",0)</f>
        <v>Россия</v>
      </c>
      <c r="K263" s="51">
        <f t="shared" ca="1" si="28"/>
        <v>45740</v>
      </c>
      <c r="L263" s="55">
        <f t="shared" ca="1" si="29"/>
        <v>27.933333333333334</v>
      </c>
    </row>
    <row r="264" spans="1:12" x14ac:dyDescent="0.25">
      <c r="A264" s="18">
        <v>304</v>
      </c>
      <c r="B264" s="17" t="s">
        <v>313</v>
      </c>
      <c r="C264" s="57" t="s">
        <v>750</v>
      </c>
      <c r="D264" s="17" t="str">
        <f t="shared" si="24"/>
        <v>Семен</v>
      </c>
      <c r="E264" s="17" t="str">
        <f t="shared" si="25"/>
        <v>Кузьмин</v>
      </c>
      <c r="F264" s="17" t="str">
        <f t="shared" si="26"/>
        <v>Матвеевич</v>
      </c>
      <c r="G264" s="17" t="s">
        <v>140</v>
      </c>
      <c r="H264" s="49">
        <v>44886</v>
      </c>
      <c r="I264" s="17" t="str">
        <f t="shared" si="27"/>
        <v>+7</v>
      </c>
      <c r="J264" s="17" t="str">
        <f>_xlfn.XLOOKUP(I264,'коды стран'!$B$2:$B$7,'коды стран'!$A$2:$A$7,"Не найдено",0)</f>
        <v>Россия</v>
      </c>
      <c r="K264" s="51">
        <f t="shared" ca="1" si="28"/>
        <v>45740</v>
      </c>
      <c r="L264" s="55">
        <f t="shared" ca="1" si="29"/>
        <v>28.466666666666665</v>
      </c>
    </row>
    <row r="265" spans="1:12" x14ac:dyDescent="0.25">
      <c r="A265" s="18">
        <v>285</v>
      </c>
      <c r="B265" s="17" t="s">
        <v>312</v>
      </c>
      <c r="C265" s="57" t="s">
        <v>751</v>
      </c>
      <c r="D265" s="17" t="str">
        <f t="shared" si="24"/>
        <v>Алина</v>
      </c>
      <c r="E265" s="17" t="str">
        <f t="shared" si="25"/>
        <v>Коваленко</v>
      </c>
      <c r="F265" s="17" t="str">
        <f t="shared" si="26"/>
        <v>Семеновна</v>
      </c>
      <c r="G265" s="17" t="s">
        <v>140</v>
      </c>
      <c r="H265" s="49">
        <v>44922</v>
      </c>
      <c r="I265" s="17" t="str">
        <f t="shared" si="27"/>
        <v>+992</v>
      </c>
      <c r="J265" s="17" t="str">
        <f>_xlfn.XLOOKUP(I265,'коды стран'!$B$2:$B$7,'коды стран'!$A$2:$A$7,"Не найдено",0)</f>
        <v>Таджикистан</v>
      </c>
      <c r="K265" s="51">
        <f t="shared" ca="1" si="28"/>
        <v>45740</v>
      </c>
      <c r="L265" s="55">
        <f t="shared" ca="1" si="29"/>
        <v>27.266666666666666</v>
      </c>
    </row>
    <row r="266" spans="1:12" x14ac:dyDescent="0.25">
      <c r="A266" s="18">
        <v>461</v>
      </c>
      <c r="B266" s="17" t="s">
        <v>311</v>
      </c>
      <c r="C266" s="57" t="s">
        <v>752</v>
      </c>
      <c r="D266" s="17" t="str">
        <f t="shared" si="24"/>
        <v>Глеб</v>
      </c>
      <c r="E266" s="17" t="str">
        <f t="shared" si="25"/>
        <v>Родионов</v>
      </c>
      <c r="F266" s="17" t="str">
        <f t="shared" si="26"/>
        <v>Егорович</v>
      </c>
      <c r="G266" s="17" t="s">
        <v>142</v>
      </c>
      <c r="H266" s="49">
        <v>44667</v>
      </c>
      <c r="I266" s="17" t="str">
        <f t="shared" si="27"/>
        <v>+998</v>
      </c>
      <c r="J266" s="17" t="str">
        <f>_xlfn.XLOOKUP(I266,'коды стран'!$B$2:$B$7,'коды стран'!$A$2:$A$7,"Не найдено",0)</f>
        <v>Узбекистан</v>
      </c>
      <c r="K266" s="51">
        <f t="shared" ca="1" si="28"/>
        <v>45740</v>
      </c>
      <c r="L266" s="55">
        <f t="shared" ca="1" si="29"/>
        <v>35.766666666666666</v>
      </c>
    </row>
    <row r="267" spans="1:12" x14ac:dyDescent="0.25">
      <c r="A267" s="18">
        <v>278</v>
      </c>
      <c r="B267" s="17" t="s">
        <v>310</v>
      </c>
      <c r="C267" s="57" t="s">
        <v>753</v>
      </c>
      <c r="D267" s="17" t="str">
        <f t="shared" si="24"/>
        <v>Кристина</v>
      </c>
      <c r="E267" s="17" t="str">
        <f t="shared" si="25"/>
        <v>Кузнецова</v>
      </c>
      <c r="F267" s="17" t="str">
        <f t="shared" si="26"/>
        <v>Тимуровна</v>
      </c>
      <c r="G267" s="17" t="s">
        <v>140</v>
      </c>
      <c r="H267" s="49">
        <v>44920</v>
      </c>
      <c r="I267" s="17" t="str">
        <f t="shared" si="27"/>
        <v>+998</v>
      </c>
      <c r="J267" s="17" t="str">
        <f>_xlfn.XLOOKUP(I267,'коды стран'!$B$2:$B$7,'коды стран'!$A$2:$A$7,"Не найдено",0)</f>
        <v>Узбекистан</v>
      </c>
      <c r="K267" s="51">
        <f t="shared" ca="1" si="28"/>
        <v>45740</v>
      </c>
      <c r="L267" s="55">
        <f t="shared" ca="1" si="29"/>
        <v>27.333333333333332</v>
      </c>
    </row>
    <row r="268" spans="1:12" x14ac:dyDescent="0.25">
      <c r="A268" s="18">
        <v>246</v>
      </c>
      <c r="B268" s="17" t="s">
        <v>309</v>
      </c>
      <c r="C268" s="57" t="s">
        <v>754</v>
      </c>
      <c r="D268" s="17" t="str">
        <f t="shared" si="24"/>
        <v>Виктор</v>
      </c>
      <c r="E268" s="17" t="str">
        <f t="shared" si="25"/>
        <v>Лебедев</v>
      </c>
      <c r="F268" s="17" t="str">
        <f t="shared" si="26"/>
        <v>Яковлевич</v>
      </c>
      <c r="G268" s="17" t="s">
        <v>140</v>
      </c>
      <c r="H268" s="49">
        <v>44805</v>
      </c>
      <c r="I268" s="17" t="str">
        <f t="shared" si="27"/>
        <v>+998</v>
      </c>
      <c r="J268" s="17" t="str">
        <f>_xlfn.XLOOKUP(I268,'коды стран'!$B$2:$B$7,'коды стран'!$A$2:$A$7,"Не найдено",0)</f>
        <v>Узбекистан</v>
      </c>
      <c r="K268" s="51">
        <f t="shared" ca="1" si="28"/>
        <v>45740</v>
      </c>
      <c r="L268" s="55">
        <f t="shared" ca="1" si="29"/>
        <v>31.166666666666668</v>
      </c>
    </row>
    <row r="269" spans="1:12" x14ac:dyDescent="0.25">
      <c r="A269" s="18">
        <v>205</v>
      </c>
      <c r="B269" s="17" t="s">
        <v>308</v>
      </c>
      <c r="C269" s="57" t="s">
        <v>755</v>
      </c>
      <c r="D269" s="17" t="str">
        <f t="shared" si="24"/>
        <v>Дарина</v>
      </c>
      <c r="E269" s="17" t="str">
        <f t="shared" si="25"/>
        <v>Король</v>
      </c>
      <c r="F269" s="17" t="str">
        <f t="shared" si="26"/>
        <v>Аркадьевна</v>
      </c>
      <c r="G269" s="17" t="s">
        <v>142</v>
      </c>
      <c r="H269" s="49">
        <v>44918</v>
      </c>
      <c r="I269" s="17" t="str">
        <f t="shared" si="27"/>
        <v>+7</v>
      </c>
      <c r="J269" s="17" t="str">
        <f>_xlfn.XLOOKUP(I269,'коды стран'!$B$2:$B$7,'коды стран'!$A$2:$A$7,"Не найдено",0)</f>
        <v>Россия</v>
      </c>
      <c r="K269" s="51">
        <f t="shared" ca="1" si="28"/>
        <v>45740</v>
      </c>
      <c r="L269" s="55">
        <f t="shared" ca="1" si="29"/>
        <v>27.4</v>
      </c>
    </row>
    <row r="270" spans="1:12" x14ac:dyDescent="0.25">
      <c r="A270" s="18">
        <v>357</v>
      </c>
      <c r="B270" s="17" t="s">
        <v>307</v>
      </c>
      <c r="C270" s="57" t="s">
        <v>756</v>
      </c>
      <c r="D270" s="17" t="str">
        <f t="shared" si="24"/>
        <v>Никита</v>
      </c>
      <c r="E270" s="17" t="str">
        <f t="shared" si="25"/>
        <v>Зайцев</v>
      </c>
      <c r="F270" s="17" t="str">
        <f t="shared" si="26"/>
        <v>Валериевич</v>
      </c>
      <c r="G270" s="17" t="s">
        <v>142</v>
      </c>
      <c r="H270" s="49">
        <v>44913</v>
      </c>
      <c r="I270" s="17" t="str">
        <f t="shared" si="27"/>
        <v>+998</v>
      </c>
      <c r="J270" s="17" t="str">
        <f>_xlfn.XLOOKUP(I270,'коды стран'!$B$2:$B$7,'коды стран'!$A$2:$A$7,"Не найдено",0)</f>
        <v>Узбекистан</v>
      </c>
      <c r="K270" s="51">
        <f t="shared" ca="1" si="28"/>
        <v>45740</v>
      </c>
      <c r="L270" s="55">
        <f t="shared" ca="1" si="29"/>
        <v>27.566666666666666</v>
      </c>
    </row>
    <row r="271" spans="1:12" x14ac:dyDescent="0.25">
      <c r="A271" s="18">
        <v>152</v>
      </c>
      <c r="B271" s="17" t="s">
        <v>306</v>
      </c>
      <c r="C271" s="57" t="s">
        <v>757</v>
      </c>
      <c r="D271" s="17" t="str">
        <f t="shared" si="24"/>
        <v>Ульяна</v>
      </c>
      <c r="E271" s="17" t="str">
        <f t="shared" si="25"/>
        <v>Кудряшова</v>
      </c>
      <c r="F271" s="17" t="str">
        <f t="shared" si="26"/>
        <v>Игоревна</v>
      </c>
      <c r="G271" s="17" t="s">
        <v>140</v>
      </c>
      <c r="H271" s="49">
        <v>44791</v>
      </c>
      <c r="I271" s="17" t="str">
        <f t="shared" si="27"/>
        <v>+375</v>
      </c>
      <c r="J271" s="17" t="str">
        <f>_xlfn.XLOOKUP(I271,'коды стран'!$B$2:$B$7,'коды стран'!$A$2:$A$7,"Не найдено",0)</f>
        <v>Беларусь</v>
      </c>
      <c r="K271" s="51">
        <f t="shared" ca="1" si="28"/>
        <v>45740</v>
      </c>
      <c r="L271" s="55">
        <f t="shared" ca="1" si="29"/>
        <v>31.633333333333333</v>
      </c>
    </row>
    <row r="272" spans="1:12" x14ac:dyDescent="0.25">
      <c r="A272" s="18">
        <v>323</v>
      </c>
      <c r="B272" s="17" t="s">
        <v>305</v>
      </c>
      <c r="C272" s="57" t="s">
        <v>712</v>
      </c>
      <c r="D272" s="17" t="str">
        <f t="shared" si="24"/>
        <v>Станислав</v>
      </c>
      <c r="E272" s="17" t="str">
        <f t="shared" si="25"/>
        <v>Попов</v>
      </c>
      <c r="F272" s="17" t="str">
        <f t="shared" si="26"/>
        <v>Богданович</v>
      </c>
      <c r="G272" s="17" t="s">
        <v>142</v>
      </c>
      <c r="H272" s="49">
        <v>44821</v>
      </c>
      <c r="I272" s="17" t="str">
        <f t="shared" si="27"/>
        <v>+992</v>
      </c>
      <c r="J272" s="17" t="str">
        <f>_xlfn.XLOOKUP(I272,'коды стран'!$B$2:$B$7,'коды стран'!$A$2:$A$7,"Не найдено",0)</f>
        <v>Таджикистан</v>
      </c>
      <c r="K272" s="51">
        <f t="shared" ca="1" si="28"/>
        <v>45740</v>
      </c>
      <c r="L272" s="55">
        <f t="shared" ca="1" si="29"/>
        <v>30.633333333333333</v>
      </c>
    </row>
    <row r="273" spans="1:12" x14ac:dyDescent="0.25">
      <c r="A273" s="18">
        <v>185</v>
      </c>
      <c r="B273" s="17" t="s">
        <v>304</v>
      </c>
      <c r="C273" s="57" t="s">
        <v>713</v>
      </c>
      <c r="D273" s="17" t="str">
        <f t="shared" si="24"/>
        <v>Вероника</v>
      </c>
      <c r="E273" s="17" t="str">
        <f t="shared" si="25"/>
        <v>Исакова</v>
      </c>
      <c r="F273" s="17" t="str">
        <f t="shared" si="26"/>
        <v>Родионовна</v>
      </c>
      <c r="G273" s="17" t="s">
        <v>140</v>
      </c>
      <c r="H273" s="49">
        <v>44683</v>
      </c>
      <c r="I273" s="17" t="str">
        <f t="shared" si="27"/>
        <v>+998</v>
      </c>
      <c r="J273" s="17" t="str">
        <f>_xlfn.XLOOKUP(I273,'коды стран'!$B$2:$B$7,'коды стран'!$A$2:$A$7,"Не найдено",0)</f>
        <v>Узбекистан</v>
      </c>
      <c r="K273" s="51">
        <f t="shared" ca="1" si="28"/>
        <v>45740</v>
      </c>
      <c r="L273" s="55">
        <f t="shared" ca="1" si="29"/>
        <v>35.233333333333334</v>
      </c>
    </row>
    <row r="274" spans="1:12" x14ac:dyDescent="0.25">
      <c r="A274" s="18">
        <v>314</v>
      </c>
      <c r="B274" s="17" t="s">
        <v>303</v>
      </c>
      <c r="C274" s="57" t="s">
        <v>714</v>
      </c>
      <c r="D274" s="17" t="str">
        <f t="shared" si="24"/>
        <v>Ярослав</v>
      </c>
      <c r="E274" s="17" t="str">
        <f t="shared" si="25"/>
        <v>Котов</v>
      </c>
      <c r="F274" s="17" t="str">
        <f t="shared" si="26"/>
        <v>Артемович</v>
      </c>
      <c r="G274" s="17" t="s">
        <v>140</v>
      </c>
      <c r="H274" s="49">
        <v>44899</v>
      </c>
      <c r="I274" s="17" t="str">
        <f t="shared" si="27"/>
        <v>+7</v>
      </c>
      <c r="J274" s="17" t="str">
        <f>_xlfn.XLOOKUP(I274,'коды стран'!$B$2:$B$7,'коды стран'!$A$2:$A$7,"Не найдено",0)</f>
        <v>Россия</v>
      </c>
      <c r="K274" s="51">
        <f t="shared" ca="1" si="28"/>
        <v>45740</v>
      </c>
      <c r="L274" s="55">
        <f t="shared" ca="1" si="29"/>
        <v>28.033333333333335</v>
      </c>
    </row>
    <row r="275" spans="1:12" x14ac:dyDescent="0.25">
      <c r="A275" s="18">
        <v>476</v>
      </c>
      <c r="B275" s="17" t="s">
        <v>302</v>
      </c>
      <c r="C275" s="57" t="s">
        <v>715</v>
      </c>
      <c r="D275" s="17" t="str">
        <f t="shared" si="24"/>
        <v>Ангелина</v>
      </c>
      <c r="E275" s="17" t="str">
        <f t="shared" si="25"/>
        <v>Волкова</v>
      </c>
      <c r="F275" s="17" t="str">
        <f t="shared" si="26"/>
        <v>Михайловна</v>
      </c>
      <c r="G275" s="17" t="s">
        <v>142</v>
      </c>
      <c r="H275" s="49">
        <v>44703</v>
      </c>
      <c r="I275" s="17" t="str">
        <f t="shared" si="27"/>
        <v>+380</v>
      </c>
      <c r="J275" s="17" t="str">
        <f>_xlfn.XLOOKUP(I275,'коды стран'!$B$2:$B$7,'коды стран'!$A$2:$A$7,"Не найдено",0)</f>
        <v>Украина</v>
      </c>
      <c r="K275" s="51">
        <f t="shared" ca="1" si="28"/>
        <v>45740</v>
      </c>
      <c r="L275" s="55">
        <f t="shared" ca="1" si="29"/>
        <v>34.56666666666667</v>
      </c>
    </row>
    <row r="276" spans="1:12" x14ac:dyDescent="0.25">
      <c r="A276" s="18">
        <v>375</v>
      </c>
      <c r="B276" s="17" t="s">
        <v>301</v>
      </c>
      <c r="C276" s="57" t="s">
        <v>716</v>
      </c>
      <c r="D276" s="17" t="str">
        <f t="shared" si="24"/>
        <v>Максим</v>
      </c>
      <c r="E276" s="17" t="str">
        <f t="shared" si="25"/>
        <v>Крылов</v>
      </c>
      <c r="F276" s="17" t="str">
        <f t="shared" si="26"/>
        <v>Владиславович</v>
      </c>
      <c r="G276" s="17" t="s">
        <v>142</v>
      </c>
      <c r="H276" s="49">
        <v>44674</v>
      </c>
      <c r="I276" s="17" t="str">
        <f t="shared" si="27"/>
        <v>+7</v>
      </c>
      <c r="J276" s="17" t="str">
        <f>_xlfn.XLOOKUP(I276,'коды стран'!$B$2:$B$7,'коды стран'!$A$2:$A$7,"Не найдено",0)</f>
        <v>Россия</v>
      </c>
      <c r="K276" s="51">
        <f t="shared" ca="1" si="28"/>
        <v>45740</v>
      </c>
      <c r="L276" s="55">
        <f t="shared" ca="1" si="29"/>
        <v>35.533333333333331</v>
      </c>
    </row>
    <row r="277" spans="1:12" x14ac:dyDescent="0.25">
      <c r="A277" s="18">
        <v>233</v>
      </c>
      <c r="B277" s="17" t="s">
        <v>300</v>
      </c>
      <c r="C277" s="57" t="s">
        <v>717</v>
      </c>
      <c r="D277" s="17" t="str">
        <f t="shared" si="24"/>
        <v>Ульяна</v>
      </c>
      <c r="E277" s="17" t="str">
        <f t="shared" si="25"/>
        <v>Лобанова</v>
      </c>
      <c r="F277" s="17" t="str">
        <f t="shared" si="26"/>
        <v>Евгеньевна</v>
      </c>
      <c r="G277" s="17" t="s">
        <v>142</v>
      </c>
      <c r="H277" s="49">
        <v>44616</v>
      </c>
      <c r="I277" s="17" t="str">
        <f t="shared" si="27"/>
        <v>+992</v>
      </c>
      <c r="J277" s="17" t="str">
        <f>_xlfn.XLOOKUP(I277,'коды стран'!$B$2:$B$7,'коды стран'!$A$2:$A$7,"Не найдено",0)</f>
        <v>Таджикистан</v>
      </c>
      <c r="K277" s="51">
        <f t="shared" ca="1" si="28"/>
        <v>45740</v>
      </c>
      <c r="L277" s="55">
        <f t="shared" ca="1" si="29"/>
        <v>37.466666666666669</v>
      </c>
    </row>
    <row r="278" spans="1:12" x14ac:dyDescent="0.25">
      <c r="A278" s="18">
        <v>69</v>
      </c>
      <c r="B278" s="17" t="s">
        <v>299</v>
      </c>
      <c r="C278" s="57" t="s">
        <v>718</v>
      </c>
      <c r="D278" s="17" t="str">
        <f t="shared" si="24"/>
        <v>Федор</v>
      </c>
      <c r="E278" s="17" t="str">
        <f t="shared" si="25"/>
        <v>Марков</v>
      </c>
      <c r="F278" s="17" t="str">
        <f t="shared" si="26"/>
        <v>Иванович</v>
      </c>
      <c r="G278" s="17" t="s">
        <v>140</v>
      </c>
      <c r="H278" s="49">
        <v>44587</v>
      </c>
      <c r="I278" s="17" t="str">
        <f t="shared" si="27"/>
        <v>+992</v>
      </c>
      <c r="J278" s="17" t="str">
        <f>_xlfn.XLOOKUP(I278,'коды стран'!$B$2:$B$7,'коды стран'!$A$2:$A$7,"Не найдено",0)</f>
        <v>Таджикистан</v>
      </c>
      <c r="K278" s="51">
        <f t="shared" ca="1" si="28"/>
        <v>45740</v>
      </c>
      <c r="L278" s="55">
        <f t="shared" ca="1" si="29"/>
        <v>38.43333333333333</v>
      </c>
    </row>
    <row r="279" spans="1:12" x14ac:dyDescent="0.25">
      <c r="A279" s="18">
        <v>254</v>
      </c>
      <c r="B279" s="17" t="s">
        <v>298</v>
      </c>
      <c r="C279" s="57" t="s">
        <v>719</v>
      </c>
      <c r="D279" s="17" t="str">
        <f t="shared" si="24"/>
        <v>Карина</v>
      </c>
      <c r="E279" s="17" t="str">
        <f t="shared" si="25"/>
        <v>Суворова</v>
      </c>
      <c r="F279" s="17" t="str">
        <f t="shared" si="26"/>
        <v>Алексеевна</v>
      </c>
      <c r="G279" s="17" t="s">
        <v>142</v>
      </c>
      <c r="H279" s="49">
        <v>44862</v>
      </c>
      <c r="I279" s="17" t="str">
        <f t="shared" si="27"/>
        <v>+375</v>
      </c>
      <c r="J279" s="17" t="str">
        <f>_xlfn.XLOOKUP(I279,'коды стран'!$B$2:$B$7,'коды стран'!$A$2:$A$7,"Не найдено",0)</f>
        <v>Беларусь</v>
      </c>
      <c r="K279" s="51">
        <f t="shared" ca="1" si="28"/>
        <v>45740</v>
      </c>
      <c r="L279" s="55">
        <f t="shared" ca="1" si="29"/>
        <v>29.266666666666666</v>
      </c>
    </row>
    <row r="280" spans="1:12" x14ac:dyDescent="0.25">
      <c r="A280" s="18">
        <v>219</v>
      </c>
      <c r="B280" s="17" t="s">
        <v>297</v>
      </c>
      <c r="C280" s="57" t="s">
        <v>720</v>
      </c>
      <c r="D280" s="17" t="str">
        <f t="shared" si="24"/>
        <v>Вадим</v>
      </c>
      <c r="E280" s="17" t="str">
        <f t="shared" si="25"/>
        <v>Ермаков</v>
      </c>
      <c r="F280" s="17" t="str">
        <f t="shared" si="26"/>
        <v>Константинович</v>
      </c>
      <c r="G280" s="17" t="s">
        <v>142</v>
      </c>
      <c r="H280" s="49">
        <v>44585</v>
      </c>
      <c r="I280" s="17" t="str">
        <f t="shared" si="27"/>
        <v>+992</v>
      </c>
      <c r="J280" s="17" t="str">
        <f>_xlfn.XLOOKUP(I280,'коды стран'!$B$2:$B$7,'коды стран'!$A$2:$A$7,"Не найдено",0)</f>
        <v>Таджикистан</v>
      </c>
      <c r="K280" s="51">
        <f t="shared" ca="1" si="28"/>
        <v>45740</v>
      </c>
      <c r="L280" s="55">
        <f t="shared" ca="1" si="29"/>
        <v>38.5</v>
      </c>
    </row>
    <row r="281" spans="1:12" x14ac:dyDescent="0.25">
      <c r="A281" s="18">
        <v>232</v>
      </c>
      <c r="B281" s="17" t="s">
        <v>296</v>
      </c>
      <c r="C281" s="57" t="s">
        <v>721</v>
      </c>
      <c r="D281" s="17" t="str">
        <f t="shared" si="24"/>
        <v>Алина</v>
      </c>
      <c r="E281" s="17" t="str">
        <f t="shared" si="25"/>
        <v>Кузьмина</v>
      </c>
      <c r="F281" s="17" t="str">
        <f t="shared" si="26"/>
        <v>Павловна</v>
      </c>
      <c r="G281" s="17" t="s">
        <v>142</v>
      </c>
      <c r="H281" s="49">
        <v>44923</v>
      </c>
      <c r="I281" s="17" t="str">
        <f t="shared" si="27"/>
        <v>+992</v>
      </c>
      <c r="J281" s="17" t="str">
        <f>_xlfn.XLOOKUP(I281,'коды стран'!$B$2:$B$7,'коды стран'!$A$2:$A$7,"Не найдено",0)</f>
        <v>Таджикистан</v>
      </c>
      <c r="K281" s="51">
        <f t="shared" ca="1" si="28"/>
        <v>45740</v>
      </c>
      <c r="L281" s="55">
        <f t="shared" ca="1" si="29"/>
        <v>27.233333333333334</v>
      </c>
    </row>
    <row r="282" spans="1:12" x14ac:dyDescent="0.25">
      <c r="A282" s="18">
        <v>372</v>
      </c>
      <c r="B282" s="17" t="s">
        <v>295</v>
      </c>
      <c r="C282" s="57" t="s">
        <v>722</v>
      </c>
      <c r="D282" s="17" t="str">
        <f t="shared" si="24"/>
        <v>Константин</v>
      </c>
      <c r="E282" s="17" t="str">
        <f t="shared" si="25"/>
        <v>Никитин</v>
      </c>
      <c r="F282" s="17" t="str">
        <f t="shared" si="26"/>
        <v>Викторович</v>
      </c>
      <c r="G282" s="17" t="s">
        <v>140</v>
      </c>
      <c r="H282" s="49">
        <v>44772</v>
      </c>
      <c r="I282" s="17" t="str">
        <f t="shared" si="27"/>
        <v>+992</v>
      </c>
      <c r="J282" s="17" t="str">
        <f>_xlfn.XLOOKUP(I282,'коды стран'!$B$2:$B$7,'коды стран'!$A$2:$A$7,"Не найдено",0)</f>
        <v>Таджикистан</v>
      </c>
      <c r="K282" s="51">
        <f t="shared" ca="1" si="28"/>
        <v>45740</v>
      </c>
      <c r="L282" s="55">
        <f t="shared" ca="1" si="29"/>
        <v>32.266666666666666</v>
      </c>
    </row>
    <row r="283" spans="1:12" x14ac:dyDescent="0.25">
      <c r="A283" s="18">
        <v>432</v>
      </c>
      <c r="B283" s="17" t="s">
        <v>294</v>
      </c>
      <c r="C283" s="57" t="s">
        <v>723</v>
      </c>
      <c r="D283" s="17" t="str">
        <f t="shared" si="24"/>
        <v>Валентина</v>
      </c>
      <c r="E283" s="17" t="str">
        <f t="shared" si="25"/>
        <v>Орлова</v>
      </c>
      <c r="F283" s="17" t="str">
        <f t="shared" si="26"/>
        <v>Николаевна</v>
      </c>
      <c r="G283" s="17" t="s">
        <v>140</v>
      </c>
      <c r="H283" s="49">
        <v>44718</v>
      </c>
      <c r="I283" s="17" t="str">
        <f t="shared" si="27"/>
        <v>+992</v>
      </c>
      <c r="J283" s="17" t="str">
        <f>_xlfn.XLOOKUP(I283,'коды стран'!$B$2:$B$7,'коды стран'!$A$2:$A$7,"Не найдено",0)</f>
        <v>Таджикистан</v>
      </c>
      <c r="K283" s="51">
        <f t="shared" ca="1" si="28"/>
        <v>45740</v>
      </c>
      <c r="L283" s="55">
        <f t="shared" ca="1" si="29"/>
        <v>34.06666666666667</v>
      </c>
    </row>
    <row r="284" spans="1:12" x14ac:dyDescent="0.25">
      <c r="A284" s="18">
        <v>221</v>
      </c>
      <c r="B284" s="17" t="s">
        <v>293</v>
      </c>
      <c r="C284" s="57" t="s">
        <v>724</v>
      </c>
      <c r="D284" s="17" t="str">
        <f t="shared" si="24"/>
        <v>Леонид</v>
      </c>
      <c r="E284" s="17" t="str">
        <f t="shared" si="25"/>
        <v>Титов</v>
      </c>
      <c r="F284" s="17" t="str">
        <f t="shared" si="26"/>
        <v>Георгиевич</v>
      </c>
      <c r="G284" s="17" t="s">
        <v>142</v>
      </c>
      <c r="H284" s="49">
        <v>44820</v>
      </c>
      <c r="I284" s="17" t="str">
        <f t="shared" si="27"/>
        <v>+992</v>
      </c>
      <c r="J284" s="17" t="str">
        <f>_xlfn.XLOOKUP(I284,'коды стран'!$B$2:$B$7,'коды стран'!$A$2:$A$7,"Не найдено",0)</f>
        <v>Таджикистан</v>
      </c>
      <c r="K284" s="51">
        <f t="shared" ca="1" si="28"/>
        <v>45740</v>
      </c>
      <c r="L284" s="55">
        <f t="shared" ca="1" si="29"/>
        <v>30.666666666666668</v>
      </c>
    </row>
    <row r="285" spans="1:12" x14ac:dyDescent="0.25">
      <c r="A285" s="18">
        <v>148</v>
      </c>
      <c r="B285" s="17" t="s">
        <v>292</v>
      </c>
      <c r="C285" s="57" t="s">
        <v>725</v>
      </c>
      <c r="D285" s="17" t="str">
        <f t="shared" si="24"/>
        <v>Арина</v>
      </c>
      <c r="E285" s="17" t="str">
        <f t="shared" si="25"/>
        <v>Филиппова</v>
      </c>
      <c r="F285" s="17" t="str">
        <f t="shared" si="26"/>
        <v>Руслановна</v>
      </c>
      <c r="G285" s="17" t="s">
        <v>142</v>
      </c>
      <c r="H285" s="49">
        <v>44700</v>
      </c>
      <c r="I285" s="17" t="str">
        <f t="shared" si="27"/>
        <v>+7</v>
      </c>
      <c r="J285" s="17" t="str">
        <f>_xlfn.XLOOKUP(I285,'коды стран'!$B$2:$B$7,'коды стран'!$A$2:$A$7,"Не найдено",0)</f>
        <v>Россия</v>
      </c>
      <c r="K285" s="51">
        <f t="shared" ca="1" si="28"/>
        <v>45740</v>
      </c>
      <c r="L285" s="55">
        <f t="shared" ca="1" si="29"/>
        <v>34.666666666666664</v>
      </c>
    </row>
    <row r="286" spans="1:12" x14ac:dyDescent="0.25">
      <c r="A286" s="18">
        <v>209</v>
      </c>
      <c r="B286" s="17" t="s">
        <v>291</v>
      </c>
      <c r="C286" s="57" t="s">
        <v>726</v>
      </c>
      <c r="D286" s="17" t="str">
        <f t="shared" si="24"/>
        <v>Георгий</v>
      </c>
      <c r="E286" s="17" t="str">
        <f t="shared" si="25"/>
        <v>Борисов</v>
      </c>
      <c r="F286" s="17" t="str">
        <f t="shared" si="26"/>
        <v>Степанович</v>
      </c>
      <c r="G286" s="17" t="s">
        <v>140</v>
      </c>
      <c r="H286" s="49">
        <v>44628</v>
      </c>
      <c r="I286" s="17" t="str">
        <f t="shared" si="27"/>
        <v>+7</v>
      </c>
      <c r="J286" s="17" t="str">
        <f>_xlfn.XLOOKUP(I286,'коды стран'!$B$2:$B$7,'коды стран'!$A$2:$A$7,"Не найдено",0)</f>
        <v>Россия</v>
      </c>
      <c r="K286" s="51">
        <f t="shared" ca="1" si="28"/>
        <v>45740</v>
      </c>
      <c r="L286" s="55">
        <f t="shared" ca="1" si="29"/>
        <v>37.06666666666667</v>
      </c>
    </row>
    <row r="287" spans="1:12" x14ac:dyDescent="0.25">
      <c r="A287" s="18">
        <v>263</v>
      </c>
      <c r="B287" s="17" t="s">
        <v>290</v>
      </c>
      <c r="C287" s="57" t="s">
        <v>727</v>
      </c>
      <c r="D287" s="17" t="str">
        <f t="shared" si="24"/>
        <v>Виктория</v>
      </c>
      <c r="E287" s="17" t="str">
        <f t="shared" si="25"/>
        <v>Ларионова</v>
      </c>
      <c r="F287" s="17" t="str">
        <f t="shared" si="26"/>
        <v>Андреевна</v>
      </c>
      <c r="G287" s="17" t="s">
        <v>142</v>
      </c>
      <c r="H287" s="49">
        <v>44612</v>
      </c>
      <c r="I287" s="17" t="str">
        <f t="shared" si="27"/>
        <v>+992</v>
      </c>
      <c r="J287" s="17" t="str">
        <f>_xlfn.XLOOKUP(I287,'коды стран'!$B$2:$B$7,'коды стран'!$A$2:$A$7,"Не найдено",0)</f>
        <v>Таджикистан</v>
      </c>
      <c r="K287" s="51">
        <f t="shared" ca="1" si="28"/>
        <v>45740</v>
      </c>
      <c r="L287" s="55">
        <f t="shared" ca="1" si="29"/>
        <v>37.6</v>
      </c>
    </row>
    <row r="288" spans="1:12" x14ac:dyDescent="0.25">
      <c r="A288" s="18">
        <v>101</v>
      </c>
      <c r="B288" s="17" t="s">
        <v>289</v>
      </c>
      <c r="C288" s="57" t="s">
        <v>728</v>
      </c>
      <c r="D288" s="17" t="str">
        <f t="shared" si="24"/>
        <v>Арсений</v>
      </c>
      <c r="E288" s="17" t="str">
        <f t="shared" si="25"/>
        <v>Павлов</v>
      </c>
      <c r="F288" s="17" t="str">
        <f t="shared" si="26"/>
        <v>Дмитриевич</v>
      </c>
      <c r="G288" s="17" t="s">
        <v>140</v>
      </c>
      <c r="H288" s="49">
        <v>44727</v>
      </c>
      <c r="I288" s="17" t="str">
        <f t="shared" si="27"/>
        <v>+7</v>
      </c>
      <c r="J288" s="17" t="str">
        <f>_xlfn.XLOOKUP(I288,'коды стран'!$B$2:$B$7,'коды стран'!$A$2:$A$7,"Не найдено",0)</f>
        <v>Россия</v>
      </c>
      <c r="K288" s="51">
        <f t="shared" ca="1" si="28"/>
        <v>45740</v>
      </c>
      <c r="L288" s="55">
        <f t="shared" ca="1" si="29"/>
        <v>33.766666666666666</v>
      </c>
    </row>
    <row r="289" spans="1:12" x14ac:dyDescent="0.25">
      <c r="A289" s="18">
        <v>124</v>
      </c>
      <c r="B289" s="17" t="s">
        <v>288</v>
      </c>
      <c r="C289" s="57" t="s">
        <v>729</v>
      </c>
      <c r="D289" s="17" t="str">
        <f t="shared" si="24"/>
        <v>Милана</v>
      </c>
      <c r="E289" s="17" t="str">
        <f t="shared" si="25"/>
        <v>Кочеткова</v>
      </c>
      <c r="F289" s="17" t="str">
        <f t="shared" si="26"/>
        <v>Владиславовна</v>
      </c>
      <c r="G289" s="17" t="s">
        <v>142</v>
      </c>
      <c r="H289" s="49">
        <v>44795</v>
      </c>
      <c r="I289" s="17" t="str">
        <f t="shared" si="27"/>
        <v>+7</v>
      </c>
      <c r="J289" s="17" t="str">
        <f>_xlfn.XLOOKUP(I289,'коды стран'!$B$2:$B$7,'коды стран'!$A$2:$A$7,"Не найдено",0)</f>
        <v>Россия</v>
      </c>
      <c r="K289" s="51">
        <f t="shared" ca="1" si="28"/>
        <v>45740</v>
      </c>
      <c r="L289" s="55">
        <f t="shared" ca="1" si="29"/>
        <v>31.5</v>
      </c>
    </row>
    <row r="290" spans="1:12" x14ac:dyDescent="0.25">
      <c r="A290" s="18">
        <v>257</v>
      </c>
      <c r="B290" s="17" t="s">
        <v>287</v>
      </c>
      <c r="C290" s="57" t="s">
        <v>730</v>
      </c>
      <c r="D290" s="17" t="str">
        <f t="shared" si="24"/>
        <v>Игорь</v>
      </c>
      <c r="E290" s="17" t="str">
        <f t="shared" si="25"/>
        <v>Соколовский</v>
      </c>
      <c r="F290" s="17" t="str">
        <f t="shared" si="26"/>
        <v>Михайлович</v>
      </c>
      <c r="G290" s="17" t="s">
        <v>140</v>
      </c>
      <c r="H290" s="49">
        <v>44701</v>
      </c>
      <c r="I290" s="17" t="str">
        <f t="shared" si="27"/>
        <v>+7</v>
      </c>
      <c r="J290" s="17" t="str">
        <f>_xlfn.XLOOKUP(I290,'коды стран'!$B$2:$B$7,'коды стран'!$A$2:$A$7,"Не найдено",0)</f>
        <v>Россия</v>
      </c>
      <c r="K290" s="51">
        <f t="shared" ca="1" si="28"/>
        <v>45740</v>
      </c>
      <c r="L290" s="55">
        <f t="shared" ca="1" si="29"/>
        <v>34.633333333333333</v>
      </c>
    </row>
    <row r="291" spans="1:12" x14ac:dyDescent="0.25">
      <c r="A291" s="18">
        <v>309</v>
      </c>
      <c r="B291" s="17" t="s">
        <v>286</v>
      </c>
      <c r="C291" s="57" t="s">
        <v>731</v>
      </c>
      <c r="D291" s="17" t="str">
        <f t="shared" si="24"/>
        <v>Елизавета</v>
      </c>
      <c r="E291" s="17" t="str">
        <f t="shared" si="25"/>
        <v>Миронова</v>
      </c>
      <c r="F291" s="17" t="str">
        <f t="shared" si="26"/>
        <v>Ивановна</v>
      </c>
      <c r="G291" s="17" t="s">
        <v>140</v>
      </c>
      <c r="H291" s="49">
        <v>44711</v>
      </c>
      <c r="I291" s="17" t="str">
        <f t="shared" si="27"/>
        <v>+7</v>
      </c>
      <c r="J291" s="17" t="str">
        <f>_xlfn.XLOOKUP(I291,'коды стран'!$B$2:$B$7,'коды стран'!$A$2:$A$7,"Не найдено",0)</f>
        <v>Россия</v>
      </c>
      <c r="K291" s="51">
        <f t="shared" ca="1" si="28"/>
        <v>45740</v>
      </c>
      <c r="L291" s="55">
        <f t="shared" ca="1" si="29"/>
        <v>34.299999999999997</v>
      </c>
    </row>
    <row r="292" spans="1:12" x14ac:dyDescent="0.25">
      <c r="A292" s="18">
        <v>103</v>
      </c>
      <c r="B292" s="17" t="s">
        <v>285</v>
      </c>
      <c r="C292" s="57" t="s">
        <v>732</v>
      </c>
      <c r="D292" s="17" t="str">
        <f t="shared" si="24"/>
        <v>Матвей</v>
      </c>
      <c r="E292" s="17" t="str">
        <f t="shared" si="25"/>
        <v>Кудрявцев</v>
      </c>
      <c r="F292" s="17" t="str">
        <f t="shared" si="26"/>
        <v>Артемович</v>
      </c>
      <c r="G292" s="17" t="s">
        <v>142</v>
      </c>
      <c r="H292" s="49">
        <v>44787</v>
      </c>
      <c r="I292" s="17" t="str">
        <f t="shared" si="27"/>
        <v>+998</v>
      </c>
      <c r="J292" s="17" t="str">
        <f>_xlfn.XLOOKUP(I292,'коды стран'!$B$2:$B$7,'коды стран'!$A$2:$A$7,"Не найдено",0)</f>
        <v>Узбекистан</v>
      </c>
      <c r="K292" s="51">
        <f t="shared" ca="1" si="28"/>
        <v>45740</v>
      </c>
      <c r="L292" s="55">
        <f t="shared" ca="1" si="29"/>
        <v>31.766666666666666</v>
      </c>
    </row>
    <row r="293" spans="1:12" x14ac:dyDescent="0.25">
      <c r="A293" s="18">
        <v>31</v>
      </c>
      <c r="B293" s="17" t="s">
        <v>284</v>
      </c>
      <c r="C293" s="57" t="s">
        <v>733</v>
      </c>
      <c r="D293" s="17" t="str">
        <f t="shared" si="24"/>
        <v>Анжелика</v>
      </c>
      <c r="E293" s="17" t="str">
        <f t="shared" si="25"/>
        <v>Савельева</v>
      </c>
      <c r="F293" s="17" t="str">
        <f t="shared" si="26"/>
        <v>Романовна</v>
      </c>
      <c r="G293" s="17" t="s">
        <v>140</v>
      </c>
      <c r="H293" s="49">
        <v>44580</v>
      </c>
      <c r="I293" s="17" t="str">
        <f t="shared" si="27"/>
        <v>+380</v>
      </c>
      <c r="J293" s="17" t="str">
        <f>_xlfn.XLOOKUP(I293,'коды стран'!$B$2:$B$7,'коды стран'!$A$2:$A$7,"Не найдено",0)</f>
        <v>Украина</v>
      </c>
      <c r="K293" s="51">
        <f t="shared" ca="1" si="28"/>
        <v>45740</v>
      </c>
      <c r="L293" s="55">
        <f t="shared" ca="1" si="29"/>
        <v>38.666666666666664</v>
      </c>
    </row>
    <row r="294" spans="1:12" x14ac:dyDescent="0.25">
      <c r="A294" s="18">
        <v>306</v>
      </c>
      <c r="B294" s="17" t="s">
        <v>283</v>
      </c>
      <c r="C294" s="57" t="s">
        <v>734</v>
      </c>
      <c r="D294" s="17" t="str">
        <f t="shared" si="24"/>
        <v>Тимофей</v>
      </c>
      <c r="E294" s="17" t="str">
        <f t="shared" si="25"/>
        <v>Быков</v>
      </c>
      <c r="F294" s="17" t="str">
        <f t="shared" si="26"/>
        <v>Кириллович</v>
      </c>
      <c r="G294" s="17" t="s">
        <v>142</v>
      </c>
      <c r="H294" s="49">
        <v>44872</v>
      </c>
      <c r="I294" s="17" t="str">
        <f t="shared" si="27"/>
        <v>+380</v>
      </c>
      <c r="J294" s="17" t="str">
        <f>_xlfn.XLOOKUP(I294,'коды стран'!$B$2:$B$7,'коды стран'!$A$2:$A$7,"Не найдено",0)</f>
        <v>Украина</v>
      </c>
      <c r="K294" s="51">
        <f t="shared" ca="1" si="28"/>
        <v>45740</v>
      </c>
      <c r="L294" s="55">
        <f t="shared" ca="1" si="29"/>
        <v>28.933333333333334</v>
      </c>
    </row>
    <row r="295" spans="1:12" x14ac:dyDescent="0.25">
      <c r="A295" s="18">
        <v>383</v>
      </c>
      <c r="B295" s="17" t="s">
        <v>282</v>
      </c>
      <c r="C295" s="57" t="s">
        <v>735</v>
      </c>
      <c r="D295" s="17" t="str">
        <f t="shared" si="24"/>
        <v>Кира</v>
      </c>
      <c r="E295" s="17" t="str">
        <f t="shared" si="25"/>
        <v>Шевцова</v>
      </c>
      <c r="F295" s="17" t="str">
        <f t="shared" si="26"/>
        <v>Евгеньевна</v>
      </c>
      <c r="G295" s="17" t="s">
        <v>140</v>
      </c>
      <c r="H295" s="49">
        <v>44876</v>
      </c>
      <c r="I295" s="17" t="str">
        <f t="shared" si="27"/>
        <v>+380</v>
      </c>
      <c r="J295" s="17" t="str">
        <f>_xlfn.XLOOKUP(I295,'коды стран'!$B$2:$B$7,'коды стран'!$A$2:$A$7,"Не найдено",0)</f>
        <v>Украина</v>
      </c>
      <c r="K295" s="51">
        <f t="shared" ca="1" si="28"/>
        <v>45740</v>
      </c>
      <c r="L295" s="55">
        <f t="shared" ca="1" si="29"/>
        <v>28.8</v>
      </c>
    </row>
    <row r="296" spans="1:12" x14ac:dyDescent="0.25">
      <c r="A296" s="18">
        <v>367</v>
      </c>
      <c r="B296" s="17" t="s">
        <v>281</v>
      </c>
      <c r="C296" s="57" t="s">
        <v>736</v>
      </c>
      <c r="D296" s="17" t="str">
        <f t="shared" si="24"/>
        <v>Руслан</v>
      </c>
      <c r="E296" s="17" t="str">
        <f t="shared" si="25"/>
        <v>Андреев</v>
      </c>
      <c r="F296" s="17" t="str">
        <f t="shared" si="26"/>
        <v>Алексеевич</v>
      </c>
      <c r="G296" s="17" t="s">
        <v>140</v>
      </c>
      <c r="H296" s="49">
        <v>44867</v>
      </c>
      <c r="I296" s="17" t="str">
        <f t="shared" si="27"/>
        <v>+992</v>
      </c>
      <c r="J296" s="17" t="str">
        <f>_xlfn.XLOOKUP(I296,'коды стран'!$B$2:$B$7,'коды стран'!$A$2:$A$7,"Не найдено",0)</f>
        <v>Таджикистан</v>
      </c>
      <c r="K296" s="51">
        <f t="shared" ca="1" si="28"/>
        <v>45740</v>
      </c>
      <c r="L296" s="55">
        <f t="shared" ca="1" si="29"/>
        <v>29.1</v>
      </c>
    </row>
    <row r="297" spans="1:12" x14ac:dyDescent="0.25">
      <c r="A297" s="18">
        <v>138</v>
      </c>
      <c r="B297" s="17" t="s">
        <v>280</v>
      </c>
      <c r="C297" s="57" t="s">
        <v>737</v>
      </c>
      <c r="D297" s="17" t="str">
        <f t="shared" si="24"/>
        <v>Валерия</v>
      </c>
      <c r="E297" s="17" t="str">
        <f t="shared" si="25"/>
        <v>Брагина</v>
      </c>
      <c r="F297" s="17" t="str">
        <f t="shared" si="26"/>
        <v>Витальевна</v>
      </c>
      <c r="G297" s="17" t="s">
        <v>142</v>
      </c>
      <c r="H297" s="49">
        <v>44723</v>
      </c>
      <c r="I297" s="17" t="str">
        <f t="shared" si="27"/>
        <v>+380</v>
      </c>
      <c r="J297" s="17" t="str">
        <f>_xlfn.XLOOKUP(I297,'коды стран'!$B$2:$B$7,'коды стран'!$A$2:$A$7,"Не найдено",0)</f>
        <v>Украина</v>
      </c>
      <c r="K297" s="51">
        <f t="shared" ca="1" si="28"/>
        <v>45740</v>
      </c>
      <c r="L297" s="55">
        <f t="shared" ca="1" si="29"/>
        <v>33.9</v>
      </c>
    </row>
    <row r="298" spans="1:12" x14ac:dyDescent="0.25">
      <c r="A298" s="18">
        <v>158</v>
      </c>
      <c r="B298" s="17" t="s">
        <v>279</v>
      </c>
      <c r="C298" s="57" t="s">
        <v>738</v>
      </c>
      <c r="D298" s="17" t="str">
        <f t="shared" si="24"/>
        <v>Илья</v>
      </c>
      <c r="E298" s="17" t="str">
        <f t="shared" si="25"/>
        <v>Денисов</v>
      </c>
      <c r="F298" s="17" t="str">
        <f t="shared" si="26"/>
        <v>Максимович</v>
      </c>
      <c r="G298" s="17" t="s">
        <v>140</v>
      </c>
      <c r="H298" s="49">
        <v>44752</v>
      </c>
      <c r="I298" s="17" t="str">
        <f t="shared" si="27"/>
        <v>+998</v>
      </c>
      <c r="J298" s="17" t="str">
        <f>_xlfn.XLOOKUP(I298,'коды стран'!$B$2:$B$7,'коды стран'!$A$2:$A$7,"Не найдено",0)</f>
        <v>Узбекистан</v>
      </c>
      <c r="K298" s="51">
        <f t="shared" ca="1" si="28"/>
        <v>45740</v>
      </c>
      <c r="L298" s="55">
        <f t="shared" ca="1" si="29"/>
        <v>32.93333333333333</v>
      </c>
    </row>
    <row r="299" spans="1:12" x14ac:dyDescent="0.25">
      <c r="A299" s="18">
        <v>217</v>
      </c>
      <c r="B299" s="17" t="s">
        <v>278</v>
      </c>
      <c r="C299" s="57" t="s">
        <v>739</v>
      </c>
      <c r="D299" s="17" t="str">
        <f t="shared" si="24"/>
        <v>Полина</v>
      </c>
      <c r="E299" s="17" t="str">
        <f t="shared" si="25"/>
        <v>Гусева</v>
      </c>
      <c r="F299" s="17" t="str">
        <f t="shared" si="26"/>
        <v>Игоревна</v>
      </c>
      <c r="G299" s="17" t="s">
        <v>140</v>
      </c>
      <c r="H299" s="49">
        <v>44826</v>
      </c>
      <c r="I299" s="17" t="str">
        <f t="shared" si="27"/>
        <v>+7</v>
      </c>
      <c r="J299" s="17" t="str">
        <f>_xlfn.XLOOKUP(I299,'коды стран'!$B$2:$B$7,'коды стран'!$A$2:$A$7,"Не найдено",0)</f>
        <v>Россия</v>
      </c>
      <c r="K299" s="51">
        <f t="shared" ca="1" si="28"/>
        <v>45740</v>
      </c>
      <c r="L299" s="55">
        <f t="shared" ca="1" si="29"/>
        <v>30.466666666666665</v>
      </c>
    </row>
    <row r="300" spans="1:12" x14ac:dyDescent="0.25">
      <c r="A300" s="18">
        <v>102</v>
      </c>
      <c r="B300" s="17" t="s">
        <v>277</v>
      </c>
      <c r="C300" s="57" t="s">
        <v>740</v>
      </c>
      <c r="D300" s="17" t="str">
        <f t="shared" si="24"/>
        <v>Виталий</v>
      </c>
      <c r="E300" s="17" t="str">
        <f t="shared" si="25"/>
        <v>Костин</v>
      </c>
      <c r="F300" s="17" t="str">
        <f t="shared" si="26"/>
        <v>Аркадьевич</v>
      </c>
      <c r="G300" s="17" t="s">
        <v>140</v>
      </c>
      <c r="H300" s="49">
        <v>44723</v>
      </c>
      <c r="I300" s="17" t="str">
        <f t="shared" si="27"/>
        <v>+998</v>
      </c>
      <c r="J300" s="17" t="str">
        <f>_xlfn.XLOOKUP(I300,'коды стран'!$B$2:$B$7,'коды стран'!$A$2:$A$7,"Не найдено",0)</f>
        <v>Узбекистан</v>
      </c>
      <c r="K300" s="51">
        <f t="shared" ca="1" si="28"/>
        <v>45740</v>
      </c>
      <c r="L300" s="55">
        <f t="shared" ca="1" si="29"/>
        <v>33.9</v>
      </c>
    </row>
    <row r="301" spans="1:12" x14ac:dyDescent="0.25">
      <c r="A301" s="18">
        <v>425</v>
      </c>
      <c r="B301" s="17" t="s">
        <v>276</v>
      </c>
      <c r="C301" s="57" t="s">
        <v>776</v>
      </c>
      <c r="D301" s="17" t="str">
        <f t="shared" si="24"/>
        <v/>
      </c>
      <c r="E301" s="17" t="str">
        <f t="shared" si="25"/>
        <v>Артем</v>
      </c>
      <c r="F301" s="17" t="str">
        <f t="shared" si="26"/>
        <v>Михайлович</v>
      </c>
      <c r="G301" s="17" t="s">
        <v>140</v>
      </c>
      <c r="H301" s="49">
        <v>44782</v>
      </c>
      <c r="I301" s="17" t="str">
        <f t="shared" si="27"/>
        <v>+998</v>
      </c>
      <c r="J301" s="17" t="str">
        <f>_xlfn.XLOOKUP(I301,'коды стран'!$B$2:$B$7,'коды стран'!$A$2:$A$7,"Не найдено",0)</f>
        <v>Узбекистан</v>
      </c>
      <c r="K301" s="51">
        <f t="shared" ca="1" si="28"/>
        <v>45740</v>
      </c>
      <c r="L301" s="55">
        <f t="shared" ca="1" si="29"/>
        <v>31.933333333333334</v>
      </c>
    </row>
    <row r="302" spans="1:12" x14ac:dyDescent="0.25">
      <c r="A302" s="18">
        <v>43</v>
      </c>
      <c r="B302" s="17" t="s">
        <v>275</v>
      </c>
      <c r="C302" s="57" t="s">
        <v>777</v>
      </c>
      <c r="D302" s="17" t="str">
        <f t="shared" si="24"/>
        <v>Виктория</v>
      </c>
      <c r="E302" s="17" t="str">
        <f t="shared" si="25"/>
        <v>Кузнецова</v>
      </c>
      <c r="F302" s="17" t="str">
        <f t="shared" si="26"/>
        <v>Александровна</v>
      </c>
      <c r="G302" s="17" t="s">
        <v>142</v>
      </c>
      <c r="H302" s="49">
        <v>44912</v>
      </c>
      <c r="I302" s="17" t="str">
        <f t="shared" si="27"/>
        <v>+7</v>
      </c>
      <c r="J302" s="17" t="str">
        <f>_xlfn.XLOOKUP(I302,'коды стран'!$B$2:$B$7,'коды стран'!$A$2:$A$7,"Не найдено",0)</f>
        <v>Россия</v>
      </c>
      <c r="K302" s="51">
        <f t="shared" ca="1" si="28"/>
        <v>45740</v>
      </c>
      <c r="L302" s="55">
        <f t="shared" ca="1" si="29"/>
        <v>27.6</v>
      </c>
    </row>
    <row r="303" spans="1:12" x14ac:dyDescent="0.25">
      <c r="A303" s="18">
        <v>326</v>
      </c>
      <c r="B303" s="17" t="s">
        <v>274</v>
      </c>
      <c r="C303" s="57" t="s">
        <v>778</v>
      </c>
      <c r="D303" s="17" t="str">
        <f t="shared" si="24"/>
        <v>Игорь</v>
      </c>
      <c r="E303" s="17" t="str">
        <f t="shared" si="25"/>
        <v>Петров</v>
      </c>
      <c r="F303" s="17" t="str">
        <f t="shared" si="26"/>
        <v>Дмитриевич</v>
      </c>
      <c r="G303" s="17" t="s">
        <v>140</v>
      </c>
      <c r="H303" s="49">
        <v>44655</v>
      </c>
      <c r="I303" s="17" t="str">
        <f t="shared" si="27"/>
        <v>+7</v>
      </c>
      <c r="J303" s="17" t="str">
        <f>_xlfn.XLOOKUP(I303,'коды стран'!$B$2:$B$7,'коды стран'!$A$2:$A$7,"Не найдено",0)</f>
        <v>Россия</v>
      </c>
      <c r="K303" s="51">
        <f t="shared" ca="1" si="28"/>
        <v>45740</v>
      </c>
      <c r="L303" s="55">
        <f t="shared" ca="1" si="29"/>
        <v>36.166666666666664</v>
      </c>
    </row>
    <row r="304" spans="1:12" x14ac:dyDescent="0.25">
      <c r="A304" s="18">
        <v>402</v>
      </c>
      <c r="B304" s="17" t="s">
        <v>273</v>
      </c>
      <c r="C304" s="57" t="s">
        <v>779</v>
      </c>
      <c r="D304" s="17" t="str">
        <f t="shared" si="24"/>
        <v>Елена</v>
      </c>
      <c r="E304" s="17" t="str">
        <f t="shared" si="25"/>
        <v>Иванова</v>
      </c>
      <c r="F304" s="17" t="str">
        <f t="shared" si="26"/>
        <v>Сергеевна</v>
      </c>
      <c r="G304" s="17" t="s">
        <v>142</v>
      </c>
      <c r="H304" s="49">
        <v>44742</v>
      </c>
      <c r="I304" s="17" t="str">
        <f t="shared" si="27"/>
        <v>+998</v>
      </c>
      <c r="J304" s="17" t="str">
        <f>_xlfn.XLOOKUP(I304,'коды стран'!$B$2:$B$7,'коды стран'!$A$2:$A$7,"Не найдено",0)</f>
        <v>Узбекистан</v>
      </c>
      <c r="K304" s="51">
        <f t="shared" ca="1" si="28"/>
        <v>45740</v>
      </c>
      <c r="L304" s="55">
        <f t="shared" ca="1" si="29"/>
        <v>33.266666666666666</v>
      </c>
    </row>
    <row r="305" spans="1:12" x14ac:dyDescent="0.25">
      <c r="A305" s="18">
        <v>23</v>
      </c>
      <c r="B305" s="17" t="s">
        <v>272</v>
      </c>
      <c r="C305" s="57" t="s">
        <v>780</v>
      </c>
      <c r="D305" s="17" t="str">
        <f t="shared" si="24"/>
        <v>Даниил</v>
      </c>
      <c r="E305" s="17" t="str">
        <f t="shared" si="25"/>
        <v>Смирнов</v>
      </c>
      <c r="F305" s="17" t="str">
        <f t="shared" si="26"/>
        <v>Андреевич</v>
      </c>
      <c r="G305" s="17" t="s">
        <v>140</v>
      </c>
      <c r="H305" s="49">
        <v>44706</v>
      </c>
      <c r="I305" s="17" t="str">
        <f t="shared" si="27"/>
        <v>+7</v>
      </c>
      <c r="J305" s="17" t="str">
        <f>_xlfn.XLOOKUP(I305,'коды стран'!$B$2:$B$7,'коды стран'!$A$2:$A$7,"Не найдено",0)</f>
        <v>Россия</v>
      </c>
      <c r="K305" s="51">
        <f t="shared" ca="1" si="28"/>
        <v>45740</v>
      </c>
      <c r="L305" s="55">
        <f t="shared" ca="1" si="29"/>
        <v>34.466666666666669</v>
      </c>
    </row>
    <row r="306" spans="1:12" x14ac:dyDescent="0.25">
      <c r="A306" s="18">
        <v>468</v>
      </c>
      <c r="B306" s="17" t="s">
        <v>271</v>
      </c>
      <c r="C306" s="57" t="s">
        <v>781</v>
      </c>
      <c r="D306" s="17" t="str">
        <f t="shared" si="24"/>
        <v>Ольга</v>
      </c>
      <c r="E306" s="17" t="str">
        <f t="shared" si="25"/>
        <v>Лебедева</v>
      </c>
      <c r="F306" s="17" t="str">
        <f t="shared" si="26"/>
        <v>Николаевна</v>
      </c>
      <c r="G306" s="17" t="s">
        <v>142</v>
      </c>
      <c r="H306" s="49">
        <v>44619</v>
      </c>
      <c r="I306" s="17" t="str">
        <f t="shared" si="27"/>
        <v>+998</v>
      </c>
      <c r="J306" s="17" t="str">
        <f>_xlfn.XLOOKUP(I306,'коды стран'!$B$2:$B$7,'коды стран'!$A$2:$A$7,"Не найдено",0)</f>
        <v>Узбекистан</v>
      </c>
      <c r="K306" s="51">
        <f t="shared" ca="1" si="28"/>
        <v>45740</v>
      </c>
      <c r="L306" s="55">
        <f t="shared" ca="1" si="29"/>
        <v>37.366666666666667</v>
      </c>
    </row>
    <row r="307" spans="1:12" x14ac:dyDescent="0.25">
      <c r="A307" s="18">
        <v>141</v>
      </c>
      <c r="B307" s="17" t="s">
        <v>270</v>
      </c>
      <c r="C307" s="57" t="s">
        <v>782</v>
      </c>
      <c r="D307" s="17" t="str">
        <f t="shared" si="24"/>
        <v>Артемий</v>
      </c>
      <c r="E307" s="17" t="str">
        <f t="shared" si="25"/>
        <v>Морозов</v>
      </c>
      <c r="F307" s="17" t="str">
        <f t="shared" si="26"/>
        <v>Игоревич</v>
      </c>
      <c r="G307" s="17" t="s">
        <v>142</v>
      </c>
      <c r="H307" s="49">
        <v>44743</v>
      </c>
      <c r="I307" s="17" t="str">
        <f t="shared" si="27"/>
        <v>+7</v>
      </c>
      <c r="J307" s="17" t="str">
        <f>_xlfn.XLOOKUP(I307,'коды стран'!$B$2:$B$7,'коды стран'!$A$2:$A$7,"Не найдено",0)</f>
        <v>Россия</v>
      </c>
      <c r="K307" s="51">
        <f t="shared" ca="1" si="28"/>
        <v>45740</v>
      </c>
      <c r="L307" s="55">
        <f t="shared" ca="1" si="29"/>
        <v>33.233333333333334</v>
      </c>
    </row>
    <row r="308" spans="1:12" x14ac:dyDescent="0.25">
      <c r="A308" s="18">
        <v>182</v>
      </c>
      <c r="B308" s="17" t="s">
        <v>269</v>
      </c>
      <c r="C308" s="57" t="s">
        <v>767</v>
      </c>
      <c r="D308" s="17" t="str">
        <f t="shared" si="24"/>
        <v>Татьяна</v>
      </c>
      <c r="E308" s="17" t="str">
        <f t="shared" si="25"/>
        <v>Никитина</v>
      </c>
      <c r="F308" s="17" t="str">
        <f t="shared" si="26"/>
        <v>Павловна</v>
      </c>
      <c r="G308" s="17" t="s">
        <v>142</v>
      </c>
      <c r="H308" s="49">
        <v>44856</v>
      </c>
      <c r="I308" s="17" t="str">
        <f t="shared" si="27"/>
        <v>+998</v>
      </c>
      <c r="J308" s="17" t="str">
        <f>_xlfn.XLOOKUP(I308,'коды стран'!$B$2:$B$7,'коды стран'!$A$2:$A$7,"Не найдено",0)</f>
        <v>Узбекистан</v>
      </c>
      <c r="K308" s="51">
        <f t="shared" ca="1" si="28"/>
        <v>45740</v>
      </c>
      <c r="L308" s="55">
        <f t="shared" ca="1" si="29"/>
        <v>29.466666666666665</v>
      </c>
    </row>
    <row r="309" spans="1:12" x14ac:dyDescent="0.25">
      <c r="A309" s="18">
        <v>225</v>
      </c>
      <c r="B309" s="17" t="s">
        <v>268</v>
      </c>
      <c r="C309" s="57" t="s">
        <v>696</v>
      </c>
      <c r="D309" s="17" t="str">
        <f t="shared" si="24"/>
        <v>Кирилл</v>
      </c>
      <c r="E309" s="17" t="str">
        <f t="shared" si="25"/>
        <v>Романов</v>
      </c>
      <c r="F309" s="17" t="str">
        <f t="shared" si="26"/>
        <v>Евгеньевич</v>
      </c>
      <c r="G309" s="17" t="s">
        <v>142</v>
      </c>
      <c r="H309" s="49">
        <v>44827</v>
      </c>
      <c r="I309" s="17" t="str">
        <f t="shared" si="27"/>
        <v>+375</v>
      </c>
      <c r="J309" s="17" t="str">
        <f>_xlfn.XLOOKUP(I309,'коды стран'!$B$2:$B$7,'коды стран'!$A$2:$A$7,"Не найдено",0)</f>
        <v>Беларусь</v>
      </c>
      <c r="K309" s="51">
        <f t="shared" ca="1" si="28"/>
        <v>45740</v>
      </c>
      <c r="L309" s="55">
        <f t="shared" ca="1" si="29"/>
        <v>30.433333333333334</v>
      </c>
    </row>
    <row r="310" spans="1:12" x14ac:dyDescent="0.25">
      <c r="A310" s="18">
        <v>151</v>
      </c>
      <c r="B310" s="17" t="s">
        <v>267</v>
      </c>
      <c r="C310" s="57" t="s">
        <v>768</v>
      </c>
      <c r="D310" s="17" t="str">
        <f t="shared" si="24"/>
        <v>Алла</v>
      </c>
      <c r="E310" s="17" t="str">
        <f t="shared" si="25"/>
        <v>Баранова</v>
      </c>
      <c r="F310" s="17" t="str">
        <f t="shared" si="26"/>
        <v>Данииловна</v>
      </c>
      <c r="G310" s="17" t="s">
        <v>140</v>
      </c>
      <c r="H310" s="49">
        <v>44923</v>
      </c>
      <c r="I310" s="17" t="str">
        <f t="shared" si="27"/>
        <v>+375</v>
      </c>
      <c r="J310" s="17" t="str">
        <f>_xlfn.XLOOKUP(I310,'коды стран'!$B$2:$B$7,'коды стран'!$A$2:$A$7,"Не найдено",0)</f>
        <v>Беларусь</v>
      </c>
      <c r="K310" s="51">
        <f t="shared" ca="1" si="28"/>
        <v>45740</v>
      </c>
      <c r="L310" s="55">
        <f t="shared" ca="1" si="29"/>
        <v>27.233333333333334</v>
      </c>
    </row>
    <row r="311" spans="1:12" x14ac:dyDescent="0.25">
      <c r="A311" s="18">
        <v>428</v>
      </c>
      <c r="B311" s="17" t="s">
        <v>266</v>
      </c>
      <c r="C311" s="57" t="s">
        <v>769</v>
      </c>
      <c r="D311" s="17" t="str">
        <f t="shared" si="24"/>
        <v>Арсений</v>
      </c>
      <c r="E311" s="17" t="str">
        <f t="shared" si="25"/>
        <v>Семенов</v>
      </c>
      <c r="F311" s="17" t="str">
        <f t="shared" si="26"/>
        <v>Леонидович</v>
      </c>
      <c r="G311" s="17" t="s">
        <v>140</v>
      </c>
      <c r="H311" s="49">
        <v>44848</v>
      </c>
      <c r="I311" s="17" t="str">
        <f t="shared" si="27"/>
        <v>+375</v>
      </c>
      <c r="J311" s="17" t="str">
        <f>_xlfn.XLOOKUP(I311,'коды стран'!$B$2:$B$7,'коды стран'!$A$2:$A$7,"Не найдено",0)</f>
        <v>Беларусь</v>
      </c>
      <c r="K311" s="51">
        <f t="shared" ca="1" si="28"/>
        <v>45740</v>
      </c>
      <c r="L311" s="55">
        <f t="shared" ca="1" si="29"/>
        <v>29.733333333333334</v>
      </c>
    </row>
    <row r="312" spans="1:12" x14ac:dyDescent="0.25">
      <c r="A312" s="18">
        <v>438</v>
      </c>
      <c r="B312" s="17" t="s">
        <v>265</v>
      </c>
      <c r="C312" s="57" t="s">
        <v>699</v>
      </c>
      <c r="D312" s="17" t="str">
        <f t="shared" si="24"/>
        <v>Ирина</v>
      </c>
      <c r="E312" s="17" t="str">
        <f t="shared" si="25"/>
        <v>Чернова</v>
      </c>
      <c r="F312" s="17" t="str">
        <f t="shared" si="26"/>
        <v>Геннадьевна</v>
      </c>
      <c r="G312" s="17" t="s">
        <v>142</v>
      </c>
      <c r="H312" s="49">
        <v>44693</v>
      </c>
      <c r="I312" s="17" t="str">
        <f t="shared" si="27"/>
        <v>+998</v>
      </c>
      <c r="J312" s="17" t="str">
        <f>_xlfn.XLOOKUP(I312,'коды стран'!$B$2:$B$7,'коды стран'!$A$2:$A$7,"Не найдено",0)</f>
        <v>Узбекистан</v>
      </c>
      <c r="K312" s="51">
        <f t="shared" ca="1" si="28"/>
        <v>45740</v>
      </c>
      <c r="L312" s="55">
        <f t="shared" ca="1" si="29"/>
        <v>34.9</v>
      </c>
    </row>
    <row r="313" spans="1:12" x14ac:dyDescent="0.25">
      <c r="A313" s="18">
        <v>465</v>
      </c>
      <c r="B313" s="17" t="s">
        <v>264</v>
      </c>
      <c r="C313" s="57" t="s">
        <v>700</v>
      </c>
      <c r="D313" s="17" t="str">
        <f t="shared" si="24"/>
        <v>Егор</v>
      </c>
      <c r="E313" s="17" t="str">
        <f t="shared" si="25"/>
        <v>Шаповалов</v>
      </c>
      <c r="F313" s="17" t="str">
        <f t="shared" si="26"/>
        <v>Филиппович</v>
      </c>
      <c r="G313" s="17" t="s">
        <v>140</v>
      </c>
      <c r="H313" s="49">
        <v>44671</v>
      </c>
      <c r="I313" s="17" t="str">
        <f t="shared" si="27"/>
        <v>+998</v>
      </c>
      <c r="J313" s="17" t="str">
        <f>_xlfn.XLOOKUP(I313,'коды стран'!$B$2:$B$7,'коды стран'!$A$2:$A$7,"Не найдено",0)</f>
        <v>Узбекистан</v>
      </c>
      <c r="K313" s="51">
        <f t="shared" ca="1" si="28"/>
        <v>45740</v>
      </c>
      <c r="L313" s="55">
        <f t="shared" ca="1" si="29"/>
        <v>35.633333333333333</v>
      </c>
    </row>
    <row r="314" spans="1:12" x14ac:dyDescent="0.25">
      <c r="A314" s="18">
        <v>215</v>
      </c>
      <c r="B314" s="17" t="s">
        <v>263</v>
      </c>
      <c r="C314" s="57" t="s">
        <v>701</v>
      </c>
      <c r="D314" s="17" t="str">
        <f t="shared" si="24"/>
        <v>Виктория</v>
      </c>
      <c r="E314" s="17" t="str">
        <f t="shared" si="25"/>
        <v>Соловьева</v>
      </c>
      <c r="F314" s="17" t="str">
        <f t="shared" si="26"/>
        <v>Витальевна</v>
      </c>
      <c r="G314" s="17" t="s">
        <v>140</v>
      </c>
      <c r="H314" s="49">
        <v>44799</v>
      </c>
      <c r="I314" s="17" t="str">
        <f t="shared" si="27"/>
        <v>+7</v>
      </c>
      <c r="J314" s="17" t="str">
        <f>_xlfn.XLOOKUP(I314,'коды стран'!$B$2:$B$7,'коды стран'!$A$2:$A$7,"Не найдено",0)</f>
        <v>Россия</v>
      </c>
      <c r="K314" s="51">
        <f t="shared" ca="1" si="28"/>
        <v>45740</v>
      </c>
      <c r="L314" s="55">
        <f t="shared" ca="1" si="29"/>
        <v>31.366666666666667</v>
      </c>
    </row>
    <row r="315" spans="1:12" x14ac:dyDescent="0.25">
      <c r="A315" s="18">
        <v>15</v>
      </c>
      <c r="B315" s="17" t="s">
        <v>262</v>
      </c>
      <c r="C315" s="57" t="s">
        <v>702</v>
      </c>
      <c r="D315" s="17" t="str">
        <f t="shared" si="24"/>
        <v>Роман</v>
      </c>
      <c r="E315" s="17" t="str">
        <f t="shared" si="25"/>
        <v>Горбачев</v>
      </c>
      <c r="F315" s="17" t="str">
        <f t="shared" si="26"/>
        <v>Ильич</v>
      </c>
      <c r="G315" s="17" t="s">
        <v>140</v>
      </c>
      <c r="H315" s="49">
        <v>44711</v>
      </c>
      <c r="I315" s="17" t="str">
        <f t="shared" si="27"/>
        <v>+380</v>
      </c>
      <c r="J315" s="17" t="str">
        <f>_xlfn.XLOOKUP(I315,'коды стран'!$B$2:$B$7,'коды стран'!$A$2:$A$7,"Не найдено",0)</f>
        <v>Украина</v>
      </c>
      <c r="K315" s="51">
        <f t="shared" ca="1" si="28"/>
        <v>45740</v>
      </c>
      <c r="L315" s="55">
        <f t="shared" ca="1" si="29"/>
        <v>34.299999999999997</v>
      </c>
    </row>
    <row r="316" spans="1:12" x14ac:dyDescent="0.25">
      <c r="A316" s="18">
        <v>370</v>
      </c>
      <c r="B316" s="17" t="s">
        <v>261</v>
      </c>
      <c r="C316" s="57" t="s">
        <v>703</v>
      </c>
      <c r="D316" s="17" t="str">
        <f t="shared" si="24"/>
        <v>Полина</v>
      </c>
      <c r="E316" s="17" t="str">
        <f t="shared" si="25"/>
        <v>Краснова</v>
      </c>
      <c r="F316" s="17" t="str">
        <f t="shared" si="26"/>
        <v>Владиславовна</v>
      </c>
      <c r="G316" s="17" t="s">
        <v>142</v>
      </c>
      <c r="H316" s="49">
        <v>44726</v>
      </c>
      <c r="I316" s="17" t="str">
        <f t="shared" si="27"/>
        <v>+992</v>
      </c>
      <c r="J316" s="17" t="str">
        <f>_xlfn.XLOOKUP(I316,'коды стран'!$B$2:$B$7,'коды стран'!$A$2:$A$7,"Не найдено",0)</f>
        <v>Таджикистан</v>
      </c>
      <c r="K316" s="51">
        <f t="shared" ca="1" si="28"/>
        <v>45740</v>
      </c>
      <c r="L316" s="55">
        <f t="shared" ca="1" si="29"/>
        <v>33.799999999999997</v>
      </c>
    </row>
    <row r="317" spans="1:12" x14ac:dyDescent="0.25">
      <c r="A317" s="18">
        <v>80</v>
      </c>
      <c r="B317" s="17" t="s">
        <v>260</v>
      </c>
      <c r="C317" s="57" t="s">
        <v>704</v>
      </c>
      <c r="D317" s="17" t="str">
        <f t="shared" si="24"/>
        <v>Павел</v>
      </c>
      <c r="E317" s="17" t="str">
        <f t="shared" si="25"/>
        <v>Беляев</v>
      </c>
      <c r="F317" s="17" t="str">
        <f t="shared" si="26"/>
        <v>Матвеевич</v>
      </c>
      <c r="G317" s="17" t="s">
        <v>140</v>
      </c>
      <c r="H317" s="49">
        <v>44623</v>
      </c>
      <c r="I317" s="17" t="str">
        <f t="shared" si="27"/>
        <v>+375</v>
      </c>
      <c r="J317" s="17" t="str">
        <f>_xlfn.XLOOKUP(I317,'коды стран'!$B$2:$B$7,'коды стран'!$A$2:$A$7,"Не найдено",0)</f>
        <v>Беларусь</v>
      </c>
      <c r="K317" s="51">
        <f t="shared" ca="1" si="28"/>
        <v>45740</v>
      </c>
      <c r="L317" s="55">
        <f t="shared" ca="1" si="29"/>
        <v>37.233333333333334</v>
      </c>
    </row>
    <row r="318" spans="1:12" x14ac:dyDescent="0.25">
      <c r="A318" s="18">
        <v>17</v>
      </c>
      <c r="B318" s="17" t="s">
        <v>259</v>
      </c>
      <c r="C318" s="57" t="s">
        <v>705</v>
      </c>
      <c r="D318" s="17" t="str">
        <f t="shared" si="24"/>
        <v>Ксения</v>
      </c>
      <c r="E318" s="17" t="str">
        <f t="shared" si="25"/>
        <v>Тарасова</v>
      </c>
      <c r="F318" s="17" t="str">
        <f t="shared" si="26"/>
        <v>Семеновна</v>
      </c>
      <c r="G318" s="17" t="s">
        <v>140</v>
      </c>
      <c r="H318" s="49">
        <v>44877</v>
      </c>
      <c r="I318" s="17" t="str">
        <f t="shared" si="27"/>
        <v>+992</v>
      </c>
      <c r="J318" s="17" t="str">
        <f>_xlfn.XLOOKUP(I318,'коды стран'!$B$2:$B$7,'коды стран'!$A$2:$A$7,"Не найдено",0)</f>
        <v>Таджикистан</v>
      </c>
      <c r="K318" s="51">
        <f t="shared" ca="1" si="28"/>
        <v>45740</v>
      </c>
      <c r="L318" s="55">
        <f t="shared" ca="1" si="29"/>
        <v>28.766666666666666</v>
      </c>
    </row>
    <row r="319" spans="1:12" x14ac:dyDescent="0.25">
      <c r="A319" s="18">
        <v>127</v>
      </c>
      <c r="B319" s="17" t="s">
        <v>258</v>
      </c>
      <c r="C319" s="57" t="s">
        <v>706</v>
      </c>
      <c r="D319" s="17" t="str">
        <f t="shared" si="24"/>
        <v>Григорий</v>
      </c>
      <c r="E319" s="17" t="str">
        <f t="shared" si="25"/>
        <v>Васильев</v>
      </c>
      <c r="F319" s="17" t="str">
        <f t="shared" si="26"/>
        <v>Егорович</v>
      </c>
      <c r="G319" s="17" t="s">
        <v>140</v>
      </c>
      <c r="H319" s="49">
        <v>44914</v>
      </c>
      <c r="I319" s="17" t="str">
        <f t="shared" si="27"/>
        <v>+380</v>
      </c>
      <c r="J319" s="17" t="str">
        <f>_xlfn.XLOOKUP(I319,'коды стран'!$B$2:$B$7,'коды стран'!$A$2:$A$7,"Не найдено",0)</f>
        <v>Украина</v>
      </c>
      <c r="K319" s="51">
        <f t="shared" ca="1" si="28"/>
        <v>45740</v>
      </c>
      <c r="L319" s="55">
        <f t="shared" ca="1" si="29"/>
        <v>27.533333333333335</v>
      </c>
    </row>
    <row r="320" spans="1:12" x14ac:dyDescent="0.25">
      <c r="A320" s="18">
        <v>441</v>
      </c>
      <c r="B320" s="17" t="s">
        <v>257</v>
      </c>
      <c r="C320" s="57" t="s">
        <v>707</v>
      </c>
      <c r="D320" s="17" t="str">
        <f t="shared" si="24"/>
        <v>Маргарита</v>
      </c>
      <c r="E320" s="17" t="str">
        <f t="shared" si="25"/>
        <v>Калинина</v>
      </c>
      <c r="F320" s="17" t="str">
        <f t="shared" si="26"/>
        <v>Тимуровна</v>
      </c>
      <c r="G320" s="17" t="s">
        <v>140</v>
      </c>
      <c r="H320" s="49">
        <v>44867</v>
      </c>
      <c r="I320" s="17" t="str">
        <f t="shared" si="27"/>
        <v>+998</v>
      </c>
      <c r="J320" s="17" t="str">
        <f>_xlfn.XLOOKUP(I320,'коды стран'!$B$2:$B$7,'коды стран'!$A$2:$A$7,"Не найдено",0)</f>
        <v>Узбекистан</v>
      </c>
      <c r="K320" s="51">
        <f t="shared" ca="1" si="28"/>
        <v>45740</v>
      </c>
      <c r="L320" s="55">
        <f t="shared" ca="1" si="29"/>
        <v>29.1</v>
      </c>
    </row>
    <row r="321" spans="1:12" x14ac:dyDescent="0.25">
      <c r="A321" s="18">
        <v>220</v>
      </c>
      <c r="B321" s="17" t="s">
        <v>256</v>
      </c>
      <c r="C321" s="57" t="s">
        <v>708</v>
      </c>
      <c r="D321" s="17" t="str">
        <f t="shared" si="24"/>
        <v>Валерий</v>
      </c>
      <c r="E321" s="17" t="str">
        <f t="shared" si="25"/>
        <v>Медведев</v>
      </c>
      <c r="F321" s="17" t="str">
        <f t="shared" si="26"/>
        <v>Яковлевич</v>
      </c>
      <c r="G321" s="17" t="s">
        <v>140</v>
      </c>
      <c r="H321" s="49">
        <v>44570</v>
      </c>
      <c r="I321" s="17" t="str">
        <f t="shared" si="27"/>
        <v>+380</v>
      </c>
      <c r="J321" s="17" t="str">
        <f>_xlfn.XLOOKUP(I321,'коды стран'!$B$2:$B$7,'коды стран'!$A$2:$A$7,"Не найдено",0)</f>
        <v>Украина</v>
      </c>
      <c r="K321" s="51">
        <f t="shared" ca="1" si="28"/>
        <v>45740</v>
      </c>
      <c r="L321" s="55">
        <f t="shared" ca="1" si="29"/>
        <v>39</v>
      </c>
    </row>
    <row r="322" spans="1:12" x14ac:dyDescent="0.25">
      <c r="A322" s="18">
        <v>206</v>
      </c>
      <c r="B322" s="17" t="s">
        <v>255</v>
      </c>
      <c r="C322" s="57" t="s">
        <v>709</v>
      </c>
      <c r="D322" s="17" t="str">
        <f t="shared" ref="D322:D385" si="30">LEFT(C322, FIND(" ", C322) - 1)</f>
        <v>Дарья</v>
      </c>
      <c r="E322" s="17" t="str">
        <f t="shared" ref="E322:E385" si="31">TRIM(MID(C322, FIND(" ", C322) + 1, FIND("#", SUBSTITUTE(C322, " ", "#", 2)) - FIND(" ", C322) - 1))</f>
        <v>Королева</v>
      </c>
      <c r="F322" s="17" t="str">
        <f t="shared" ref="F322:F385" si="32">RIGHT(C322, LEN(C322) - FIND("#", SUBSTITUTE(C322, " ", "#", LEN(C322) - LEN(SUBSTITUTE(C322, " ", "")))))</f>
        <v>Аркадьевна</v>
      </c>
      <c r="G322" s="17" t="s">
        <v>140</v>
      </c>
      <c r="H322" s="49">
        <v>44568</v>
      </c>
      <c r="I322" s="17" t="str">
        <f t="shared" ref="I322:I385" si="33">LEFT(B322,LEN(B322)-13)</f>
        <v>+7</v>
      </c>
      <c r="J322" s="17" t="str">
        <f>_xlfn.XLOOKUP(I322,'коды стран'!$B$2:$B$7,'коды стран'!$A$2:$A$7,"Не найдено",0)</f>
        <v>Россия</v>
      </c>
      <c r="K322" s="51">
        <f t="shared" ref="K322:K385" ca="1" si="34">TODAY()</f>
        <v>45740</v>
      </c>
      <c r="L322" s="55">
        <f t="shared" ref="L322:L385" ca="1" si="35">(K322-H322)/30</f>
        <v>39.06666666666667</v>
      </c>
    </row>
    <row r="323" spans="1:12" x14ac:dyDescent="0.25">
      <c r="A323" s="18">
        <v>210</v>
      </c>
      <c r="B323" s="17" t="s">
        <v>254</v>
      </c>
      <c r="C323" s="57" t="s">
        <v>710</v>
      </c>
      <c r="D323" s="17" t="str">
        <f t="shared" si="30"/>
        <v>Николай</v>
      </c>
      <c r="E323" s="17" t="str">
        <f t="shared" si="31"/>
        <v>Зайцев</v>
      </c>
      <c r="F323" s="17" t="str">
        <f t="shared" si="32"/>
        <v>Валериевич</v>
      </c>
      <c r="G323" s="17" t="s">
        <v>140</v>
      </c>
      <c r="H323" s="49">
        <v>44602</v>
      </c>
      <c r="I323" s="17" t="str">
        <f t="shared" si="33"/>
        <v>+998</v>
      </c>
      <c r="J323" s="17" t="str">
        <f>_xlfn.XLOOKUP(I323,'коды стран'!$B$2:$B$7,'коды стран'!$A$2:$A$7,"Не найдено",0)</f>
        <v>Узбекистан</v>
      </c>
      <c r="K323" s="51">
        <f t="shared" ca="1" si="34"/>
        <v>45740</v>
      </c>
      <c r="L323" s="55">
        <f t="shared" ca="1" si="35"/>
        <v>37.93333333333333</v>
      </c>
    </row>
    <row r="324" spans="1:12" x14ac:dyDescent="0.25">
      <c r="A324" s="18">
        <v>67</v>
      </c>
      <c r="B324" s="17" t="s">
        <v>253</v>
      </c>
      <c r="C324" s="57" t="s">
        <v>711</v>
      </c>
      <c r="D324" s="17" t="str">
        <f t="shared" si="30"/>
        <v>София</v>
      </c>
      <c r="E324" s="17" t="str">
        <f t="shared" si="31"/>
        <v>Кудряшова</v>
      </c>
      <c r="F324" s="17" t="str">
        <f t="shared" si="32"/>
        <v>Игоревна</v>
      </c>
      <c r="G324" s="17" t="s">
        <v>142</v>
      </c>
      <c r="H324" s="49">
        <v>44731</v>
      </c>
      <c r="I324" s="17" t="str">
        <f t="shared" si="33"/>
        <v>+998</v>
      </c>
      <c r="J324" s="17" t="str">
        <f>_xlfn.XLOOKUP(I324,'коды стран'!$B$2:$B$7,'коды стран'!$A$2:$A$7,"Не найдено",0)</f>
        <v>Узбекистан</v>
      </c>
      <c r="K324" s="51">
        <f t="shared" ca="1" si="34"/>
        <v>45740</v>
      </c>
      <c r="L324" s="55">
        <f t="shared" ca="1" si="35"/>
        <v>33.633333333333333</v>
      </c>
    </row>
    <row r="325" spans="1:12" x14ac:dyDescent="0.25">
      <c r="A325" s="18">
        <v>125</v>
      </c>
      <c r="B325" s="17" t="s">
        <v>252</v>
      </c>
      <c r="C325" s="57" t="s">
        <v>712</v>
      </c>
      <c r="D325" s="17" t="str">
        <f t="shared" si="30"/>
        <v>Станислав</v>
      </c>
      <c r="E325" s="17" t="str">
        <f t="shared" si="31"/>
        <v>Попов</v>
      </c>
      <c r="F325" s="17" t="str">
        <f t="shared" si="32"/>
        <v>Богданович</v>
      </c>
      <c r="G325" s="17" t="s">
        <v>140</v>
      </c>
      <c r="H325" s="49">
        <v>44701</v>
      </c>
      <c r="I325" s="17" t="str">
        <f t="shared" si="33"/>
        <v>+7</v>
      </c>
      <c r="J325" s="17" t="str">
        <f>_xlfn.XLOOKUP(I325,'коды стран'!$B$2:$B$7,'коды стран'!$A$2:$A$7,"Не найдено",0)</f>
        <v>Россия</v>
      </c>
      <c r="K325" s="51">
        <f t="shared" ca="1" si="34"/>
        <v>45740</v>
      </c>
      <c r="L325" s="55">
        <f t="shared" ca="1" si="35"/>
        <v>34.633333333333333</v>
      </c>
    </row>
    <row r="326" spans="1:12" x14ac:dyDescent="0.25">
      <c r="A326" s="18">
        <v>213</v>
      </c>
      <c r="B326" s="17" t="s">
        <v>251</v>
      </c>
      <c r="C326" s="57" t="s">
        <v>713</v>
      </c>
      <c r="D326" s="17" t="str">
        <f t="shared" si="30"/>
        <v>Вероника</v>
      </c>
      <c r="E326" s="17" t="str">
        <f t="shared" si="31"/>
        <v>Исакова</v>
      </c>
      <c r="F326" s="17" t="str">
        <f t="shared" si="32"/>
        <v>Родионовна</v>
      </c>
      <c r="G326" s="17" t="s">
        <v>140</v>
      </c>
      <c r="H326" s="49">
        <v>44733</v>
      </c>
      <c r="I326" s="17" t="str">
        <f t="shared" si="33"/>
        <v>+998</v>
      </c>
      <c r="J326" s="17" t="str">
        <f>_xlfn.XLOOKUP(I326,'коды стран'!$B$2:$B$7,'коды стран'!$A$2:$A$7,"Не найдено",0)</f>
        <v>Узбекистан</v>
      </c>
      <c r="K326" s="51">
        <f t="shared" ca="1" si="34"/>
        <v>45740</v>
      </c>
      <c r="L326" s="55">
        <f t="shared" ca="1" si="35"/>
        <v>33.56666666666667</v>
      </c>
    </row>
    <row r="327" spans="1:12" x14ac:dyDescent="0.25">
      <c r="A327" s="18">
        <v>336</v>
      </c>
      <c r="B327" s="17" t="s">
        <v>250</v>
      </c>
      <c r="C327" s="57" t="s">
        <v>714</v>
      </c>
      <c r="D327" s="17" t="str">
        <f t="shared" si="30"/>
        <v>Ярослав</v>
      </c>
      <c r="E327" s="17" t="str">
        <f t="shared" si="31"/>
        <v>Котов</v>
      </c>
      <c r="F327" s="17" t="str">
        <f t="shared" si="32"/>
        <v>Артемович</v>
      </c>
      <c r="G327" s="17" t="s">
        <v>140</v>
      </c>
      <c r="H327" s="49">
        <v>44856</v>
      </c>
      <c r="I327" s="17" t="str">
        <f t="shared" si="33"/>
        <v>+998</v>
      </c>
      <c r="J327" s="17" t="str">
        <f>_xlfn.XLOOKUP(I327,'коды стран'!$B$2:$B$7,'коды стран'!$A$2:$A$7,"Не найдено",0)</f>
        <v>Узбекистан</v>
      </c>
      <c r="K327" s="51">
        <f t="shared" ca="1" si="34"/>
        <v>45740</v>
      </c>
      <c r="L327" s="55">
        <f t="shared" ca="1" si="35"/>
        <v>29.466666666666665</v>
      </c>
    </row>
    <row r="328" spans="1:12" x14ac:dyDescent="0.25">
      <c r="A328" s="18">
        <v>294</v>
      </c>
      <c r="B328" s="17" t="s">
        <v>249</v>
      </c>
      <c r="C328" s="57" t="s">
        <v>715</v>
      </c>
      <c r="D328" s="17" t="str">
        <f t="shared" si="30"/>
        <v>Ангелина</v>
      </c>
      <c r="E328" s="17" t="str">
        <f t="shared" si="31"/>
        <v>Волкова</v>
      </c>
      <c r="F328" s="17" t="str">
        <f t="shared" si="32"/>
        <v>Михайловна</v>
      </c>
      <c r="G328" s="17" t="s">
        <v>142</v>
      </c>
      <c r="H328" s="49">
        <v>44879</v>
      </c>
      <c r="I328" s="17" t="str">
        <f t="shared" si="33"/>
        <v>+380</v>
      </c>
      <c r="J328" s="17" t="str">
        <f>_xlfn.XLOOKUP(I328,'коды стран'!$B$2:$B$7,'коды стран'!$A$2:$A$7,"Не найдено",0)</f>
        <v>Украина</v>
      </c>
      <c r="K328" s="51">
        <f t="shared" ca="1" si="34"/>
        <v>45740</v>
      </c>
      <c r="L328" s="55">
        <f t="shared" ca="1" si="35"/>
        <v>28.7</v>
      </c>
    </row>
    <row r="329" spans="1:12" x14ac:dyDescent="0.25">
      <c r="A329" s="18">
        <v>27</v>
      </c>
      <c r="B329" s="17" t="s">
        <v>248</v>
      </c>
      <c r="C329" s="57" t="s">
        <v>716</v>
      </c>
      <c r="D329" s="17" t="str">
        <f t="shared" si="30"/>
        <v>Максим</v>
      </c>
      <c r="E329" s="17" t="str">
        <f t="shared" si="31"/>
        <v>Крылов</v>
      </c>
      <c r="F329" s="17" t="str">
        <f t="shared" si="32"/>
        <v>Владиславович</v>
      </c>
      <c r="G329" s="17" t="s">
        <v>140</v>
      </c>
      <c r="H329" s="49">
        <v>44586</v>
      </c>
      <c r="I329" s="17" t="str">
        <f t="shared" si="33"/>
        <v>+380</v>
      </c>
      <c r="J329" s="17" t="str">
        <f>_xlfn.XLOOKUP(I329,'коды стран'!$B$2:$B$7,'коды стран'!$A$2:$A$7,"Не найдено",0)</f>
        <v>Украина</v>
      </c>
      <c r="K329" s="51">
        <f t="shared" ca="1" si="34"/>
        <v>45740</v>
      </c>
      <c r="L329" s="55">
        <f t="shared" ca="1" si="35"/>
        <v>38.466666666666669</v>
      </c>
    </row>
    <row r="330" spans="1:12" x14ac:dyDescent="0.25">
      <c r="A330" s="18">
        <v>53</v>
      </c>
      <c r="B330" s="17" t="s">
        <v>247</v>
      </c>
      <c r="C330" s="57" t="s">
        <v>717</v>
      </c>
      <c r="D330" s="17" t="str">
        <f t="shared" si="30"/>
        <v>Ульяна</v>
      </c>
      <c r="E330" s="17" t="str">
        <f t="shared" si="31"/>
        <v>Лобанова</v>
      </c>
      <c r="F330" s="17" t="str">
        <f t="shared" si="32"/>
        <v>Евгеньевна</v>
      </c>
      <c r="G330" s="17" t="s">
        <v>140</v>
      </c>
      <c r="H330" s="49">
        <v>44593</v>
      </c>
      <c r="I330" s="17" t="str">
        <f t="shared" si="33"/>
        <v>+7</v>
      </c>
      <c r="J330" s="17" t="str">
        <f>_xlfn.XLOOKUP(I330,'коды стран'!$B$2:$B$7,'коды стран'!$A$2:$A$7,"Не найдено",0)</f>
        <v>Россия</v>
      </c>
      <c r="K330" s="51">
        <f t="shared" ca="1" si="34"/>
        <v>45740</v>
      </c>
      <c r="L330" s="55">
        <f t="shared" ca="1" si="35"/>
        <v>38.233333333333334</v>
      </c>
    </row>
    <row r="331" spans="1:12" x14ac:dyDescent="0.25">
      <c r="A331" s="18">
        <v>143</v>
      </c>
      <c r="B331" s="17" t="s">
        <v>246</v>
      </c>
      <c r="C331" s="57" t="s">
        <v>718</v>
      </c>
      <c r="D331" s="17" t="str">
        <f t="shared" si="30"/>
        <v>Федор</v>
      </c>
      <c r="E331" s="17" t="str">
        <f t="shared" si="31"/>
        <v>Марков</v>
      </c>
      <c r="F331" s="17" t="str">
        <f t="shared" si="32"/>
        <v>Иванович</v>
      </c>
      <c r="G331" s="17" t="s">
        <v>140</v>
      </c>
      <c r="H331" s="49">
        <v>44601</v>
      </c>
      <c r="I331" s="17" t="str">
        <f t="shared" si="33"/>
        <v>+7</v>
      </c>
      <c r="J331" s="17" t="str">
        <f>_xlfn.XLOOKUP(I331,'коды стран'!$B$2:$B$7,'коды стран'!$A$2:$A$7,"Не найдено",0)</f>
        <v>Россия</v>
      </c>
      <c r="K331" s="51">
        <f t="shared" ca="1" si="34"/>
        <v>45740</v>
      </c>
      <c r="L331" s="55">
        <f t="shared" ca="1" si="35"/>
        <v>37.966666666666669</v>
      </c>
    </row>
    <row r="332" spans="1:12" x14ac:dyDescent="0.25">
      <c r="A332" s="18">
        <v>135</v>
      </c>
      <c r="B332" s="17" t="s">
        <v>245</v>
      </c>
      <c r="C332" s="57" t="s">
        <v>719</v>
      </c>
      <c r="D332" s="17" t="str">
        <f t="shared" si="30"/>
        <v>Карина</v>
      </c>
      <c r="E332" s="17" t="str">
        <f t="shared" si="31"/>
        <v>Суворова</v>
      </c>
      <c r="F332" s="17" t="str">
        <f t="shared" si="32"/>
        <v>Алексеевна</v>
      </c>
      <c r="G332" s="17" t="s">
        <v>142</v>
      </c>
      <c r="H332" s="49">
        <v>44602</v>
      </c>
      <c r="I332" s="17" t="str">
        <f t="shared" si="33"/>
        <v>+7</v>
      </c>
      <c r="J332" s="17" t="str">
        <f>_xlfn.XLOOKUP(I332,'коды стран'!$B$2:$B$7,'коды стран'!$A$2:$A$7,"Не найдено",0)</f>
        <v>Россия</v>
      </c>
      <c r="K332" s="51">
        <f t="shared" ca="1" si="34"/>
        <v>45740</v>
      </c>
      <c r="L332" s="55">
        <f t="shared" ca="1" si="35"/>
        <v>37.93333333333333</v>
      </c>
    </row>
    <row r="333" spans="1:12" x14ac:dyDescent="0.25">
      <c r="A333" s="18">
        <v>279</v>
      </c>
      <c r="B333" s="17" t="s">
        <v>244</v>
      </c>
      <c r="C333" s="57" t="s">
        <v>720</v>
      </c>
      <c r="D333" s="17" t="str">
        <f t="shared" si="30"/>
        <v>Вадим</v>
      </c>
      <c r="E333" s="17" t="str">
        <f t="shared" si="31"/>
        <v>Ермаков</v>
      </c>
      <c r="F333" s="17" t="str">
        <f t="shared" si="32"/>
        <v>Константинович</v>
      </c>
      <c r="G333" s="17" t="s">
        <v>142</v>
      </c>
      <c r="H333" s="49">
        <v>44786</v>
      </c>
      <c r="I333" s="17" t="str">
        <f t="shared" si="33"/>
        <v>+998</v>
      </c>
      <c r="J333" s="17" t="str">
        <f>_xlfn.XLOOKUP(I333,'коды стран'!$B$2:$B$7,'коды стран'!$A$2:$A$7,"Не найдено",0)</f>
        <v>Узбекистан</v>
      </c>
      <c r="K333" s="51">
        <f t="shared" ca="1" si="34"/>
        <v>45740</v>
      </c>
      <c r="L333" s="55">
        <f t="shared" ca="1" si="35"/>
        <v>31.8</v>
      </c>
    </row>
    <row r="334" spans="1:12" x14ac:dyDescent="0.25">
      <c r="A334" s="18">
        <v>271</v>
      </c>
      <c r="B334" s="17" t="s">
        <v>243</v>
      </c>
      <c r="C334" s="57" t="s">
        <v>721</v>
      </c>
      <c r="D334" s="17" t="str">
        <f t="shared" si="30"/>
        <v>Алина</v>
      </c>
      <c r="E334" s="17" t="str">
        <f t="shared" si="31"/>
        <v>Кузьмина</v>
      </c>
      <c r="F334" s="17" t="str">
        <f t="shared" si="32"/>
        <v>Павловна</v>
      </c>
      <c r="G334" s="17" t="s">
        <v>140</v>
      </c>
      <c r="H334" s="49">
        <v>44892</v>
      </c>
      <c r="I334" s="17" t="str">
        <f t="shared" si="33"/>
        <v>+375</v>
      </c>
      <c r="J334" s="17" t="str">
        <f>_xlfn.XLOOKUP(I334,'коды стран'!$B$2:$B$7,'коды стран'!$A$2:$A$7,"Не найдено",0)</f>
        <v>Беларусь</v>
      </c>
      <c r="K334" s="51">
        <f t="shared" ca="1" si="34"/>
        <v>45740</v>
      </c>
      <c r="L334" s="55">
        <f t="shared" ca="1" si="35"/>
        <v>28.266666666666666</v>
      </c>
    </row>
    <row r="335" spans="1:12" x14ac:dyDescent="0.25">
      <c r="A335" s="18">
        <v>444</v>
      </c>
      <c r="B335" s="17" t="s">
        <v>242</v>
      </c>
      <c r="C335" s="57" t="s">
        <v>722</v>
      </c>
      <c r="D335" s="17" t="str">
        <f t="shared" si="30"/>
        <v>Константин</v>
      </c>
      <c r="E335" s="17" t="str">
        <f t="shared" si="31"/>
        <v>Никитин</v>
      </c>
      <c r="F335" s="17" t="str">
        <f t="shared" si="32"/>
        <v>Викторович</v>
      </c>
      <c r="G335" s="17" t="s">
        <v>142</v>
      </c>
      <c r="H335" s="49">
        <v>44688</v>
      </c>
      <c r="I335" s="17" t="str">
        <f t="shared" si="33"/>
        <v>+7</v>
      </c>
      <c r="J335" s="17" t="str">
        <f>_xlfn.XLOOKUP(I335,'коды стран'!$B$2:$B$7,'коды стран'!$A$2:$A$7,"Не найдено",0)</f>
        <v>Россия</v>
      </c>
      <c r="K335" s="51">
        <f t="shared" ca="1" si="34"/>
        <v>45740</v>
      </c>
      <c r="L335" s="55">
        <f t="shared" ca="1" si="35"/>
        <v>35.06666666666667</v>
      </c>
    </row>
    <row r="336" spans="1:12" x14ac:dyDescent="0.25">
      <c r="A336" s="18">
        <v>133</v>
      </c>
      <c r="B336" s="17" t="s">
        <v>241</v>
      </c>
      <c r="C336" s="57" t="s">
        <v>723</v>
      </c>
      <c r="D336" s="17" t="str">
        <f t="shared" si="30"/>
        <v>Валентина</v>
      </c>
      <c r="E336" s="17" t="str">
        <f t="shared" si="31"/>
        <v>Орлова</v>
      </c>
      <c r="F336" s="17" t="str">
        <f t="shared" si="32"/>
        <v>Николаевна</v>
      </c>
      <c r="G336" s="17" t="s">
        <v>140</v>
      </c>
      <c r="H336" s="49">
        <v>44588</v>
      </c>
      <c r="I336" s="17" t="str">
        <f t="shared" si="33"/>
        <v>+998</v>
      </c>
      <c r="J336" s="17" t="str">
        <f>_xlfn.XLOOKUP(I336,'коды стран'!$B$2:$B$7,'коды стран'!$A$2:$A$7,"Не найдено",0)</f>
        <v>Узбекистан</v>
      </c>
      <c r="K336" s="51">
        <f t="shared" ca="1" si="34"/>
        <v>45740</v>
      </c>
      <c r="L336" s="55">
        <f t="shared" ca="1" si="35"/>
        <v>38.4</v>
      </c>
    </row>
    <row r="337" spans="1:12" x14ac:dyDescent="0.25">
      <c r="A337" s="18">
        <v>300</v>
      </c>
      <c r="B337" s="17" t="s">
        <v>240</v>
      </c>
      <c r="C337" s="57" t="s">
        <v>724</v>
      </c>
      <c r="D337" s="17" t="str">
        <f t="shared" si="30"/>
        <v>Леонид</v>
      </c>
      <c r="E337" s="17" t="str">
        <f t="shared" si="31"/>
        <v>Титов</v>
      </c>
      <c r="F337" s="17" t="str">
        <f t="shared" si="32"/>
        <v>Георгиевич</v>
      </c>
      <c r="G337" s="17" t="s">
        <v>142</v>
      </c>
      <c r="H337" s="49">
        <v>44824</v>
      </c>
      <c r="I337" s="17" t="str">
        <f t="shared" si="33"/>
        <v>+380</v>
      </c>
      <c r="J337" s="17" t="str">
        <f>_xlfn.XLOOKUP(I337,'коды стран'!$B$2:$B$7,'коды стран'!$A$2:$A$7,"Не найдено",0)</f>
        <v>Украина</v>
      </c>
      <c r="K337" s="51">
        <f t="shared" ca="1" si="34"/>
        <v>45740</v>
      </c>
      <c r="L337" s="55">
        <f t="shared" ca="1" si="35"/>
        <v>30.533333333333335</v>
      </c>
    </row>
    <row r="338" spans="1:12" x14ac:dyDescent="0.25">
      <c r="A338" s="18">
        <v>54</v>
      </c>
      <c r="B338" s="17" t="s">
        <v>239</v>
      </c>
      <c r="C338" s="57" t="s">
        <v>725</v>
      </c>
      <c r="D338" s="17" t="str">
        <f t="shared" si="30"/>
        <v>Арина</v>
      </c>
      <c r="E338" s="17" t="str">
        <f t="shared" si="31"/>
        <v>Филиппова</v>
      </c>
      <c r="F338" s="17" t="str">
        <f t="shared" si="32"/>
        <v>Руслановна</v>
      </c>
      <c r="G338" s="17" t="s">
        <v>140</v>
      </c>
      <c r="H338" s="49">
        <v>44847</v>
      </c>
      <c r="I338" s="17" t="str">
        <f t="shared" si="33"/>
        <v>+375</v>
      </c>
      <c r="J338" s="17" t="str">
        <f>_xlfn.XLOOKUP(I338,'коды стран'!$B$2:$B$7,'коды стран'!$A$2:$A$7,"Не найдено",0)</f>
        <v>Беларусь</v>
      </c>
      <c r="K338" s="51">
        <f t="shared" ca="1" si="34"/>
        <v>45740</v>
      </c>
      <c r="L338" s="55">
        <f t="shared" ca="1" si="35"/>
        <v>29.766666666666666</v>
      </c>
    </row>
    <row r="339" spans="1:12" x14ac:dyDescent="0.25">
      <c r="A339" s="18">
        <v>340</v>
      </c>
      <c r="B339" s="17" t="s">
        <v>238</v>
      </c>
      <c r="C339" s="57" t="s">
        <v>726</v>
      </c>
      <c r="D339" s="17" t="str">
        <f t="shared" si="30"/>
        <v>Георгий</v>
      </c>
      <c r="E339" s="17" t="str">
        <f t="shared" si="31"/>
        <v>Борисов</v>
      </c>
      <c r="F339" s="17" t="str">
        <f t="shared" si="32"/>
        <v>Степанович</v>
      </c>
      <c r="G339" s="17" t="s">
        <v>140</v>
      </c>
      <c r="H339" s="49">
        <v>44896</v>
      </c>
      <c r="I339" s="17" t="str">
        <f t="shared" si="33"/>
        <v>+7</v>
      </c>
      <c r="J339" s="17" t="str">
        <f>_xlfn.XLOOKUP(I339,'коды стран'!$B$2:$B$7,'коды стран'!$A$2:$A$7,"Не найдено",0)</f>
        <v>Россия</v>
      </c>
      <c r="K339" s="51">
        <f t="shared" ca="1" si="34"/>
        <v>45740</v>
      </c>
      <c r="L339" s="55">
        <f t="shared" ca="1" si="35"/>
        <v>28.133333333333333</v>
      </c>
    </row>
    <row r="340" spans="1:12" x14ac:dyDescent="0.25">
      <c r="A340" s="18">
        <v>272</v>
      </c>
      <c r="B340" s="17" t="s">
        <v>237</v>
      </c>
      <c r="C340" s="57" t="s">
        <v>727</v>
      </c>
      <c r="D340" s="17" t="str">
        <f t="shared" si="30"/>
        <v>Виктория</v>
      </c>
      <c r="E340" s="17" t="str">
        <f t="shared" si="31"/>
        <v>Ларионова</v>
      </c>
      <c r="F340" s="17" t="str">
        <f t="shared" si="32"/>
        <v>Андреевна</v>
      </c>
      <c r="G340" s="17" t="s">
        <v>140</v>
      </c>
      <c r="H340" s="49">
        <v>44668</v>
      </c>
      <c r="I340" s="17" t="str">
        <f t="shared" si="33"/>
        <v>+992</v>
      </c>
      <c r="J340" s="17" t="str">
        <f>_xlfn.XLOOKUP(I340,'коды стран'!$B$2:$B$7,'коды стран'!$A$2:$A$7,"Не найдено",0)</f>
        <v>Таджикистан</v>
      </c>
      <c r="K340" s="51">
        <f t="shared" ca="1" si="34"/>
        <v>45740</v>
      </c>
      <c r="L340" s="55">
        <f t="shared" ca="1" si="35"/>
        <v>35.733333333333334</v>
      </c>
    </row>
    <row r="341" spans="1:12" x14ac:dyDescent="0.25">
      <c r="A341" s="18">
        <v>165</v>
      </c>
      <c r="B341" s="17" t="s">
        <v>236</v>
      </c>
      <c r="C341" s="57" t="s">
        <v>728</v>
      </c>
      <c r="D341" s="17" t="str">
        <f t="shared" si="30"/>
        <v>Арсений</v>
      </c>
      <c r="E341" s="17" t="str">
        <f t="shared" si="31"/>
        <v>Павлов</v>
      </c>
      <c r="F341" s="17" t="str">
        <f t="shared" si="32"/>
        <v>Дмитриевич</v>
      </c>
      <c r="G341" s="17" t="s">
        <v>142</v>
      </c>
      <c r="H341" s="49">
        <v>44599</v>
      </c>
      <c r="I341" s="17" t="str">
        <f t="shared" si="33"/>
        <v>+992</v>
      </c>
      <c r="J341" s="17" t="str">
        <f>_xlfn.XLOOKUP(I341,'коды стран'!$B$2:$B$7,'коды стран'!$A$2:$A$7,"Не найдено",0)</f>
        <v>Таджикистан</v>
      </c>
      <c r="K341" s="51">
        <f t="shared" ca="1" si="34"/>
        <v>45740</v>
      </c>
      <c r="L341" s="55">
        <f t="shared" ca="1" si="35"/>
        <v>38.033333333333331</v>
      </c>
    </row>
    <row r="342" spans="1:12" x14ac:dyDescent="0.25">
      <c r="A342" s="18">
        <v>214</v>
      </c>
      <c r="B342" s="17" t="s">
        <v>235</v>
      </c>
      <c r="C342" s="57" t="s">
        <v>729</v>
      </c>
      <c r="D342" s="17" t="str">
        <f t="shared" si="30"/>
        <v>Милана</v>
      </c>
      <c r="E342" s="17" t="str">
        <f t="shared" si="31"/>
        <v>Кочеткова</v>
      </c>
      <c r="F342" s="17" t="str">
        <f t="shared" si="32"/>
        <v>Владиславовна</v>
      </c>
      <c r="G342" s="17" t="s">
        <v>142</v>
      </c>
      <c r="H342" s="49">
        <v>44601</v>
      </c>
      <c r="I342" s="17" t="str">
        <f t="shared" si="33"/>
        <v>+7</v>
      </c>
      <c r="J342" s="17" t="str">
        <f>_xlfn.XLOOKUP(I342,'коды стран'!$B$2:$B$7,'коды стран'!$A$2:$A$7,"Не найдено",0)</f>
        <v>Россия</v>
      </c>
      <c r="K342" s="51">
        <f t="shared" ca="1" si="34"/>
        <v>45740</v>
      </c>
      <c r="L342" s="55">
        <f t="shared" ca="1" si="35"/>
        <v>37.966666666666669</v>
      </c>
    </row>
    <row r="343" spans="1:12" x14ac:dyDescent="0.25">
      <c r="A343" s="18">
        <v>409</v>
      </c>
      <c r="B343" s="17" t="s">
        <v>234</v>
      </c>
      <c r="C343" s="57" t="s">
        <v>730</v>
      </c>
      <c r="D343" s="17" t="str">
        <f t="shared" si="30"/>
        <v>Игорь</v>
      </c>
      <c r="E343" s="17" t="str">
        <f t="shared" si="31"/>
        <v>Соколовский</v>
      </c>
      <c r="F343" s="17" t="str">
        <f t="shared" si="32"/>
        <v>Михайлович</v>
      </c>
      <c r="G343" s="17" t="s">
        <v>140</v>
      </c>
      <c r="H343" s="49">
        <v>44869</v>
      </c>
      <c r="I343" s="17" t="str">
        <f t="shared" si="33"/>
        <v>+380</v>
      </c>
      <c r="J343" s="17" t="str">
        <f>_xlfn.XLOOKUP(I343,'коды стран'!$B$2:$B$7,'коды стран'!$A$2:$A$7,"Не найдено",0)</f>
        <v>Украина</v>
      </c>
      <c r="K343" s="51">
        <f t="shared" ca="1" si="34"/>
        <v>45740</v>
      </c>
      <c r="L343" s="55">
        <f t="shared" ca="1" si="35"/>
        <v>29.033333333333335</v>
      </c>
    </row>
    <row r="344" spans="1:12" x14ac:dyDescent="0.25">
      <c r="A344" s="18">
        <v>348</v>
      </c>
      <c r="B344" s="17" t="s">
        <v>233</v>
      </c>
      <c r="C344" s="57" t="s">
        <v>731</v>
      </c>
      <c r="D344" s="17" t="str">
        <f t="shared" si="30"/>
        <v>Елизавета</v>
      </c>
      <c r="E344" s="17" t="str">
        <f t="shared" si="31"/>
        <v>Миронова</v>
      </c>
      <c r="F344" s="17" t="str">
        <f t="shared" si="32"/>
        <v>Ивановна</v>
      </c>
      <c r="G344" s="17" t="s">
        <v>142</v>
      </c>
      <c r="H344" s="49">
        <v>44569</v>
      </c>
      <c r="I344" s="17" t="str">
        <f t="shared" si="33"/>
        <v>+380</v>
      </c>
      <c r="J344" s="17" t="str">
        <f>_xlfn.XLOOKUP(I344,'коды стран'!$B$2:$B$7,'коды стран'!$A$2:$A$7,"Не найдено",0)</f>
        <v>Украина</v>
      </c>
      <c r="K344" s="51">
        <f t="shared" ca="1" si="34"/>
        <v>45740</v>
      </c>
      <c r="L344" s="55">
        <f t="shared" ca="1" si="35"/>
        <v>39.033333333333331</v>
      </c>
    </row>
    <row r="345" spans="1:12" x14ac:dyDescent="0.25">
      <c r="A345" s="18">
        <v>351</v>
      </c>
      <c r="B345" s="17" t="s">
        <v>232</v>
      </c>
      <c r="C345" s="57" t="s">
        <v>732</v>
      </c>
      <c r="D345" s="17" t="str">
        <f t="shared" si="30"/>
        <v>Матвей</v>
      </c>
      <c r="E345" s="17" t="str">
        <f t="shared" si="31"/>
        <v>Кудрявцев</v>
      </c>
      <c r="F345" s="17" t="str">
        <f t="shared" si="32"/>
        <v>Артемович</v>
      </c>
      <c r="G345" s="17" t="s">
        <v>142</v>
      </c>
      <c r="H345" s="49">
        <v>44863</v>
      </c>
      <c r="I345" s="17" t="str">
        <f t="shared" si="33"/>
        <v>+7</v>
      </c>
      <c r="J345" s="17" t="str">
        <f>_xlfn.XLOOKUP(I345,'коды стран'!$B$2:$B$7,'коды стран'!$A$2:$A$7,"Не найдено",0)</f>
        <v>Россия</v>
      </c>
      <c r="K345" s="51">
        <f t="shared" ca="1" si="34"/>
        <v>45740</v>
      </c>
      <c r="L345" s="55">
        <f t="shared" ca="1" si="35"/>
        <v>29.233333333333334</v>
      </c>
    </row>
    <row r="346" spans="1:12" x14ac:dyDescent="0.25">
      <c r="A346" s="18">
        <v>40</v>
      </c>
      <c r="B346" s="17" t="s">
        <v>231</v>
      </c>
      <c r="C346" s="57" t="s">
        <v>733</v>
      </c>
      <c r="D346" s="17" t="str">
        <f t="shared" si="30"/>
        <v>Анжелика</v>
      </c>
      <c r="E346" s="17" t="str">
        <f t="shared" si="31"/>
        <v>Савельева</v>
      </c>
      <c r="F346" s="17" t="str">
        <f t="shared" si="32"/>
        <v>Романовна</v>
      </c>
      <c r="G346" s="17" t="s">
        <v>140</v>
      </c>
      <c r="H346" s="49">
        <v>44855</v>
      </c>
      <c r="I346" s="17" t="str">
        <f t="shared" si="33"/>
        <v>+7</v>
      </c>
      <c r="J346" s="17" t="str">
        <f>_xlfn.XLOOKUP(I346,'коды стран'!$B$2:$B$7,'коды стран'!$A$2:$A$7,"Не найдено",0)</f>
        <v>Россия</v>
      </c>
      <c r="K346" s="51">
        <f t="shared" ca="1" si="34"/>
        <v>45740</v>
      </c>
      <c r="L346" s="55">
        <f t="shared" ca="1" si="35"/>
        <v>29.5</v>
      </c>
    </row>
    <row r="347" spans="1:12" x14ac:dyDescent="0.25">
      <c r="A347" s="18">
        <v>245</v>
      </c>
      <c r="B347" s="17" t="s">
        <v>230</v>
      </c>
      <c r="C347" s="57" t="s">
        <v>734</v>
      </c>
      <c r="D347" s="17" t="str">
        <f t="shared" si="30"/>
        <v>Тимофей</v>
      </c>
      <c r="E347" s="17" t="str">
        <f t="shared" si="31"/>
        <v>Быков</v>
      </c>
      <c r="F347" s="17" t="str">
        <f t="shared" si="32"/>
        <v>Кириллович</v>
      </c>
      <c r="G347" s="17" t="s">
        <v>140</v>
      </c>
      <c r="H347" s="49">
        <v>44695</v>
      </c>
      <c r="I347" s="17" t="str">
        <f t="shared" si="33"/>
        <v>+998</v>
      </c>
      <c r="J347" s="17" t="str">
        <f>_xlfn.XLOOKUP(I347,'коды стран'!$B$2:$B$7,'коды стран'!$A$2:$A$7,"Не найдено",0)</f>
        <v>Узбекистан</v>
      </c>
      <c r="K347" s="51">
        <f t="shared" ca="1" si="34"/>
        <v>45740</v>
      </c>
      <c r="L347" s="55">
        <f t="shared" ca="1" si="35"/>
        <v>34.833333333333336</v>
      </c>
    </row>
    <row r="348" spans="1:12" x14ac:dyDescent="0.25">
      <c r="A348" s="18">
        <v>466</v>
      </c>
      <c r="B348" s="17" t="s">
        <v>229</v>
      </c>
      <c r="C348" s="57" t="s">
        <v>735</v>
      </c>
      <c r="D348" s="17" t="str">
        <f t="shared" si="30"/>
        <v>Кира</v>
      </c>
      <c r="E348" s="17" t="str">
        <f t="shared" si="31"/>
        <v>Шевцова</v>
      </c>
      <c r="F348" s="17" t="str">
        <f t="shared" si="32"/>
        <v>Евгеньевна</v>
      </c>
      <c r="G348" s="17" t="s">
        <v>142</v>
      </c>
      <c r="H348" s="49">
        <v>44772</v>
      </c>
      <c r="I348" s="17" t="str">
        <f t="shared" si="33"/>
        <v>+375</v>
      </c>
      <c r="J348" s="17" t="str">
        <f>_xlfn.XLOOKUP(I348,'коды стран'!$B$2:$B$7,'коды стран'!$A$2:$A$7,"Не найдено",0)</f>
        <v>Беларусь</v>
      </c>
      <c r="K348" s="51">
        <f t="shared" ca="1" si="34"/>
        <v>45740</v>
      </c>
      <c r="L348" s="55">
        <f t="shared" ca="1" si="35"/>
        <v>32.266666666666666</v>
      </c>
    </row>
    <row r="349" spans="1:12" x14ac:dyDescent="0.25">
      <c r="A349" s="18">
        <v>122</v>
      </c>
      <c r="B349" s="17" t="s">
        <v>228</v>
      </c>
      <c r="C349" s="57" t="s">
        <v>736</v>
      </c>
      <c r="D349" s="17" t="str">
        <f t="shared" si="30"/>
        <v>Руслан</v>
      </c>
      <c r="E349" s="17" t="str">
        <f t="shared" si="31"/>
        <v>Андреев</v>
      </c>
      <c r="F349" s="17" t="str">
        <f t="shared" si="32"/>
        <v>Алексеевич</v>
      </c>
      <c r="G349" s="17" t="s">
        <v>140</v>
      </c>
      <c r="H349" s="49">
        <v>44683</v>
      </c>
      <c r="I349" s="17" t="str">
        <f t="shared" si="33"/>
        <v>+375</v>
      </c>
      <c r="J349" s="17" t="str">
        <f>_xlfn.XLOOKUP(I349,'коды стран'!$B$2:$B$7,'коды стран'!$A$2:$A$7,"Не найдено",0)</f>
        <v>Беларусь</v>
      </c>
      <c r="K349" s="51">
        <f t="shared" ca="1" si="34"/>
        <v>45740</v>
      </c>
      <c r="L349" s="55">
        <f t="shared" ca="1" si="35"/>
        <v>35.233333333333334</v>
      </c>
    </row>
    <row r="350" spans="1:12" x14ac:dyDescent="0.25">
      <c r="A350" s="18">
        <v>199</v>
      </c>
      <c r="B350" s="17" t="s">
        <v>227</v>
      </c>
      <c r="C350" s="57" t="s">
        <v>737</v>
      </c>
      <c r="D350" s="17" t="str">
        <f t="shared" si="30"/>
        <v>Валерия</v>
      </c>
      <c r="E350" s="17" t="str">
        <f t="shared" si="31"/>
        <v>Брагина</v>
      </c>
      <c r="F350" s="17" t="str">
        <f t="shared" si="32"/>
        <v>Витальевна</v>
      </c>
      <c r="G350" s="17" t="s">
        <v>142</v>
      </c>
      <c r="H350" s="49">
        <v>44715</v>
      </c>
      <c r="I350" s="17" t="str">
        <f t="shared" si="33"/>
        <v>+998</v>
      </c>
      <c r="J350" s="17" t="str">
        <f>_xlfn.XLOOKUP(I350,'коды стран'!$B$2:$B$7,'коды стран'!$A$2:$A$7,"Не найдено",0)</f>
        <v>Узбекистан</v>
      </c>
      <c r="K350" s="51">
        <f t="shared" ca="1" si="34"/>
        <v>45740</v>
      </c>
      <c r="L350" s="55">
        <f t="shared" ca="1" si="35"/>
        <v>34.166666666666664</v>
      </c>
    </row>
    <row r="351" spans="1:12" x14ac:dyDescent="0.25">
      <c r="A351" s="18">
        <v>447</v>
      </c>
      <c r="B351" s="17" t="s">
        <v>226</v>
      </c>
      <c r="C351" s="57" t="s">
        <v>738</v>
      </c>
      <c r="D351" s="17" t="str">
        <f t="shared" si="30"/>
        <v>Илья</v>
      </c>
      <c r="E351" s="17" t="str">
        <f t="shared" si="31"/>
        <v>Денисов</v>
      </c>
      <c r="F351" s="17" t="str">
        <f t="shared" si="32"/>
        <v>Максимович</v>
      </c>
      <c r="G351" s="17" t="s">
        <v>142</v>
      </c>
      <c r="H351" s="49">
        <v>44898</v>
      </c>
      <c r="I351" s="17" t="str">
        <f t="shared" si="33"/>
        <v>+992</v>
      </c>
      <c r="J351" s="17" t="str">
        <f>_xlfn.XLOOKUP(I351,'коды стран'!$B$2:$B$7,'коды стран'!$A$2:$A$7,"Не найдено",0)</f>
        <v>Таджикистан</v>
      </c>
      <c r="K351" s="51">
        <f t="shared" ca="1" si="34"/>
        <v>45740</v>
      </c>
      <c r="L351" s="55">
        <f t="shared" ca="1" si="35"/>
        <v>28.066666666666666</v>
      </c>
    </row>
    <row r="352" spans="1:12" x14ac:dyDescent="0.25">
      <c r="A352" s="18">
        <v>163</v>
      </c>
      <c r="B352" s="17" t="s">
        <v>225</v>
      </c>
      <c r="C352" s="57" t="s">
        <v>739</v>
      </c>
      <c r="D352" s="17" t="str">
        <f t="shared" si="30"/>
        <v>Полина</v>
      </c>
      <c r="E352" s="17" t="str">
        <f t="shared" si="31"/>
        <v>Гусева</v>
      </c>
      <c r="F352" s="17" t="str">
        <f t="shared" si="32"/>
        <v>Игоревна</v>
      </c>
      <c r="G352" s="17" t="s">
        <v>142</v>
      </c>
      <c r="H352" s="49">
        <v>44571</v>
      </c>
      <c r="I352" s="17" t="str">
        <f t="shared" si="33"/>
        <v>+998</v>
      </c>
      <c r="J352" s="17" t="str">
        <f>_xlfn.XLOOKUP(I352,'коды стран'!$B$2:$B$7,'коды стран'!$A$2:$A$7,"Не найдено",0)</f>
        <v>Узбекистан</v>
      </c>
      <c r="K352" s="51">
        <f t="shared" ca="1" si="34"/>
        <v>45740</v>
      </c>
      <c r="L352" s="55">
        <f t="shared" ca="1" si="35"/>
        <v>38.966666666666669</v>
      </c>
    </row>
    <row r="353" spans="1:12" x14ac:dyDescent="0.25">
      <c r="A353" s="18">
        <v>320</v>
      </c>
      <c r="B353" s="17" t="s">
        <v>224</v>
      </c>
      <c r="C353" s="57" t="s">
        <v>740</v>
      </c>
      <c r="D353" s="17" t="str">
        <f t="shared" si="30"/>
        <v>Виталий</v>
      </c>
      <c r="E353" s="17" t="str">
        <f t="shared" si="31"/>
        <v>Костин</v>
      </c>
      <c r="F353" s="17" t="str">
        <f t="shared" si="32"/>
        <v>Аркадьевич</v>
      </c>
      <c r="G353" s="17" t="s">
        <v>140</v>
      </c>
      <c r="H353" s="49">
        <v>44869</v>
      </c>
      <c r="I353" s="17" t="str">
        <f t="shared" si="33"/>
        <v>+375</v>
      </c>
      <c r="J353" s="17" t="str">
        <f>_xlfn.XLOOKUP(I353,'коды стран'!$B$2:$B$7,'коды стран'!$A$2:$A$7,"Не найдено",0)</f>
        <v>Беларусь</v>
      </c>
      <c r="K353" s="51">
        <f t="shared" ca="1" si="34"/>
        <v>45740</v>
      </c>
      <c r="L353" s="55">
        <f t="shared" ca="1" si="35"/>
        <v>29.033333333333335</v>
      </c>
    </row>
    <row r="354" spans="1:12" x14ac:dyDescent="0.25">
      <c r="A354" s="18">
        <v>173</v>
      </c>
      <c r="B354" s="17" t="s">
        <v>223</v>
      </c>
      <c r="C354" s="57" t="s">
        <v>741</v>
      </c>
      <c r="D354" s="17" t="str">
        <f t="shared" si="30"/>
        <v>Софья</v>
      </c>
      <c r="E354" s="17" t="str">
        <f t="shared" si="31"/>
        <v>Князева</v>
      </c>
      <c r="F354" s="17" t="str">
        <f t="shared" si="32"/>
        <v>Данииловна</v>
      </c>
      <c r="G354" s="17" t="s">
        <v>140</v>
      </c>
      <c r="H354" s="49">
        <v>44673</v>
      </c>
      <c r="I354" s="17" t="str">
        <f t="shared" si="33"/>
        <v>+7</v>
      </c>
      <c r="J354" s="17" t="str">
        <f>_xlfn.XLOOKUP(I354,'коды стран'!$B$2:$B$7,'коды стран'!$A$2:$A$7,"Не найдено",0)</f>
        <v>Россия</v>
      </c>
      <c r="K354" s="51">
        <f t="shared" ca="1" si="34"/>
        <v>45740</v>
      </c>
      <c r="L354" s="55">
        <f t="shared" ca="1" si="35"/>
        <v>35.56666666666667</v>
      </c>
    </row>
    <row r="355" spans="1:12" x14ac:dyDescent="0.25">
      <c r="A355" s="18">
        <v>485</v>
      </c>
      <c r="B355" s="17" t="s">
        <v>222</v>
      </c>
      <c r="C355" s="57" t="s">
        <v>742</v>
      </c>
      <c r="D355" s="17" t="str">
        <f t="shared" si="30"/>
        <v>Даниил</v>
      </c>
      <c r="E355" s="17" t="str">
        <f t="shared" si="31"/>
        <v>Кравцов</v>
      </c>
      <c r="F355" s="17" t="str">
        <f t="shared" si="32"/>
        <v>Егорович</v>
      </c>
      <c r="G355" s="17" t="s">
        <v>140</v>
      </c>
      <c r="H355" s="49">
        <v>44723</v>
      </c>
      <c r="I355" s="17" t="str">
        <f t="shared" si="33"/>
        <v>+7</v>
      </c>
      <c r="J355" s="17" t="str">
        <f>_xlfn.XLOOKUP(I355,'коды стран'!$B$2:$B$7,'коды стран'!$A$2:$A$7,"Не найдено",0)</f>
        <v>Россия</v>
      </c>
      <c r="K355" s="51">
        <f t="shared" ca="1" si="34"/>
        <v>45740</v>
      </c>
      <c r="L355" s="55">
        <f t="shared" ca="1" si="35"/>
        <v>33.9</v>
      </c>
    </row>
    <row r="356" spans="1:12" x14ac:dyDescent="0.25">
      <c r="A356" s="18">
        <v>401</v>
      </c>
      <c r="B356" s="17" t="s">
        <v>221</v>
      </c>
      <c r="C356" s="57" t="s">
        <v>743</v>
      </c>
      <c r="D356" s="17" t="str">
        <f t="shared" si="30"/>
        <v>Алиса</v>
      </c>
      <c r="E356" s="17" t="str">
        <f t="shared" si="31"/>
        <v>Белозерова</v>
      </c>
      <c r="F356" s="17" t="str">
        <f t="shared" si="32"/>
        <v>Владиславовна</v>
      </c>
      <c r="G356" s="17" t="s">
        <v>140</v>
      </c>
      <c r="H356" s="49">
        <v>44856</v>
      </c>
      <c r="I356" s="17" t="str">
        <f t="shared" si="33"/>
        <v>+7</v>
      </c>
      <c r="J356" s="17" t="str">
        <f>_xlfn.XLOOKUP(I356,'коды стран'!$B$2:$B$7,'коды стран'!$A$2:$A$7,"Не найдено",0)</f>
        <v>Россия</v>
      </c>
      <c r="K356" s="51">
        <f t="shared" ca="1" si="34"/>
        <v>45740</v>
      </c>
      <c r="L356" s="55">
        <f t="shared" ca="1" si="35"/>
        <v>29.466666666666665</v>
      </c>
    </row>
    <row r="357" spans="1:12" x14ac:dyDescent="0.25">
      <c r="A357" s="18">
        <v>379</v>
      </c>
      <c r="B357" s="17" t="s">
        <v>220</v>
      </c>
      <c r="C357" s="57" t="s">
        <v>744</v>
      </c>
      <c r="D357" s="17" t="str">
        <f t="shared" si="30"/>
        <v>Евгений</v>
      </c>
      <c r="E357" s="17" t="str">
        <f t="shared" si="31"/>
        <v>Мартынов</v>
      </c>
      <c r="F357" s="17" t="str">
        <f t="shared" si="32"/>
        <v>Ильич</v>
      </c>
      <c r="G357" s="17" t="s">
        <v>140</v>
      </c>
      <c r="H357" s="49">
        <v>44581</v>
      </c>
      <c r="I357" s="17" t="str">
        <f t="shared" si="33"/>
        <v>+992</v>
      </c>
      <c r="J357" s="17" t="str">
        <f>_xlfn.XLOOKUP(I357,'коды стран'!$B$2:$B$7,'коды стран'!$A$2:$A$7,"Не найдено",0)</f>
        <v>Таджикистан</v>
      </c>
      <c r="K357" s="51">
        <f t="shared" ca="1" si="34"/>
        <v>45740</v>
      </c>
      <c r="L357" s="55">
        <f t="shared" ca="1" si="35"/>
        <v>38.633333333333333</v>
      </c>
    </row>
    <row r="358" spans="1:12" x14ac:dyDescent="0.25">
      <c r="A358" s="18">
        <v>201</v>
      </c>
      <c r="B358" s="17" t="s">
        <v>219</v>
      </c>
      <c r="C358" s="57" t="s">
        <v>745</v>
      </c>
      <c r="D358" s="17" t="str">
        <f t="shared" si="30"/>
        <v>Анастасия</v>
      </c>
      <c r="E358" s="17" t="str">
        <f t="shared" si="31"/>
        <v>Кузьмина</v>
      </c>
      <c r="F358" s="17" t="str">
        <f t="shared" si="32"/>
        <v>Родионовна</v>
      </c>
      <c r="G358" s="17" t="s">
        <v>142</v>
      </c>
      <c r="H358" s="49">
        <v>44843</v>
      </c>
      <c r="I358" s="17" t="str">
        <f t="shared" si="33"/>
        <v>+992</v>
      </c>
      <c r="J358" s="17" t="str">
        <f>_xlfn.XLOOKUP(I358,'коды стран'!$B$2:$B$7,'коды стран'!$A$2:$A$7,"Не найдено",0)</f>
        <v>Таджикистан</v>
      </c>
      <c r="K358" s="51">
        <f t="shared" ca="1" si="34"/>
        <v>45740</v>
      </c>
      <c r="L358" s="55">
        <f t="shared" ca="1" si="35"/>
        <v>29.9</v>
      </c>
    </row>
    <row r="359" spans="1:12" x14ac:dyDescent="0.25">
      <c r="A359" s="18">
        <v>498</v>
      </c>
      <c r="B359" s="17" t="s">
        <v>218</v>
      </c>
      <c r="C359" s="57" t="s">
        <v>746</v>
      </c>
      <c r="D359" s="17" t="str">
        <f t="shared" si="30"/>
        <v>Артемий</v>
      </c>
      <c r="E359" s="17" t="str">
        <f t="shared" si="31"/>
        <v>Самсонов</v>
      </c>
      <c r="F359" s="17" t="str">
        <f t="shared" si="32"/>
        <v>Леонидович</v>
      </c>
      <c r="G359" s="17" t="s">
        <v>142</v>
      </c>
      <c r="H359" s="49">
        <v>44721</v>
      </c>
      <c r="I359" s="17" t="str">
        <f t="shared" si="33"/>
        <v>+380</v>
      </c>
      <c r="J359" s="17" t="str">
        <f>_xlfn.XLOOKUP(I359,'коды стран'!$B$2:$B$7,'коды стран'!$A$2:$A$7,"Не найдено",0)</f>
        <v>Украина</v>
      </c>
      <c r="K359" s="51">
        <f t="shared" ca="1" si="34"/>
        <v>45740</v>
      </c>
      <c r="L359" s="55">
        <f t="shared" ca="1" si="35"/>
        <v>33.966666666666669</v>
      </c>
    </row>
    <row r="360" spans="1:12" x14ac:dyDescent="0.25">
      <c r="A360" s="18">
        <v>237</v>
      </c>
      <c r="B360" s="17" t="s">
        <v>217</v>
      </c>
      <c r="C360" s="57" t="s">
        <v>747</v>
      </c>
      <c r="D360" s="17" t="str">
        <f t="shared" si="30"/>
        <v>Вера</v>
      </c>
      <c r="E360" s="17" t="str">
        <f t="shared" si="31"/>
        <v>Лапина</v>
      </c>
      <c r="F360" s="17" t="str">
        <f t="shared" si="32"/>
        <v>Геннадьевна</v>
      </c>
      <c r="G360" s="17" t="s">
        <v>142</v>
      </c>
      <c r="H360" s="49">
        <v>44886</v>
      </c>
      <c r="I360" s="17" t="str">
        <f t="shared" si="33"/>
        <v>+7</v>
      </c>
      <c r="J360" s="17" t="str">
        <f>_xlfn.XLOOKUP(I360,'коды стран'!$B$2:$B$7,'коды стран'!$A$2:$A$7,"Не найдено",0)</f>
        <v>Россия</v>
      </c>
      <c r="K360" s="51">
        <f t="shared" ca="1" si="34"/>
        <v>45740</v>
      </c>
      <c r="L360" s="55">
        <f t="shared" ca="1" si="35"/>
        <v>28.466666666666665</v>
      </c>
    </row>
    <row r="361" spans="1:12" x14ac:dyDescent="0.25">
      <c r="A361" s="18">
        <v>403</v>
      </c>
      <c r="B361" s="17" t="s">
        <v>216</v>
      </c>
      <c r="C361" s="57" t="s">
        <v>748</v>
      </c>
      <c r="D361" s="17" t="str">
        <f t="shared" si="30"/>
        <v>Филипп</v>
      </c>
      <c r="E361" s="17" t="str">
        <f t="shared" si="31"/>
        <v>Котов</v>
      </c>
      <c r="F361" s="17" t="str">
        <f t="shared" si="32"/>
        <v>Филиппович</v>
      </c>
      <c r="G361" s="17" t="s">
        <v>140</v>
      </c>
      <c r="H361" s="49">
        <v>44594</v>
      </c>
      <c r="I361" s="17" t="str">
        <f t="shared" si="33"/>
        <v>+7</v>
      </c>
      <c r="J361" s="17" t="str">
        <f>_xlfn.XLOOKUP(I361,'коды стран'!$B$2:$B$7,'коды стран'!$A$2:$A$7,"Не найдено",0)</f>
        <v>Россия</v>
      </c>
      <c r="K361" s="51">
        <f t="shared" ca="1" si="34"/>
        <v>45740</v>
      </c>
      <c r="L361" s="55">
        <f t="shared" ca="1" si="35"/>
        <v>38.200000000000003</v>
      </c>
    </row>
    <row r="362" spans="1:12" x14ac:dyDescent="0.25">
      <c r="A362" s="18">
        <v>460</v>
      </c>
      <c r="B362" s="17" t="s">
        <v>215</v>
      </c>
      <c r="C362" s="57" t="s">
        <v>749</v>
      </c>
      <c r="D362" s="17" t="str">
        <f t="shared" si="30"/>
        <v>Марина</v>
      </c>
      <c r="E362" s="17" t="str">
        <f t="shared" si="31"/>
        <v>Лаврова</v>
      </c>
      <c r="F362" s="17" t="str">
        <f t="shared" si="32"/>
        <v>Артемовна</v>
      </c>
      <c r="G362" s="17" t="s">
        <v>140</v>
      </c>
      <c r="H362" s="49">
        <v>44821</v>
      </c>
      <c r="I362" s="17" t="str">
        <f t="shared" si="33"/>
        <v>+7</v>
      </c>
      <c r="J362" s="17" t="str">
        <f>_xlfn.XLOOKUP(I362,'коды стран'!$B$2:$B$7,'коды стран'!$A$2:$A$7,"Не найдено",0)</f>
        <v>Россия</v>
      </c>
      <c r="K362" s="51">
        <f t="shared" ca="1" si="34"/>
        <v>45740</v>
      </c>
      <c r="L362" s="55">
        <f t="shared" ca="1" si="35"/>
        <v>30.633333333333333</v>
      </c>
    </row>
    <row r="363" spans="1:12" x14ac:dyDescent="0.25">
      <c r="A363" s="18">
        <v>50</v>
      </c>
      <c r="B363" s="17" t="s">
        <v>214</v>
      </c>
      <c r="C363" s="57" t="s">
        <v>750</v>
      </c>
      <c r="D363" s="17" t="str">
        <f t="shared" si="30"/>
        <v>Семен</v>
      </c>
      <c r="E363" s="17" t="str">
        <f t="shared" si="31"/>
        <v>Кузьмин</v>
      </c>
      <c r="F363" s="17" t="str">
        <f t="shared" si="32"/>
        <v>Матвеевич</v>
      </c>
      <c r="G363" s="17" t="s">
        <v>142</v>
      </c>
      <c r="H363" s="49">
        <v>44576</v>
      </c>
      <c r="I363" s="17" t="str">
        <f t="shared" si="33"/>
        <v>+998</v>
      </c>
      <c r="J363" s="17" t="str">
        <f>_xlfn.XLOOKUP(I363,'коды стран'!$B$2:$B$7,'коды стран'!$A$2:$A$7,"Не найдено",0)</f>
        <v>Узбекистан</v>
      </c>
      <c r="K363" s="51">
        <f t="shared" ca="1" si="34"/>
        <v>45740</v>
      </c>
      <c r="L363" s="55">
        <f t="shared" ca="1" si="35"/>
        <v>38.799999999999997</v>
      </c>
    </row>
    <row r="364" spans="1:12" x14ac:dyDescent="0.25">
      <c r="A364" s="18">
        <v>197</v>
      </c>
      <c r="B364" s="17" t="s">
        <v>213</v>
      </c>
      <c r="C364" s="57" t="s">
        <v>751</v>
      </c>
      <c r="D364" s="17" t="str">
        <f t="shared" si="30"/>
        <v>Алина</v>
      </c>
      <c r="E364" s="17" t="str">
        <f t="shared" si="31"/>
        <v>Коваленко</v>
      </c>
      <c r="F364" s="17" t="str">
        <f t="shared" si="32"/>
        <v>Семеновна</v>
      </c>
      <c r="G364" s="17" t="s">
        <v>140</v>
      </c>
      <c r="H364" s="49">
        <v>44785</v>
      </c>
      <c r="I364" s="17" t="str">
        <f t="shared" si="33"/>
        <v>+380</v>
      </c>
      <c r="J364" s="17" t="str">
        <f>_xlfn.XLOOKUP(I364,'коды стран'!$B$2:$B$7,'коды стран'!$A$2:$A$7,"Не найдено",0)</f>
        <v>Украина</v>
      </c>
      <c r="K364" s="51">
        <f t="shared" ca="1" si="34"/>
        <v>45740</v>
      </c>
      <c r="L364" s="55">
        <f t="shared" ca="1" si="35"/>
        <v>31.833333333333332</v>
      </c>
    </row>
    <row r="365" spans="1:12" x14ac:dyDescent="0.25">
      <c r="A365" s="18">
        <v>243</v>
      </c>
      <c r="B365" s="17" t="s">
        <v>212</v>
      </c>
      <c r="C365" s="57" t="s">
        <v>752</v>
      </c>
      <c r="D365" s="17" t="str">
        <f t="shared" si="30"/>
        <v>Глеб</v>
      </c>
      <c r="E365" s="17" t="str">
        <f t="shared" si="31"/>
        <v>Родионов</v>
      </c>
      <c r="F365" s="17" t="str">
        <f t="shared" si="32"/>
        <v>Егорович</v>
      </c>
      <c r="G365" s="17" t="s">
        <v>140</v>
      </c>
      <c r="H365" s="49">
        <v>44681</v>
      </c>
      <c r="I365" s="17" t="str">
        <f t="shared" si="33"/>
        <v>+7</v>
      </c>
      <c r="J365" s="17" t="str">
        <f>_xlfn.XLOOKUP(I365,'коды стран'!$B$2:$B$7,'коды стран'!$A$2:$A$7,"Не найдено",0)</f>
        <v>Россия</v>
      </c>
      <c r="K365" s="51">
        <f t="shared" ca="1" si="34"/>
        <v>45740</v>
      </c>
      <c r="L365" s="55">
        <f t="shared" ca="1" si="35"/>
        <v>35.299999999999997</v>
      </c>
    </row>
    <row r="366" spans="1:12" x14ac:dyDescent="0.25">
      <c r="A366" s="18">
        <v>45</v>
      </c>
      <c r="B366" s="17" t="s">
        <v>211</v>
      </c>
      <c r="C366" s="57" t="s">
        <v>753</v>
      </c>
      <c r="D366" s="17" t="str">
        <f t="shared" si="30"/>
        <v>Кристина</v>
      </c>
      <c r="E366" s="17" t="str">
        <f t="shared" si="31"/>
        <v>Кузнецова</v>
      </c>
      <c r="F366" s="17" t="str">
        <f t="shared" si="32"/>
        <v>Тимуровна</v>
      </c>
      <c r="G366" s="17" t="s">
        <v>142</v>
      </c>
      <c r="H366" s="49">
        <v>44662</v>
      </c>
      <c r="I366" s="17" t="str">
        <f t="shared" si="33"/>
        <v>+998</v>
      </c>
      <c r="J366" s="17" t="str">
        <f>_xlfn.XLOOKUP(I366,'коды стран'!$B$2:$B$7,'коды стран'!$A$2:$A$7,"Не найдено",0)</f>
        <v>Узбекистан</v>
      </c>
      <c r="K366" s="51">
        <f t="shared" ca="1" si="34"/>
        <v>45740</v>
      </c>
      <c r="L366" s="55">
        <f t="shared" ca="1" si="35"/>
        <v>35.93333333333333</v>
      </c>
    </row>
    <row r="367" spans="1:12" x14ac:dyDescent="0.25">
      <c r="A367" s="18">
        <v>242</v>
      </c>
      <c r="B367" s="17" t="s">
        <v>210</v>
      </c>
      <c r="C367" s="57" t="s">
        <v>754</v>
      </c>
      <c r="D367" s="17" t="str">
        <f t="shared" si="30"/>
        <v>Виктор</v>
      </c>
      <c r="E367" s="17" t="str">
        <f t="shared" si="31"/>
        <v>Лебедев</v>
      </c>
      <c r="F367" s="17" t="str">
        <f t="shared" si="32"/>
        <v>Яковлевич</v>
      </c>
      <c r="G367" s="17" t="s">
        <v>140</v>
      </c>
      <c r="H367" s="49">
        <v>44747</v>
      </c>
      <c r="I367" s="17" t="str">
        <f t="shared" si="33"/>
        <v>+7</v>
      </c>
      <c r="J367" s="17" t="str">
        <f>_xlfn.XLOOKUP(I367,'коды стран'!$B$2:$B$7,'коды стран'!$A$2:$A$7,"Не найдено",0)</f>
        <v>Россия</v>
      </c>
      <c r="K367" s="51">
        <f t="shared" ca="1" si="34"/>
        <v>45740</v>
      </c>
      <c r="L367" s="55">
        <f t="shared" ca="1" si="35"/>
        <v>33.1</v>
      </c>
    </row>
    <row r="368" spans="1:12" x14ac:dyDescent="0.25">
      <c r="A368" s="18">
        <v>79</v>
      </c>
      <c r="B368" s="17" t="s">
        <v>209</v>
      </c>
      <c r="C368" s="57" t="s">
        <v>755</v>
      </c>
      <c r="D368" s="17" t="str">
        <f t="shared" si="30"/>
        <v>Дарина</v>
      </c>
      <c r="E368" s="17" t="str">
        <f t="shared" si="31"/>
        <v>Король</v>
      </c>
      <c r="F368" s="17" t="str">
        <f t="shared" si="32"/>
        <v>Аркадьевна</v>
      </c>
      <c r="G368" s="17" t="s">
        <v>140</v>
      </c>
      <c r="H368" s="49">
        <v>44716</v>
      </c>
      <c r="I368" s="17" t="str">
        <f t="shared" si="33"/>
        <v>+992</v>
      </c>
      <c r="J368" s="17" t="str">
        <f>_xlfn.XLOOKUP(I368,'коды стран'!$B$2:$B$7,'коды стран'!$A$2:$A$7,"Не найдено",0)</f>
        <v>Таджикистан</v>
      </c>
      <c r="K368" s="51">
        <f t="shared" ca="1" si="34"/>
        <v>45740</v>
      </c>
      <c r="L368" s="55">
        <f t="shared" ca="1" si="35"/>
        <v>34.133333333333333</v>
      </c>
    </row>
    <row r="369" spans="1:12" x14ac:dyDescent="0.25">
      <c r="A369" s="18">
        <v>70</v>
      </c>
      <c r="B369" s="17" t="s">
        <v>208</v>
      </c>
      <c r="C369" s="57" t="s">
        <v>756</v>
      </c>
      <c r="D369" s="17" t="str">
        <f t="shared" si="30"/>
        <v>Никита</v>
      </c>
      <c r="E369" s="17" t="str">
        <f t="shared" si="31"/>
        <v>Зайцев</v>
      </c>
      <c r="F369" s="17" t="str">
        <f t="shared" si="32"/>
        <v>Валериевич</v>
      </c>
      <c r="G369" s="17" t="s">
        <v>142</v>
      </c>
      <c r="H369" s="49">
        <v>44591</v>
      </c>
      <c r="I369" s="17" t="str">
        <f t="shared" si="33"/>
        <v>+380</v>
      </c>
      <c r="J369" s="17" t="str">
        <f>_xlfn.XLOOKUP(I369,'коды стран'!$B$2:$B$7,'коды стран'!$A$2:$A$7,"Не найдено",0)</f>
        <v>Украина</v>
      </c>
      <c r="K369" s="51">
        <f t="shared" ca="1" si="34"/>
        <v>45740</v>
      </c>
      <c r="L369" s="55">
        <f t="shared" ca="1" si="35"/>
        <v>38.299999999999997</v>
      </c>
    </row>
    <row r="370" spans="1:12" x14ac:dyDescent="0.25">
      <c r="A370" s="18">
        <v>345</v>
      </c>
      <c r="B370" s="17" t="s">
        <v>207</v>
      </c>
      <c r="C370" s="57" t="s">
        <v>757</v>
      </c>
      <c r="D370" s="17" t="str">
        <f t="shared" si="30"/>
        <v>Ульяна</v>
      </c>
      <c r="E370" s="17" t="str">
        <f t="shared" si="31"/>
        <v>Кудряшова</v>
      </c>
      <c r="F370" s="17" t="str">
        <f t="shared" si="32"/>
        <v>Игоревна</v>
      </c>
      <c r="G370" s="17" t="s">
        <v>142</v>
      </c>
      <c r="H370" s="49">
        <v>44705</v>
      </c>
      <c r="I370" s="17" t="str">
        <f t="shared" si="33"/>
        <v>+375</v>
      </c>
      <c r="J370" s="17" t="str">
        <f>_xlfn.XLOOKUP(I370,'коды стран'!$B$2:$B$7,'коды стран'!$A$2:$A$7,"Не найдено",0)</f>
        <v>Беларусь</v>
      </c>
      <c r="K370" s="51">
        <f t="shared" ca="1" si="34"/>
        <v>45740</v>
      </c>
      <c r="L370" s="55">
        <f t="shared" ca="1" si="35"/>
        <v>34.5</v>
      </c>
    </row>
    <row r="371" spans="1:12" x14ac:dyDescent="0.25">
      <c r="A371" s="18">
        <v>33</v>
      </c>
      <c r="B371" s="17" t="s">
        <v>206</v>
      </c>
      <c r="C371" s="57" t="s">
        <v>712</v>
      </c>
      <c r="D371" s="17" t="str">
        <f t="shared" si="30"/>
        <v>Станислав</v>
      </c>
      <c r="E371" s="17" t="str">
        <f t="shared" si="31"/>
        <v>Попов</v>
      </c>
      <c r="F371" s="17" t="str">
        <f t="shared" si="32"/>
        <v>Богданович</v>
      </c>
      <c r="G371" s="17" t="s">
        <v>140</v>
      </c>
      <c r="H371" s="49">
        <v>44730</v>
      </c>
      <c r="I371" s="17" t="str">
        <f t="shared" si="33"/>
        <v>+7</v>
      </c>
      <c r="J371" s="17" t="str">
        <f>_xlfn.XLOOKUP(I371,'коды стран'!$B$2:$B$7,'коды стран'!$A$2:$A$7,"Не найдено",0)</f>
        <v>Россия</v>
      </c>
      <c r="K371" s="51">
        <f t="shared" ca="1" si="34"/>
        <v>45740</v>
      </c>
      <c r="L371" s="55">
        <f t="shared" ca="1" si="35"/>
        <v>33.666666666666664</v>
      </c>
    </row>
    <row r="372" spans="1:12" x14ac:dyDescent="0.25">
      <c r="A372" s="18">
        <v>7</v>
      </c>
      <c r="B372" s="17" t="s">
        <v>205</v>
      </c>
      <c r="C372" s="57" t="s">
        <v>713</v>
      </c>
      <c r="D372" s="17" t="str">
        <f t="shared" si="30"/>
        <v>Вероника</v>
      </c>
      <c r="E372" s="17" t="str">
        <f t="shared" si="31"/>
        <v>Исакова</v>
      </c>
      <c r="F372" s="17" t="str">
        <f t="shared" si="32"/>
        <v>Родионовна</v>
      </c>
      <c r="G372" s="17" t="s">
        <v>142</v>
      </c>
      <c r="H372" s="49">
        <v>44893</v>
      </c>
      <c r="I372" s="17" t="str">
        <f t="shared" si="33"/>
        <v>+7</v>
      </c>
      <c r="J372" s="17" t="str">
        <f>_xlfn.XLOOKUP(I372,'коды стран'!$B$2:$B$7,'коды стран'!$A$2:$A$7,"Не найдено",0)</f>
        <v>Россия</v>
      </c>
      <c r="K372" s="51">
        <f t="shared" ca="1" si="34"/>
        <v>45740</v>
      </c>
      <c r="L372" s="55">
        <f t="shared" ca="1" si="35"/>
        <v>28.233333333333334</v>
      </c>
    </row>
    <row r="373" spans="1:12" x14ac:dyDescent="0.25">
      <c r="A373" s="18">
        <v>494</v>
      </c>
      <c r="B373" s="17" t="s">
        <v>204</v>
      </c>
      <c r="C373" s="57" t="s">
        <v>714</v>
      </c>
      <c r="D373" s="17" t="str">
        <f t="shared" si="30"/>
        <v>Ярослав</v>
      </c>
      <c r="E373" s="17" t="str">
        <f t="shared" si="31"/>
        <v>Котов</v>
      </c>
      <c r="F373" s="17" t="str">
        <f t="shared" si="32"/>
        <v>Артемович</v>
      </c>
      <c r="G373" s="17" t="s">
        <v>140</v>
      </c>
      <c r="H373" s="49">
        <v>44738</v>
      </c>
      <c r="I373" s="17" t="str">
        <f t="shared" si="33"/>
        <v>+375</v>
      </c>
      <c r="J373" s="17" t="str">
        <f>_xlfn.XLOOKUP(I373,'коды стран'!$B$2:$B$7,'коды стран'!$A$2:$A$7,"Не найдено",0)</f>
        <v>Беларусь</v>
      </c>
      <c r="K373" s="51">
        <f t="shared" ca="1" si="34"/>
        <v>45740</v>
      </c>
      <c r="L373" s="55">
        <f t="shared" ca="1" si="35"/>
        <v>33.4</v>
      </c>
    </row>
    <row r="374" spans="1:12" x14ac:dyDescent="0.25">
      <c r="A374" s="18">
        <v>83</v>
      </c>
      <c r="B374" s="17" t="s">
        <v>203</v>
      </c>
      <c r="C374" s="57" t="s">
        <v>715</v>
      </c>
      <c r="D374" s="17" t="str">
        <f t="shared" si="30"/>
        <v>Ангелина</v>
      </c>
      <c r="E374" s="17" t="str">
        <f t="shared" si="31"/>
        <v>Волкова</v>
      </c>
      <c r="F374" s="17" t="str">
        <f t="shared" si="32"/>
        <v>Михайловна</v>
      </c>
      <c r="G374" s="17" t="s">
        <v>142</v>
      </c>
      <c r="H374" s="49">
        <v>44739</v>
      </c>
      <c r="I374" s="17" t="str">
        <f t="shared" si="33"/>
        <v>+992</v>
      </c>
      <c r="J374" s="17" t="str">
        <f>_xlfn.XLOOKUP(I374,'коды стран'!$B$2:$B$7,'коды стран'!$A$2:$A$7,"Не найдено",0)</f>
        <v>Таджикистан</v>
      </c>
      <c r="K374" s="51">
        <f t="shared" ca="1" si="34"/>
        <v>45740</v>
      </c>
      <c r="L374" s="55">
        <f t="shared" ca="1" si="35"/>
        <v>33.366666666666667</v>
      </c>
    </row>
    <row r="375" spans="1:12" x14ac:dyDescent="0.25">
      <c r="A375" s="18">
        <v>352</v>
      </c>
      <c r="B375" s="17" t="s">
        <v>202</v>
      </c>
      <c r="C375" s="57" t="s">
        <v>716</v>
      </c>
      <c r="D375" s="17" t="str">
        <f t="shared" si="30"/>
        <v>Максим</v>
      </c>
      <c r="E375" s="17" t="str">
        <f t="shared" si="31"/>
        <v>Крылов</v>
      </c>
      <c r="F375" s="17" t="str">
        <f t="shared" si="32"/>
        <v>Владиславович</v>
      </c>
      <c r="G375" s="17" t="s">
        <v>140</v>
      </c>
      <c r="H375" s="49">
        <v>44573</v>
      </c>
      <c r="I375" s="17" t="str">
        <f t="shared" si="33"/>
        <v>+7</v>
      </c>
      <c r="J375" s="17" t="str">
        <f>_xlfn.XLOOKUP(I375,'коды стран'!$B$2:$B$7,'коды стран'!$A$2:$A$7,"Не найдено",0)</f>
        <v>Россия</v>
      </c>
      <c r="K375" s="51">
        <f t="shared" ca="1" si="34"/>
        <v>45740</v>
      </c>
      <c r="L375" s="55">
        <f t="shared" ca="1" si="35"/>
        <v>38.9</v>
      </c>
    </row>
    <row r="376" spans="1:12" x14ac:dyDescent="0.25">
      <c r="A376" s="18">
        <v>8</v>
      </c>
      <c r="B376" s="17" t="s">
        <v>201</v>
      </c>
      <c r="C376" s="57" t="s">
        <v>717</v>
      </c>
      <c r="D376" s="17" t="str">
        <f t="shared" si="30"/>
        <v>Ульяна</v>
      </c>
      <c r="E376" s="17" t="str">
        <f t="shared" si="31"/>
        <v>Лобанова</v>
      </c>
      <c r="F376" s="17" t="str">
        <f t="shared" si="32"/>
        <v>Евгеньевна</v>
      </c>
      <c r="G376" s="17" t="s">
        <v>142</v>
      </c>
      <c r="H376" s="49">
        <v>44883</v>
      </c>
      <c r="I376" s="17" t="str">
        <f t="shared" si="33"/>
        <v>+375</v>
      </c>
      <c r="J376" s="17" t="str">
        <f>_xlfn.XLOOKUP(I376,'коды стран'!$B$2:$B$7,'коды стран'!$A$2:$A$7,"Не найдено",0)</f>
        <v>Беларусь</v>
      </c>
      <c r="K376" s="51">
        <f t="shared" ca="1" si="34"/>
        <v>45740</v>
      </c>
      <c r="L376" s="55">
        <f t="shared" ca="1" si="35"/>
        <v>28.566666666666666</v>
      </c>
    </row>
    <row r="377" spans="1:12" x14ac:dyDescent="0.25">
      <c r="A377" s="18">
        <v>291</v>
      </c>
      <c r="B377" s="17" t="s">
        <v>200</v>
      </c>
      <c r="C377" s="57" t="s">
        <v>718</v>
      </c>
      <c r="D377" s="17" t="str">
        <f t="shared" si="30"/>
        <v>Федор</v>
      </c>
      <c r="E377" s="17" t="str">
        <f t="shared" si="31"/>
        <v>Марков</v>
      </c>
      <c r="F377" s="17" t="str">
        <f t="shared" si="32"/>
        <v>Иванович</v>
      </c>
      <c r="G377" s="17" t="s">
        <v>142</v>
      </c>
      <c r="H377" s="49">
        <v>44710</v>
      </c>
      <c r="I377" s="17" t="str">
        <f t="shared" si="33"/>
        <v>+992</v>
      </c>
      <c r="J377" s="17" t="str">
        <f>_xlfn.XLOOKUP(I377,'коды стран'!$B$2:$B$7,'коды стран'!$A$2:$A$7,"Не найдено",0)</f>
        <v>Таджикистан</v>
      </c>
      <c r="K377" s="51">
        <f t="shared" ca="1" si="34"/>
        <v>45740</v>
      </c>
      <c r="L377" s="55">
        <f t="shared" ca="1" si="35"/>
        <v>34.333333333333336</v>
      </c>
    </row>
    <row r="378" spans="1:12" x14ac:dyDescent="0.25">
      <c r="A378" s="18">
        <v>418</v>
      </c>
      <c r="B378" s="17" t="s">
        <v>199</v>
      </c>
      <c r="C378" s="57" t="s">
        <v>719</v>
      </c>
      <c r="D378" s="17" t="str">
        <f t="shared" si="30"/>
        <v>Карина</v>
      </c>
      <c r="E378" s="17" t="str">
        <f t="shared" si="31"/>
        <v>Суворова</v>
      </c>
      <c r="F378" s="17" t="str">
        <f t="shared" si="32"/>
        <v>Алексеевна</v>
      </c>
      <c r="G378" s="17" t="s">
        <v>142</v>
      </c>
      <c r="H378" s="49">
        <v>44700</v>
      </c>
      <c r="I378" s="17" t="str">
        <f t="shared" si="33"/>
        <v>+375</v>
      </c>
      <c r="J378" s="17" t="str">
        <f>_xlfn.XLOOKUP(I378,'коды стран'!$B$2:$B$7,'коды стран'!$A$2:$A$7,"Не найдено",0)</f>
        <v>Беларусь</v>
      </c>
      <c r="K378" s="51">
        <f t="shared" ca="1" si="34"/>
        <v>45740</v>
      </c>
      <c r="L378" s="55">
        <f t="shared" ca="1" si="35"/>
        <v>34.666666666666664</v>
      </c>
    </row>
    <row r="379" spans="1:12" x14ac:dyDescent="0.25">
      <c r="A379" s="18">
        <v>470</v>
      </c>
      <c r="B379" s="17" t="s">
        <v>198</v>
      </c>
      <c r="C379" s="57" t="s">
        <v>720</v>
      </c>
      <c r="D379" s="17" t="str">
        <f t="shared" si="30"/>
        <v>Вадим</v>
      </c>
      <c r="E379" s="17" t="str">
        <f t="shared" si="31"/>
        <v>Ермаков</v>
      </c>
      <c r="F379" s="17" t="str">
        <f t="shared" si="32"/>
        <v>Константинович</v>
      </c>
      <c r="G379" s="17" t="s">
        <v>142</v>
      </c>
      <c r="H379" s="49">
        <v>44690</v>
      </c>
      <c r="I379" s="17" t="str">
        <f t="shared" si="33"/>
        <v>+992</v>
      </c>
      <c r="J379" s="17" t="str">
        <f>_xlfn.XLOOKUP(I379,'коды стран'!$B$2:$B$7,'коды стран'!$A$2:$A$7,"Не найдено",0)</f>
        <v>Таджикистан</v>
      </c>
      <c r="K379" s="51">
        <f t="shared" ca="1" si="34"/>
        <v>45740</v>
      </c>
      <c r="L379" s="55">
        <f t="shared" ca="1" si="35"/>
        <v>35</v>
      </c>
    </row>
    <row r="380" spans="1:12" x14ac:dyDescent="0.25">
      <c r="A380" s="18">
        <v>123</v>
      </c>
      <c r="B380" s="17" t="s">
        <v>197</v>
      </c>
      <c r="C380" s="57" t="s">
        <v>721</v>
      </c>
      <c r="D380" s="17" t="str">
        <f t="shared" si="30"/>
        <v>Алина</v>
      </c>
      <c r="E380" s="17" t="str">
        <f t="shared" si="31"/>
        <v>Кузьмина</v>
      </c>
      <c r="F380" s="17" t="str">
        <f t="shared" si="32"/>
        <v>Павловна</v>
      </c>
      <c r="G380" s="17" t="s">
        <v>140</v>
      </c>
      <c r="H380" s="49">
        <v>44600</v>
      </c>
      <c r="I380" s="17" t="str">
        <f t="shared" si="33"/>
        <v>+7</v>
      </c>
      <c r="J380" s="17" t="str">
        <f>_xlfn.XLOOKUP(I380,'коды стран'!$B$2:$B$7,'коды стран'!$A$2:$A$7,"Не найдено",0)</f>
        <v>Россия</v>
      </c>
      <c r="K380" s="51">
        <f t="shared" ca="1" si="34"/>
        <v>45740</v>
      </c>
      <c r="L380" s="55">
        <f t="shared" ca="1" si="35"/>
        <v>38</v>
      </c>
    </row>
    <row r="381" spans="1:12" x14ac:dyDescent="0.25">
      <c r="A381" s="18">
        <v>442</v>
      </c>
      <c r="B381" s="17" t="s">
        <v>196</v>
      </c>
      <c r="C381" s="57" t="s">
        <v>722</v>
      </c>
      <c r="D381" s="17" t="str">
        <f t="shared" si="30"/>
        <v>Константин</v>
      </c>
      <c r="E381" s="17" t="str">
        <f t="shared" si="31"/>
        <v>Никитин</v>
      </c>
      <c r="F381" s="17" t="str">
        <f t="shared" si="32"/>
        <v>Викторович</v>
      </c>
      <c r="G381" s="17" t="s">
        <v>140</v>
      </c>
      <c r="H381" s="49">
        <v>44746</v>
      </c>
      <c r="I381" s="17" t="str">
        <f t="shared" si="33"/>
        <v>+992</v>
      </c>
      <c r="J381" s="17" t="str">
        <f>_xlfn.XLOOKUP(I381,'коды стран'!$B$2:$B$7,'коды стран'!$A$2:$A$7,"Не найдено",0)</f>
        <v>Таджикистан</v>
      </c>
      <c r="K381" s="51">
        <f t="shared" ca="1" si="34"/>
        <v>45740</v>
      </c>
      <c r="L381" s="55">
        <f t="shared" ca="1" si="35"/>
        <v>33.133333333333333</v>
      </c>
    </row>
    <row r="382" spans="1:12" x14ac:dyDescent="0.25">
      <c r="A382" s="18">
        <v>218</v>
      </c>
      <c r="B382" s="17" t="s">
        <v>195</v>
      </c>
      <c r="C382" s="57" t="s">
        <v>723</v>
      </c>
      <c r="D382" s="17" t="str">
        <f t="shared" si="30"/>
        <v>Валентина</v>
      </c>
      <c r="E382" s="17" t="str">
        <f t="shared" si="31"/>
        <v>Орлова</v>
      </c>
      <c r="F382" s="17" t="str">
        <f t="shared" si="32"/>
        <v>Николаевна</v>
      </c>
      <c r="G382" s="17" t="s">
        <v>140</v>
      </c>
      <c r="H382" s="49">
        <v>44721</v>
      </c>
      <c r="I382" s="17" t="str">
        <f t="shared" si="33"/>
        <v>+998</v>
      </c>
      <c r="J382" s="17" t="str">
        <f>_xlfn.XLOOKUP(I382,'коды стран'!$B$2:$B$7,'коды стран'!$A$2:$A$7,"Не найдено",0)</f>
        <v>Узбекистан</v>
      </c>
      <c r="K382" s="51">
        <f t="shared" ca="1" si="34"/>
        <v>45740</v>
      </c>
      <c r="L382" s="55">
        <f t="shared" ca="1" si="35"/>
        <v>33.966666666666669</v>
      </c>
    </row>
    <row r="383" spans="1:12" x14ac:dyDescent="0.25">
      <c r="A383" s="18">
        <v>331</v>
      </c>
      <c r="B383" s="17" t="s">
        <v>194</v>
      </c>
      <c r="C383" s="57" t="s">
        <v>724</v>
      </c>
      <c r="D383" s="17" t="str">
        <f t="shared" si="30"/>
        <v>Леонид</v>
      </c>
      <c r="E383" s="17" t="str">
        <f t="shared" si="31"/>
        <v>Титов</v>
      </c>
      <c r="F383" s="17" t="str">
        <f t="shared" si="32"/>
        <v>Георгиевич</v>
      </c>
      <c r="G383" s="17" t="s">
        <v>140</v>
      </c>
      <c r="H383" s="49">
        <v>44813</v>
      </c>
      <c r="I383" s="17" t="str">
        <f t="shared" si="33"/>
        <v>+998</v>
      </c>
      <c r="J383" s="17" t="str">
        <f>_xlfn.XLOOKUP(I383,'коды стран'!$B$2:$B$7,'коды стран'!$A$2:$A$7,"Не найдено",0)</f>
        <v>Узбекистан</v>
      </c>
      <c r="K383" s="51">
        <f t="shared" ca="1" si="34"/>
        <v>45740</v>
      </c>
      <c r="L383" s="55">
        <f t="shared" ca="1" si="35"/>
        <v>30.9</v>
      </c>
    </row>
    <row r="384" spans="1:12" x14ac:dyDescent="0.25">
      <c r="A384" s="18">
        <v>196</v>
      </c>
      <c r="B384" s="17" t="s">
        <v>193</v>
      </c>
      <c r="C384" s="57" t="s">
        <v>725</v>
      </c>
      <c r="D384" s="17" t="str">
        <f t="shared" si="30"/>
        <v>Арина</v>
      </c>
      <c r="E384" s="17" t="str">
        <f t="shared" si="31"/>
        <v>Филиппова</v>
      </c>
      <c r="F384" s="17" t="str">
        <f t="shared" si="32"/>
        <v>Руслановна</v>
      </c>
      <c r="G384" s="17" t="s">
        <v>142</v>
      </c>
      <c r="H384" s="49">
        <v>44835</v>
      </c>
      <c r="I384" s="17" t="str">
        <f t="shared" si="33"/>
        <v>+7</v>
      </c>
      <c r="J384" s="17" t="str">
        <f>_xlfn.XLOOKUP(I384,'коды стран'!$B$2:$B$7,'коды стран'!$A$2:$A$7,"Не найдено",0)</f>
        <v>Россия</v>
      </c>
      <c r="K384" s="51">
        <f t="shared" ca="1" si="34"/>
        <v>45740</v>
      </c>
      <c r="L384" s="55">
        <f t="shared" ca="1" si="35"/>
        <v>30.166666666666668</v>
      </c>
    </row>
    <row r="385" spans="1:12" x14ac:dyDescent="0.25">
      <c r="A385" s="18">
        <v>36</v>
      </c>
      <c r="B385" s="17" t="s">
        <v>192</v>
      </c>
      <c r="C385" s="57" t="s">
        <v>726</v>
      </c>
      <c r="D385" s="17" t="str">
        <f t="shared" si="30"/>
        <v>Георгий</v>
      </c>
      <c r="E385" s="17" t="str">
        <f t="shared" si="31"/>
        <v>Борисов</v>
      </c>
      <c r="F385" s="17" t="str">
        <f t="shared" si="32"/>
        <v>Степанович</v>
      </c>
      <c r="G385" s="17" t="s">
        <v>140</v>
      </c>
      <c r="H385" s="49">
        <v>44700</v>
      </c>
      <c r="I385" s="17" t="str">
        <f t="shared" si="33"/>
        <v>+7</v>
      </c>
      <c r="J385" s="17" t="str">
        <f>_xlfn.XLOOKUP(I385,'коды стран'!$B$2:$B$7,'коды стран'!$A$2:$A$7,"Не найдено",0)</f>
        <v>Россия</v>
      </c>
      <c r="K385" s="51">
        <f t="shared" ca="1" si="34"/>
        <v>45740</v>
      </c>
      <c r="L385" s="55">
        <f t="shared" ca="1" si="35"/>
        <v>34.666666666666664</v>
      </c>
    </row>
    <row r="386" spans="1:12" x14ac:dyDescent="0.25">
      <c r="A386" s="18">
        <v>22</v>
      </c>
      <c r="B386" s="17" t="s">
        <v>191</v>
      </c>
      <c r="C386" s="57" t="s">
        <v>727</v>
      </c>
      <c r="D386" s="17" t="str">
        <f t="shared" ref="D386:D449" si="36">LEFT(C386, FIND(" ", C386) - 1)</f>
        <v>Виктория</v>
      </c>
      <c r="E386" s="17" t="str">
        <f t="shared" ref="E386:E435" si="37">TRIM(MID(C386, FIND(" ", C386) + 1, FIND("#", SUBSTITUTE(C386, " ", "#", 2)) - FIND(" ", C386) - 1))</f>
        <v>Ларионова</v>
      </c>
      <c r="F386" s="17" t="str">
        <f t="shared" ref="F386:F435" si="38">RIGHT(C386, LEN(C386) - FIND("#", SUBSTITUTE(C386, " ", "#", LEN(C386) - LEN(SUBSTITUTE(C386, " ", "")))))</f>
        <v>Андреевна</v>
      </c>
      <c r="G386" s="17" t="s">
        <v>142</v>
      </c>
      <c r="H386" s="49">
        <v>44870</v>
      </c>
      <c r="I386" s="17" t="str">
        <f t="shared" ref="I386:I435" si="39">LEFT(B386,LEN(B386)-13)</f>
        <v>+375</v>
      </c>
      <c r="J386" s="17" t="str">
        <f>_xlfn.XLOOKUP(I386,'коды стран'!$B$2:$B$7,'коды стран'!$A$2:$A$7,"Не найдено",0)</f>
        <v>Беларусь</v>
      </c>
      <c r="K386" s="51">
        <f t="shared" ref="K386:K435" ca="1" si="40">TODAY()</f>
        <v>45740</v>
      </c>
      <c r="L386" s="55">
        <f t="shared" ref="L386:L449" ca="1" si="41">(K386-H386)/30</f>
        <v>29</v>
      </c>
    </row>
    <row r="387" spans="1:12" x14ac:dyDescent="0.25">
      <c r="A387" s="18">
        <v>360</v>
      </c>
      <c r="B387" s="17" t="s">
        <v>190</v>
      </c>
      <c r="C387" s="57" t="s">
        <v>728</v>
      </c>
      <c r="D387" s="17" t="str">
        <f t="shared" si="36"/>
        <v>Арсений</v>
      </c>
      <c r="E387" s="17" t="str">
        <f t="shared" si="37"/>
        <v>Павлов</v>
      </c>
      <c r="F387" s="17" t="str">
        <f t="shared" si="38"/>
        <v>Дмитриевич</v>
      </c>
      <c r="G387" s="17" t="s">
        <v>140</v>
      </c>
      <c r="H387" s="49">
        <v>44728</v>
      </c>
      <c r="I387" s="17" t="str">
        <f t="shared" si="39"/>
        <v>+375</v>
      </c>
      <c r="J387" s="17" t="str">
        <f>_xlfn.XLOOKUP(I387,'коды стран'!$B$2:$B$7,'коды стран'!$A$2:$A$7,"Не найдено",0)</f>
        <v>Беларусь</v>
      </c>
      <c r="K387" s="51">
        <f t="shared" ca="1" si="40"/>
        <v>45740</v>
      </c>
      <c r="L387" s="55">
        <f t="shared" ca="1" si="41"/>
        <v>33.733333333333334</v>
      </c>
    </row>
    <row r="388" spans="1:12" x14ac:dyDescent="0.25">
      <c r="A388" s="18">
        <v>188</v>
      </c>
      <c r="B388" s="17" t="s">
        <v>189</v>
      </c>
      <c r="C388" s="57" t="s">
        <v>729</v>
      </c>
      <c r="D388" s="17" t="str">
        <f t="shared" si="36"/>
        <v>Милана</v>
      </c>
      <c r="E388" s="17" t="str">
        <f t="shared" si="37"/>
        <v>Кочеткова</v>
      </c>
      <c r="F388" s="17" t="str">
        <f t="shared" si="38"/>
        <v>Владиславовна</v>
      </c>
      <c r="G388" s="17" t="s">
        <v>140</v>
      </c>
      <c r="H388" s="49">
        <v>44801</v>
      </c>
      <c r="I388" s="17" t="str">
        <f t="shared" si="39"/>
        <v>+992</v>
      </c>
      <c r="J388" s="17" t="str">
        <f>_xlfn.XLOOKUP(I388,'коды стран'!$B$2:$B$7,'коды стран'!$A$2:$A$7,"Не найдено",0)</f>
        <v>Таджикистан</v>
      </c>
      <c r="K388" s="51">
        <f t="shared" ca="1" si="40"/>
        <v>45740</v>
      </c>
      <c r="L388" s="55">
        <f t="shared" ca="1" si="41"/>
        <v>31.3</v>
      </c>
    </row>
    <row r="389" spans="1:12" x14ac:dyDescent="0.25">
      <c r="A389" s="18">
        <v>63</v>
      </c>
      <c r="B389" s="17" t="s">
        <v>188</v>
      </c>
      <c r="C389" s="57" t="s">
        <v>730</v>
      </c>
      <c r="D389" s="17" t="str">
        <f t="shared" si="36"/>
        <v>Игорь</v>
      </c>
      <c r="E389" s="17" t="str">
        <f t="shared" si="37"/>
        <v>Соколовский</v>
      </c>
      <c r="F389" s="17" t="str">
        <f t="shared" si="38"/>
        <v>Михайлович</v>
      </c>
      <c r="G389" s="17" t="s">
        <v>142</v>
      </c>
      <c r="H389" s="49">
        <v>44684</v>
      </c>
      <c r="I389" s="17" t="str">
        <f t="shared" si="39"/>
        <v>+380</v>
      </c>
      <c r="J389" s="17" t="str">
        <f>_xlfn.XLOOKUP(I389,'коды стран'!$B$2:$B$7,'коды стран'!$A$2:$A$7,"Не найдено",0)</f>
        <v>Украина</v>
      </c>
      <c r="K389" s="51">
        <f t="shared" ca="1" si="40"/>
        <v>45740</v>
      </c>
      <c r="L389" s="55">
        <f t="shared" ca="1" si="41"/>
        <v>35.200000000000003</v>
      </c>
    </row>
    <row r="390" spans="1:12" x14ac:dyDescent="0.25">
      <c r="A390" s="18">
        <v>238</v>
      </c>
      <c r="B390" s="17" t="s">
        <v>187</v>
      </c>
      <c r="C390" s="57" t="s">
        <v>731</v>
      </c>
      <c r="D390" s="17" t="str">
        <f t="shared" si="36"/>
        <v>Елизавета</v>
      </c>
      <c r="E390" s="17" t="str">
        <f t="shared" si="37"/>
        <v>Миронова</v>
      </c>
      <c r="F390" s="17" t="str">
        <f t="shared" si="38"/>
        <v>Ивановна</v>
      </c>
      <c r="G390" s="17" t="s">
        <v>142</v>
      </c>
      <c r="H390" s="49">
        <v>44909</v>
      </c>
      <c r="I390" s="17" t="str">
        <f t="shared" si="39"/>
        <v>+380</v>
      </c>
      <c r="J390" s="17" t="str">
        <f>_xlfn.XLOOKUP(I390,'коды стран'!$B$2:$B$7,'коды стран'!$A$2:$A$7,"Не найдено",0)</f>
        <v>Украина</v>
      </c>
      <c r="K390" s="51">
        <f t="shared" ca="1" si="40"/>
        <v>45740</v>
      </c>
      <c r="L390" s="55">
        <f t="shared" ca="1" si="41"/>
        <v>27.7</v>
      </c>
    </row>
    <row r="391" spans="1:12" x14ac:dyDescent="0.25">
      <c r="A391" s="18">
        <v>105</v>
      </c>
      <c r="B391" s="17" t="s">
        <v>186</v>
      </c>
      <c r="C391" s="57" t="s">
        <v>732</v>
      </c>
      <c r="D391" s="17" t="str">
        <f t="shared" si="36"/>
        <v>Матвей</v>
      </c>
      <c r="E391" s="17" t="str">
        <f t="shared" si="37"/>
        <v>Кудрявцев</v>
      </c>
      <c r="F391" s="17" t="str">
        <f t="shared" si="38"/>
        <v>Артемович</v>
      </c>
      <c r="G391" s="17" t="s">
        <v>142</v>
      </c>
      <c r="H391" s="49">
        <v>44918</v>
      </c>
      <c r="I391" s="17" t="str">
        <f t="shared" si="39"/>
        <v>+998</v>
      </c>
      <c r="J391" s="17" t="str">
        <f>_xlfn.XLOOKUP(I391,'коды стран'!$B$2:$B$7,'коды стран'!$A$2:$A$7,"Не найдено",0)</f>
        <v>Узбекистан</v>
      </c>
      <c r="K391" s="51">
        <f t="shared" ca="1" si="40"/>
        <v>45740</v>
      </c>
      <c r="L391" s="55">
        <f t="shared" ca="1" si="41"/>
        <v>27.4</v>
      </c>
    </row>
    <row r="392" spans="1:12" x14ac:dyDescent="0.25">
      <c r="A392" s="18">
        <v>260</v>
      </c>
      <c r="B392" s="17" t="s">
        <v>185</v>
      </c>
      <c r="C392" s="57" t="s">
        <v>733</v>
      </c>
      <c r="D392" s="17" t="str">
        <f t="shared" si="36"/>
        <v>Анжелика</v>
      </c>
      <c r="E392" s="17" t="str">
        <f t="shared" si="37"/>
        <v>Савельева</v>
      </c>
      <c r="F392" s="17" t="str">
        <f t="shared" si="38"/>
        <v>Романовна</v>
      </c>
      <c r="G392" s="17" t="s">
        <v>142</v>
      </c>
      <c r="H392" s="49">
        <v>44729</v>
      </c>
      <c r="I392" s="17" t="str">
        <f t="shared" si="39"/>
        <v>+380</v>
      </c>
      <c r="J392" s="17" t="str">
        <f>_xlfn.XLOOKUP(I392,'коды стран'!$B$2:$B$7,'коды стран'!$A$2:$A$7,"Не найдено",0)</f>
        <v>Украина</v>
      </c>
      <c r="K392" s="51">
        <f t="shared" ca="1" si="40"/>
        <v>45740</v>
      </c>
      <c r="L392" s="55">
        <f t="shared" ca="1" si="41"/>
        <v>33.700000000000003</v>
      </c>
    </row>
    <row r="393" spans="1:12" x14ac:dyDescent="0.25">
      <c r="A393" s="18">
        <v>394</v>
      </c>
      <c r="B393" s="17" t="s">
        <v>184</v>
      </c>
      <c r="C393" s="57" t="s">
        <v>734</v>
      </c>
      <c r="D393" s="17" t="str">
        <f t="shared" si="36"/>
        <v>Тимофей</v>
      </c>
      <c r="E393" s="17" t="str">
        <f t="shared" si="37"/>
        <v>Быков</v>
      </c>
      <c r="F393" s="17" t="str">
        <f t="shared" si="38"/>
        <v>Кириллович</v>
      </c>
      <c r="G393" s="17" t="s">
        <v>142</v>
      </c>
      <c r="H393" s="49">
        <v>44708</v>
      </c>
      <c r="I393" s="17" t="str">
        <f t="shared" si="39"/>
        <v>+7</v>
      </c>
      <c r="J393" s="17" t="str">
        <f>_xlfn.XLOOKUP(I393,'коды стран'!$B$2:$B$7,'коды стран'!$A$2:$A$7,"Не найдено",0)</f>
        <v>Россия</v>
      </c>
      <c r="K393" s="51">
        <f t="shared" ca="1" si="40"/>
        <v>45740</v>
      </c>
      <c r="L393" s="55">
        <f t="shared" ca="1" si="41"/>
        <v>34.4</v>
      </c>
    </row>
    <row r="394" spans="1:12" x14ac:dyDescent="0.25">
      <c r="A394" s="18">
        <v>248</v>
      </c>
      <c r="B394" s="17" t="s">
        <v>183</v>
      </c>
      <c r="C394" s="57" t="s">
        <v>735</v>
      </c>
      <c r="D394" s="17" t="str">
        <f t="shared" si="36"/>
        <v>Кира</v>
      </c>
      <c r="E394" s="17" t="str">
        <f t="shared" si="37"/>
        <v>Шевцова</v>
      </c>
      <c r="F394" s="17" t="str">
        <f t="shared" si="38"/>
        <v>Евгеньевна</v>
      </c>
      <c r="G394" s="17" t="s">
        <v>140</v>
      </c>
      <c r="H394" s="49">
        <v>44694</v>
      </c>
      <c r="I394" s="17" t="str">
        <f t="shared" si="39"/>
        <v>+7</v>
      </c>
      <c r="J394" s="17" t="str">
        <f>_xlfn.XLOOKUP(I394,'коды стран'!$B$2:$B$7,'коды стран'!$A$2:$A$7,"Не найдено",0)</f>
        <v>Россия</v>
      </c>
      <c r="K394" s="51">
        <f t="shared" ca="1" si="40"/>
        <v>45740</v>
      </c>
      <c r="L394" s="55">
        <f t="shared" ca="1" si="41"/>
        <v>34.866666666666667</v>
      </c>
    </row>
    <row r="395" spans="1:12" x14ac:dyDescent="0.25">
      <c r="A395" s="18">
        <v>3</v>
      </c>
      <c r="B395" s="17" t="s">
        <v>182</v>
      </c>
      <c r="C395" s="57" t="s">
        <v>736</v>
      </c>
      <c r="D395" s="17" t="str">
        <f t="shared" si="36"/>
        <v>Руслан</v>
      </c>
      <c r="E395" s="17" t="str">
        <f t="shared" si="37"/>
        <v>Андреев</v>
      </c>
      <c r="F395" s="17" t="str">
        <f t="shared" si="38"/>
        <v>Алексеевич</v>
      </c>
      <c r="G395" s="17" t="s">
        <v>140</v>
      </c>
      <c r="H395" s="49">
        <v>44666</v>
      </c>
      <c r="I395" s="17" t="str">
        <f t="shared" si="39"/>
        <v>+380</v>
      </c>
      <c r="J395" s="17" t="str">
        <f>_xlfn.XLOOKUP(I395,'коды стран'!$B$2:$B$7,'коды стран'!$A$2:$A$7,"Не найдено",0)</f>
        <v>Украина</v>
      </c>
      <c r="K395" s="51">
        <f t="shared" ca="1" si="40"/>
        <v>45740</v>
      </c>
      <c r="L395" s="55">
        <f t="shared" ca="1" si="41"/>
        <v>35.799999999999997</v>
      </c>
    </row>
    <row r="396" spans="1:12" x14ac:dyDescent="0.25">
      <c r="A396" s="18">
        <v>435</v>
      </c>
      <c r="B396" s="17" t="s">
        <v>181</v>
      </c>
      <c r="C396" s="57" t="s">
        <v>737</v>
      </c>
      <c r="D396" s="17" t="str">
        <f t="shared" si="36"/>
        <v>Валерия</v>
      </c>
      <c r="E396" s="17" t="str">
        <f t="shared" si="37"/>
        <v>Брагина</v>
      </c>
      <c r="F396" s="17" t="str">
        <f t="shared" si="38"/>
        <v>Витальевна</v>
      </c>
      <c r="G396" s="17" t="s">
        <v>140</v>
      </c>
      <c r="H396" s="49">
        <v>44618</v>
      </c>
      <c r="I396" s="17" t="str">
        <f t="shared" si="39"/>
        <v>+998</v>
      </c>
      <c r="J396" s="17" t="str">
        <f>_xlfn.XLOOKUP(I396,'коды стран'!$B$2:$B$7,'коды стран'!$A$2:$A$7,"Не найдено",0)</f>
        <v>Узбекистан</v>
      </c>
      <c r="K396" s="51">
        <f t="shared" ca="1" si="40"/>
        <v>45740</v>
      </c>
      <c r="L396" s="55">
        <f t="shared" ca="1" si="41"/>
        <v>37.4</v>
      </c>
    </row>
    <row r="397" spans="1:12" x14ac:dyDescent="0.25">
      <c r="A397" s="18">
        <v>262</v>
      </c>
      <c r="B397" s="17" t="s">
        <v>180</v>
      </c>
      <c r="C397" s="57" t="s">
        <v>738</v>
      </c>
      <c r="D397" s="17" t="str">
        <f t="shared" si="36"/>
        <v>Илья</v>
      </c>
      <c r="E397" s="17" t="str">
        <f t="shared" si="37"/>
        <v>Денисов</v>
      </c>
      <c r="F397" s="17" t="str">
        <f t="shared" si="38"/>
        <v>Максимович</v>
      </c>
      <c r="G397" s="17" t="s">
        <v>142</v>
      </c>
      <c r="H397" s="49">
        <v>44778</v>
      </c>
      <c r="I397" s="17" t="str">
        <f t="shared" si="39"/>
        <v>+992</v>
      </c>
      <c r="J397" s="17" t="str">
        <f>_xlfn.XLOOKUP(I397,'коды стран'!$B$2:$B$7,'коды стран'!$A$2:$A$7,"Не найдено",0)</f>
        <v>Таджикистан</v>
      </c>
      <c r="K397" s="51">
        <f t="shared" ca="1" si="40"/>
        <v>45740</v>
      </c>
      <c r="L397" s="55">
        <f t="shared" ca="1" si="41"/>
        <v>32.06666666666667</v>
      </c>
    </row>
    <row r="398" spans="1:12" x14ac:dyDescent="0.25">
      <c r="A398" s="18">
        <v>264</v>
      </c>
      <c r="B398" s="17" t="s">
        <v>179</v>
      </c>
      <c r="C398" s="57" t="s">
        <v>739</v>
      </c>
      <c r="D398" s="17" t="str">
        <f t="shared" si="36"/>
        <v>Полина</v>
      </c>
      <c r="E398" s="17" t="str">
        <f t="shared" si="37"/>
        <v>Гусева</v>
      </c>
      <c r="F398" s="17" t="str">
        <f t="shared" si="38"/>
        <v>Игоревна</v>
      </c>
      <c r="G398" s="17" t="s">
        <v>140</v>
      </c>
      <c r="H398" s="49">
        <v>44907</v>
      </c>
      <c r="I398" s="17" t="str">
        <f t="shared" si="39"/>
        <v>+375</v>
      </c>
      <c r="J398" s="17" t="str">
        <f>_xlfn.XLOOKUP(I398,'коды стран'!$B$2:$B$7,'коды стран'!$A$2:$A$7,"Не найдено",0)</f>
        <v>Беларусь</v>
      </c>
      <c r="K398" s="51">
        <f t="shared" ca="1" si="40"/>
        <v>45740</v>
      </c>
      <c r="L398" s="55">
        <f t="shared" ca="1" si="41"/>
        <v>27.766666666666666</v>
      </c>
    </row>
    <row r="399" spans="1:12" x14ac:dyDescent="0.25">
      <c r="A399" s="18">
        <v>99</v>
      </c>
      <c r="B399" s="17" t="s">
        <v>178</v>
      </c>
      <c r="C399" s="57" t="s">
        <v>740</v>
      </c>
      <c r="D399" s="17" t="str">
        <f t="shared" si="36"/>
        <v>Виталий</v>
      </c>
      <c r="E399" s="17" t="str">
        <f t="shared" si="37"/>
        <v>Костин</v>
      </c>
      <c r="F399" s="17" t="str">
        <f t="shared" si="38"/>
        <v>Аркадьевич</v>
      </c>
      <c r="G399" s="17" t="s">
        <v>140</v>
      </c>
      <c r="H399" s="49">
        <v>44886</v>
      </c>
      <c r="I399" s="17" t="str">
        <f t="shared" si="39"/>
        <v>+7</v>
      </c>
      <c r="J399" s="17" t="str">
        <f>_xlfn.XLOOKUP(I399,'коды стран'!$B$2:$B$7,'коды стран'!$A$2:$A$7,"Не найдено",0)</f>
        <v>Россия</v>
      </c>
      <c r="K399" s="51">
        <f t="shared" ca="1" si="40"/>
        <v>45740</v>
      </c>
      <c r="L399" s="55">
        <f t="shared" ca="1" si="41"/>
        <v>28.466666666666665</v>
      </c>
    </row>
    <row r="400" spans="1:12" x14ac:dyDescent="0.25">
      <c r="A400" s="18">
        <v>404</v>
      </c>
      <c r="B400" s="17" t="s">
        <v>177</v>
      </c>
      <c r="C400" s="57" t="s">
        <v>741</v>
      </c>
      <c r="D400" s="17" t="str">
        <f t="shared" si="36"/>
        <v>Софья</v>
      </c>
      <c r="E400" s="17" t="str">
        <f t="shared" si="37"/>
        <v>Князева</v>
      </c>
      <c r="F400" s="17" t="str">
        <f t="shared" si="38"/>
        <v>Данииловна</v>
      </c>
      <c r="G400" s="17" t="s">
        <v>140</v>
      </c>
      <c r="H400" s="49">
        <v>44913</v>
      </c>
      <c r="I400" s="17" t="str">
        <f t="shared" si="39"/>
        <v>+380</v>
      </c>
      <c r="J400" s="17" t="str">
        <f>_xlfn.XLOOKUP(I400,'коды стран'!$B$2:$B$7,'коды стран'!$A$2:$A$7,"Не найдено",0)</f>
        <v>Украина</v>
      </c>
      <c r="K400" s="51">
        <f t="shared" ca="1" si="40"/>
        <v>45740</v>
      </c>
      <c r="L400" s="55">
        <f t="shared" ca="1" si="41"/>
        <v>27.566666666666666</v>
      </c>
    </row>
    <row r="401" spans="1:12" x14ac:dyDescent="0.25">
      <c r="A401" s="18">
        <v>146</v>
      </c>
      <c r="B401" s="17" t="s">
        <v>176</v>
      </c>
      <c r="C401" s="57" t="s">
        <v>742</v>
      </c>
      <c r="D401" s="17" t="str">
        <f t="shared" si="36"/>
        <v>Даниил</v>
      </c>
      <c r="E401" s="17" t="str">
        <f t="shared" si="37"/>
        <v>Кравцов</v>
      </c>
      <c r="F401" s="17" t="str">
        <f t="shared" si="38"/>
        <v>Егорович</v>
      </c>
      <c r="G401" s="17" t="s">
        <v>140</v>
      </c>
      <c r="H401" s="49">
        <v>44617</v>
      </c>
      <c r="I401" s="17" t="str">
        <f t="shared" si="39"/>
        <v>+375</v>
      </c>
      <c r="J401" s="17" t="str">
        <f>_xlfn.XLOOKUP(I401,'коды стран'!$B$2:$B$7,'коды стран'!$A$2:$A$7,"Не найдено",0)</f>
        <v>Беларусь</v>
      </c>
      <c r="K401" s="51">
        <f t="shared" ca="1" si="40"/>
        <v>45740</v>
      </c>
      <c r="L401" s="55">
        <f t="shared" ca="1" si="41"/>
        <v>37.43333333333333</v>
      </c>
    </row>
    <row r="402" spans="1:12" x14ac:dyDescent="0.25">
      <c r="A402" s="18">
        <v>338</v>
      </c>
      <c r="B402" s="17" t="s">
        <v>175</v>
      </c>
      <c r="C402" s="57" t="s">
        <v>743</v>
      </c>
      <c r="D402" s="17" t="str">
        <f t="shared" si="36"/>
        <v>Алиса</v>
      </c>
      <c r="E402" s="17" t="str">
        <f t="shared" si="37"/>
        <v>Белозерова</v>
      </c>
      <c r="F402" s="17" t="str">
        <f t="shared" si="38"/>
        <v>Владиславовна</v>
      </c>
      <c r="G402" s="17" t="s">
        <v>140</v>
      </c>
      <c r="H402" s="49">
        <v>44577</v>
      </c>
      <c r="I402" s="17" t="str">
        <f t="shared" si="39"/>
        <v>+992</v>
      </c>
      <c r="J402" s="17" t="str">
        <f>_xlfn.XLOOKUP(I402,'коды стран'!$B$2:$B$7,'коды стран'!$A$2:$A$7,"Не найдено",0)</f>
        <v>Таджикистан</v>
      </c>
      <c r="K402" s="51">
        <f t="shared" ca="1" si="40"/>
        <v>45740</v>
      </c>
      <c r="L402" s="55">
        <f t="shared" ca="1" si="41"/>
        <v>38.766666666666666</v>
      </c>
    </row>
    <row r="403" spans="1:12" x14ac:dyDescent="0.25">
      <c r="A403" s="18">
        <v>445</v>
      </c>
      <c r="B403" s="17" t="s">
        <v>174</v>
      </c>
      <c r="C403" s="57" t="s">
        <v>744</v>
      </c>
      <c r="D403" s="17" t="str">
        <f t="shared" si="36"/>
        <v>Евгений</v>
      </c>
      <c r="E403" s="17" t="str">
        <f t="shared" si="37"/>
        <v>Мартынов</v>
      </c>
      <c r="F403" s="17" t="str">
        <f t="shared" si="38"/>
        <v>Ильич</v>
      </c>
      <c r="G403" s="17" t="s">
        <v>140</v>
      </c>
      <c r="H403" s="49">
        <v>44676</v>
      </c>
      <c r="I403" s="17" t="str">
        <f t="shared" si="39"/>
        <v>+7</v>
      </c>
      <c r="J403" s="17" t="str">
        <f>_xlfn.XLOOKUP(I403,'коды стран'!$B$2:$B$7,'коды стран'!$A$2:$A$7,"Не найдено",0)</f>
        <v>Россия</v>
      </c>
      <c r="K403" s="51">
        <f t="shared" ca="1" si="40"/>
        <v>45740</v>
      </c>
      <c r="L403" s="55">
        <f t="shared" ca="1" si="41"/>
        <v>35.466666666666669</v>
      </c>
    </row>
    <row r="404" spans="1:12" x14ac:dyDescent="0.25">
      <c r="A404" s="18">
        <v>208</v>
      </c>
      <c r="B404" s="17" t="s">
        <v>173</v>
      </c>
      <c r="C404" s="57" t="s">
        <v>745</v>
      </c>
      <c r="D404" s="17" t="str">
        <f t="shared" si="36"/>
        <v>Анастасия</v>
      </c>
      <c r="E404" s="17" t="str">
        <f t="shared" si="37"/>
        <v>Кузьмина</v>
      </c>
      <c r="F404" s="17" t="str">
        <f t="shared" si="38"/>
        <v>Родионовна</v>
      </c>
      <c r="G404" s="17" t="s">
        <v>140</v>
      </c>
      <c r="H404" s="49">
        <v>44736</v>
      </c>
      <c r="I404" s="17" t="str">
        <f t="shared" si="39"/>
        <v>+380</v>
      </c>
      <c r="J404" s="17" t="str">
        <f>_xlfn.XLOOKUP(I404,'коды стран'!$B$2:$B$7,'коды стран'!$A$2:$A$7,"Не найдено",0)</f>
        <v>Украина</v>
      </c>
      <c r="K404" s="51">
        <f t="shared" ca="1" si="40"/>
        <v>45740</v>
      </c>
      <c r="L404" s="55">
        <f t="shared" ca="1" si="41"/>
        <v>33.466666666666669</v>
      </c>
    </row>
    <row r="405" spans="1:12" x14ac:dyDescent="0.25">
      <c r="A405" s="18">
        <v>343</v>
      </c>
      <c r="B405" s="17" t="s">
        <v>172</v>
      </c>
      <c r="C405" s="57" t="s">
        <v>746</v>
      </c>
      <c r="D405" s="17" t="str">
        <f t="shared" si="36"/>
        <v>Артемий</v>
      </c>
      <c r="E405" s="17" t="str">
        <f t="shared" si="37"/>
        <v>Самсонов</v>
      </c>
      <c r="F405" s="17" t="str">
        <f t="shared" si="38"/>
        <v>Леонидович</v>
      </c>
      <c r="G405" s="17" t="s">
        <v>140</v>
      </c>
      <c r="H405" s="49">
        <v>44874</v>
      </c>
      <c r="I405" s="17" t="str">
        <f t="shared" si="39"/>
        <v>+380</v>
      </c>
      <c r="J405" s="17" t="str">
        <f>_xlfn.XLOOKUP(I405,'коды стран'!$B$2:$B$7,'коды стран'!$A$2:$A$7,"Не найдено",0)</f>
        <v>Украина</v>
      </c>
      <c r="K405" s="51">
        <f t="shared" ca="1" si="40"/>
        <v>45740</v>
      </c>
      <c r="L405" s="55">
        <f t="shared" ca="1" si="41"/>
        <v>28.866666666666667</v>
      </c>
    </row>
    <row r="406" spans="1:12" x14ac:dyDescent="0.25">
      <c r="A406" s="18">
        <v>486</v>
      </c>
      <c r="B406" s="17" t="s">
        <v>171</v>
      </c>
      <c r="C406" s="57" t="s">
        <v>747</v>
      </c>
      <c r="D406" s="17" t="str">
        <f t="shared" si="36"/>
        <v>Вера</v>
      </c>
      <c r="E406" s="17" t="str">
        <f t="shared" si="37"/>
        <v>Лапина</v>
      </c>
      <c r="F406" s="17" t="str">
        <f t="shared" si="38"/>
        <v>Геннадьевна</v>
      </c>
      <c r="G406" s="17" t="s">
        <v>142</v>
      </c>
      <c r="H406" s="49">
        <v>44723</v>
      </c>
      <c r="I406" s="17" t="str">
        <f t="shared" si="39"/>
        <v>+7</v>
      </c>
      <c r="J406" s="17" t="str">
        <f>_xlfn.XLOOKUP(I406,'коды стран'!$B$2:$B$7,'коды стран'!$A$2:$A$7,"Не найдено",0)</f>
        <v>Россия</v>
      </c>
      <c r="K406" s="51">
        <f t="shared" ca="1" si="40"/>
        <v>45740</v>
      </c>
      <c r="L406" s="55">
        <f t="shared" ca="1" si="41"/>
        <v>33.9</v>
      </c>
    </row>
    <row r="407" spans="1:12" x14ac:dyDescent="0.25">
      <c r="A407" s="18">
        <v>299</v>
      </c>
      <c r="B407" s="17" t="s">
        <v>170</v>
      </c>
      <c r="C407" s="57" t="s">
        <v>748</v>
      </c>
      <c r="D407" s="17" t="str">
        <f t="shared" si="36"/>
        <v>Филипп</v>
      </c>
      <c r="E407" s="17" t="str">
        <f t="shared" si="37"/>
        <v>Котов</v>
      </c>
      <c r="F407" s="17" t="str">
        <f t="shared" si="38"/>
        <v>Филиппович</v>
      </c>
      <c r="G407" s="17" t="s">
        <v>140</v>
      </c>
      <c r="H407" s="49">
        <v>44666</v>
      </c>
      <c r="I407" s="17" t="str">
        <f t="shared" si="39"/>
        <v>+380</v>
      </c>
      <c r="J407" s="17" t="str">
        <f>_xlfn.XLOOKUP(I407,'коды стран'!$B$2:$B$7,'коды стран'!$A$2:$A$7,"Не найдено",0)</f>
        <v>Украина</v>
      </c>
      <c r="K407" s="51">
        <f t="shared" ca="1" si="40"/>
        <v>45740</v>
      </c>
      <c r="L407" s="55">
        <f t="shared" ca="1" si="41"/>
        <v>35.799999999999997</v>
      </c>
    </row>
    <row r="408" spans="1:12" x14ac:dyDescent="0.25">
      <c r="A408" s="18">
        <v>368</v>
      </c>
      <c r="B408" s="17" t="s">
        <v>169</v>
      </c>
      <c r="C408" s="57" t="s">
        <v>749</v>
      </c>
      <c r="D408" s="17" t="str">
        <f t="shared" si="36"/>
        <v>Марина</v>
      </c>
      <c r="E408" s="17" t="str">
        <f t="shared" si="37"/>
        <v>Лаврова</v>
      </c>
      <c r="F408" s="17" t="str">
        <f t="shared" si="38"/>
        <v>Артемовна</v>
      </c>
      <c r="G408" s="17" t="s">
        <v>142</v>
      </c>
      <c r="H408" s="49">
        <v>44872</v>
      </c>
      <c r="I408" s="17" t="str">
        <f t="shared" si="39"/>
        <v>+998</v>
      </c>
      <c r="J408" s="17" t="str">
        <f>_xlfn.XLOOKUP(I408,'коды стран'!$B$2:$B$7,'коды стран'!$A$2:$A$7,"Не найдено",0)</f>
        <v>Узбекистан</v>
      </c>
      <c r="K408" s="51">
        <f t="shared" ca="1" si="40"/>
        <v>45740</v>
      </c>
      <c r="L408" s="55">
        <f t="shared" ca="1" si="41"/>
        <v>28.933333333333334</v>
      </c>
    </row>
    <row r="409" spans="1:12" x14ac:dyDescent="0.25">
      <c r="A409" s="18">
        <v>108</v>
      </c>
      <c r="B409" s="17" t="s">
        <v>168</v>
      </c>
      <c r="C409" s="57" t="s">
        <v>750</v>
      </c>
      <c r="D409" s="17" t="str">
        <f t="shared" si="36"/>
        <v>Семен</v>
      </c>
      <c r="E409" s="17" t="str">
        <f t="shared" si="37"/>
        <v>Кузьмин</v>
      </c>
      <c r="F409" s="17" t="str">
        <f t="shared" si="38"/>
        <v>Матвеевич</v>
      </c>
      <c r="G409" s="17" t="s">
        <v>142</v>
      </c>
      <c r="H409" s="49">
        <v>44835</v>
      </c>
      <c r="I409" s="17" t="str">
        <f t="shared" si="39"/>
        <v>+998</v>
      </c>
      <c r="J409" s="17" t="str">
        <f>_xlfn.XLOOKUP(I409,'коды стран'!$B$2:$B$7,'коды стран'!$A$2:$A$7,"Не найдено",0)</f>
        <v>Узбекистан</v>
      </c>
      <c r="K409" s="51">
        <f t="shared" ca="1" si="40"/>
        <v>45740</v>
      </c>
      <c r="L409" s="55">
        <f t="shared" ca="1" si="41"/>
        <v>30.166666666666668</v>
      </c>
    </row>
    <row r="410" spans="1:12" x14ac:dyDescent="0.25">
      <c r="A410" s="18">
        <v>443</v>
      </c>
      <c r="B410" s="17" t="s">
        <v>167</v>
      </c>
      <c r="C410" s="57" t="s">
        <v>751</v>
      </c>
      <c r="D410" s="17" t="str">
        <f t="shared" si="36"/>
        <v>Алина</v>
      </c>
      <c r="E410" s="17" t="str">
        <f t="shared" si="37"/>
        <v>Коваленко</v>
      </c>
      <c r="F410" s="17" t="str">
        <f t="shared" si="38"/>
        <v>Семеновна</v>
      </c>
      <c r="G410" s="17" t="s">
        <v>142</v>
      </c>
      <c r="H410" s="49">
        <v>44649</v>
      </c>
      <c r="I410" s="17" t="str">
        <f t="shared" si="39"/>
        <v>+7</v>
      </c>
      <c r="J410" s="17" t="str">
        <f>_xlfn.XLOOKUP(I410,'коды стран'!$B$2:$B$7,'коды стран'!$A$2:$A$7,"Не найдено",0)</f>
        <v>Россия</v>
      </c>
      <c r="K410" s="51">
        <f t="shared" ca="1" si="40"/>
        <v>45740</v>
      </c>
      <c r="L410" s="55">
        <f t="shared" ca="1" si="41"/>
        <v>36.366666666666667</v>
      </c>
    </row>
    <row r="411" spans="1:12" x14ac:dyDescent="0.25">
      <c r="A411" s="18">
        <v>91</v>
      </c>
      <c r="B411" s="17" t="s">
        <v>166</v>
      </c>
      <c r="C411" s="57" t="s">
        <v>752</v>
      </c>
      <c r="D411" s="17" t="str">
        <f t="shared" si="36"/>
        <v>Глеб</v>
      </c>
      <c r="E411" s="17" t="str">
        <f t="shared" si="37"/>
        <v>Родионов</v>
      </c>
      <c r="F411" s="17" t="str">
        <f t="shared" si="38"/>
        <v>Егорович</v>
      </c>
      <c r="G411" s="17" t="s">
        <v>140</v>
      </c>
      <c r="H411" s="49">
        <v>44687</v>
      </c>
      <c r="I411" s="17" t="str">
        <f t="shared" si="39"/>
        <v>+7</v>
      </c>
      <c r="J411" s="17" t="str">
        <f>_xlfn.XLOOKUP(I411,'коды стран'!$B$2:$B$7,'коды стран'!$A$2:$A$7,"Не найдено",0)</f>
        <v>Россия</v>
      </c>
      <c r="K411" s="51">
        <f t="shared" ca="1" si="40"/>
        <v>45740</v>
      </c>
      <c r="L411" s="55">
        <f t="shared" ca="1" si="41"/>
        <v>35.1</v>
      </c>
    </row>
    <row r="412" spans="1:12" x14ac:dyDescent="0.25">
      <c r="A412" s="18">
        <v>473</v>
      </c>
      <c r="B412" s="17" t="s">
        <v>165</v>
      </c>
      <c r="C412" s="57" t="s">
        <v>753</v>
      </c>
      <c r="D412" s="17" t="str">
        <f t="shared" si="36"/>
        <v>Кристина</v>
      </c>
      <c r="E412" s="17" t="str">
        <f t="shared" si="37"/>
        <v>Кузнецова</v>
      </c>
      <c r="F412" s="17" t="str">
        <f t="shared" si="38"/>
        <v>Тимуровна</v>
      </c>
      <c r="G412" s="17" t="s">
        <v>142</v>
      </c>
      <c r="H412" s="49">
        <v>44799</v>
      </c>
      <c r="I412" s="17" t="str">
        <f t="shared" si="39"/>
        <v>+7</v>
      </c>
      <c r="J412" s="17" t="str">
        <f>_xlfn.XLOOKUP(I412,'коды стран'!$B$2:$B$7,'коды стран'!$A$2:$A$7,"Не найдено",0)</f>
        <v>Россия</v>
      </c>
      <c r="K412" s="51">
        <f t="shared" ca="1" si="40"/>
        <v>45740</v>
      </c>
      <c r="L412" s="55">
        <f t="shared" ca="1" si="41"/>
        <v>31.366666666666667</v>
      </c>
    </row>
    <row r="413" spans="1:12" x14ac:dyDescent="0.25">
      <c r="A413" s="18">
        <v>482</v>
      </c>
      <c r="B413" s="17" t="s">
        <v>164</v>
      </c>
      <c r="C413" s="57" t="s">
        <v>754</v>
      </c>
      <c r="D413" s="17" t="str">
        <f t="shared" si="36"/>
        <v>Виктор</v>
      </c>
      <c r="E413" s="17" t="str">
        <f t="shared" si="37"/>
        <v>Лебедев</v>
      </c>
      <c r="F413" s="17" t="str">
        <f t="shared" si="38"/>
        <v>Яковлевич</v>
      </c>
      <c r="G413" s="17" t="s">
        <v>140</v>
      </c>
      <c r="H413" s="49">
        <v>44679</v>
      </c>
      <c r="I413" s="17" t="str">
        <f t="shared" si="39"/>
        <v>+380</v>
      </c>
      <c r="J413" s="17" t="str">
        <f>_xlfn.XLOOKUP(I413,'коды стран'!$B$2:$B$7,'коды стран'!$A$2:$A$7,"Не найдено",0)</f>
        <v>Украина</v>
      </c>
      <c r="K413" s="51">
        <f t="shared" ca="1" si="40"/>
        <v>45740</v>
      </c>
      <c r="L413" s="55">
        <f t="shared" ca="1" si="41"/>
        <v>35.366666666666667</v>
      </c>
    </row>
    <row r="414" spans="1:12" x14ac:dyDescent="0.25">
      <c r="A414" s="18">
        <v>48</v>
      </c>
      <c r="B414" s="17" t="s">
        <v>163</v>
      </c>
      <c r="C414" s="57" t="s">
        <v>755</v>
      </c>
      <c r="D414" s="17" t="str">
        <f t="shared" si="36"/>
        <v>Дарина</v>
      </c>
      <c r="E414" s="17" t="str">
        <f t="shared" si="37"/>
        <v>Король</v>
      </c>
      <c r="F414" s="17" t="str">
        <f t="shared" si="38"/>
        <v>Аркадьевна</v>
      </c>
      <c r="G414" s="17" t="s">
        <v>140</v>
      </c>
      <c r="H414" s="49">
        <v>44856</v>
      </c>
      <c r="I414" s="17" t="str">
        <f t="shared" si="39"/>
        <v>+998</v>
      </c>
      <c r="J414" s="17" t="str">
        <f>_xlfn.XLOOKUP(I414,'коды стран'!$B$2:$B$7,'коды стран'!$A$2:$A$7,"Не найдено",0)</f>
        <v>Узбекистан</v>
      </c>
      <c r="K414" s="51">
        <f t="shared" ca="1" si="40"/>
        <v>45740</v>
      </c>
      <c r="L414" s="55">
        <f t="shared" ca="1" si="41"/>
        <v>29.466666666666665</v>
      </c>
    </row>
    <row r="415" spans="1:12" x14ac:dyDescent="0.25">
      <c r="A415" s="18">
        <v>26</v>
      </c>
      <c r="B415" s="17" t="s">
        <v>162</v>
      </c>
      <c r="C415" s="57" t="s">
        <v>756</v>
      </c>
      <c r="D415" s="17" t="str">
        <f t="shared" si="36"/>
        <v>Никита</v>
      </c>
      <c r="E415" s="17" t="str">
        <f t="shared" si="37"/>
        <v>Зайцев</v>
      </c>
      <c r="F415" s="17" t="str">
        <f t="shared" si="38"/>
        <v>Валериевич</v>
      </c>
      <c r="G415" s="17" t="s">
        <v>142</v>
      </c>
      <c r="H415" s="49">
        <v>44819</v>
      </c>
      <c r="I415" s="17" t="str">
        <f t="shared" si="39"/>
        <v>+992</v>
      </c>
      <c r="J415" s="17" t="str">
        <f>_xlfn.XLOOKUP(I415,'коды стран'!$B$2:$B$7,'коды стран'!$A$2:$A$7,"Не найдено",0)</f>
        <v>Таджикистан</v>
      </c>
      <c r="K415" s="51">
        <f t="shared" ca="1" si="40"/>
        <v>45740</v>
      </c>
      <c r="L415" s="55">
        <f t="shared" ca="1" si="41"/>
        <v>30.7</v>
      </c>
    </row>
    <row r="416" spans="1:12" x14ac:dyDescent="0.25">
      <c r="A416" s="18">
        <v>417</v>
      </c>
      <c r="B416" s="17" t="s">
        <v>161</v>
      </c>
      <c r="C416" s="57" t="s">
        <v>757</v>
      </c>
      <c r="D416" s="17" t="str">
        <f t="shared" si="36"/>
        <v>Ульяна</v>
      </c>
      <c r="E416" s="17" t="str">
        <f t="shared" si="37"/>
        <v>Кудряшова</v>
      </c>
      <c r="F416" s="17" t="str">
        <f t="shared" si="38"/>
        <v>Игоревна</v>
      </c>
      <c r="G416" s="17" t="s">
        <v>140</v>
      </c>
      <c r="H416" s="49">
        <v>44608</v>
      </c>
      <c r="I416" s="17" t="str">
        <f t="shared" si="39"/>
        <v>+992</v>
      </c>
      <c r="J416" s="17" t="str">
        <f>_xlfn.XLOOKUP(I416,'коды стран'!$B$2:$B$7,'коды стран'!$A$2:$A$7,"Не найдено",0)</f>
        <v>Таджикистан</v>
      </c>
      <c r="K416" s="51">
        <f t="shared" ca="1" si="40"/>
        <v>45740</v>
      </c>
      <c r="L416" s="55">
        <f t="shared" ca="1" si="41"/>
        <v>37.733333333333334</v>
      </c>
    </row>
    <row r="417" spans="1:12" x14ac:dyDescent="0.25">
      <c r="A417" s="18">
        <v>491</v>
      </c>
      <c r="B417" s="17" t="s">
        <v>160</v>
      </c>
      <c r="C417" s="57" t="s">
        <v>712</v>
      </c>
      <c r="D417" s="17" t="str">
        <f t="shared" si="36"/>
        <v>Станислав</v>
      </c>
      <c r="E417" s="17" t="str">
        <f t="shared" si="37"/>
        <v>Попов</v>
      </c>
      <c r="F417" s="17" t="str">
        <f t="shared" si="38"/>
        <v>Богданович</v>
      </c>
      <c r="G417" s="17" t="s">
        <v>142</v>
      </c>
      <c r="H417" s="49">
        <v>44752</v>
      </c>
      <c r="I417" s="17" t="str">
        <f t="shared" si="39"/>
        <v>+7</v>
      </c>
      <c r="J417" s="17" t="str">
        <f>_xlfn.XLOOKUP(I417,'коды стран'!$B$2:$B$7,'коды стран'!$A$2:$A$7,"Не найдено",0)</f>
        <v>Россия</v>
      </c>
      <c r="K417" s="51">
        <f t="shared" ca="1" si="40"/>
        <v>45740</v>
      </c>
      <c r="L417" s="55">
        <f t="shared" ca="1" si="41"/>
        <v>32.93333333333333</v>
      </c>
    </row>
    <row r="418" spans="1:12" x14ac:dyDescent="0.25">
      <c r="A418" s="18">
        <v>492</v>
      </c>
      <c r="B418" s="17" t="s">
        <v>159</v>
      </c>
      <c r="C418" s="57" t="s">
        <v>713</v>
      </c>
      <c r="D418" s="17" t="str">
        <f t="shared" si="36"/>
        <v>Вероника</v>
      </c>
      <c r="E418" s="17" t="str">
        <f t="shared" si="37"/>
        <v>Исакова</v>
      </c>
      <c r="F418" s="17" t="str">
        <f t="shared" si="38"/>
        <v>Родионовна</v>
      </c>
      <c r="G418" s="17" t="s">
        <v>142</v>
      </c>
      <c r="H418" s="49">
        <v>44688</v>
      </c>
      <c r="I418" s="17" t="str">
        <f t="shared" si="39"/>
        <v>+380</v>
      </c>
      <c r="J418" s="17" t="str">
        <f>_xlfn.XLOOKUP(I418,'коды стран'!$B$2:$B$7,'коды стран'!$A$2:$A$7,"Не найдено",0)</f>
        <v>Украина</v>
      </c>
      <c r="K418" s="51">
        <f t="shared" ca="1" si="40"/>
        <v>45740</v>
      </c>
      <c r="L418" s="55">
        <f t="shared" ca="1" si="41"/>
        <v>35.06666666666667</v>
      </c>
    </row>
    <row r="419" spans="1:12" x14ac:dyDescent="0.25">
      <c r="A419" s="18">
        <v>155</v>
      </c>
      <c r="B419" s="17" t="s">
        <v>158</v>
      </c>
      <c r="C419" s="57" t="s">
        <v>714</v>
      </c>
      <c r="D419" s="17" t="str">
        <f t="shared" si="36"/>
        <v>Ярослав</v>
      </c>
      <c r="E419" s="17" t="str">
        <f t="shared" si="37"/>
        <v>Котов</v>
      </c>
      <c r="F419" s="17" t="str">
        <f t="shared" si="38"/>
        <v>Артемович</v>
      </c>
      <c r="G419" s="17" t="s">
        <v>140</v>
      </c>
      <c r="H419" s="49">
        <v>44564</v>
      </c>
      <c r="I419" s="17" t="str">
        <f t="shared" si="39"/>
        <v>+380</v>
      </c>
      <c r="J419" s="17" t="str">
        <f>_xlfn.XLOOKUP(I419,'коды стран'!$B$2:$B$7,'коды стран'!$A$2:$A$7,"Не найдено",0)</f>
        <v>Украина</v>
      </c>
      <c r="K419" s="51">
        <f t="shared" ca="1" si="40"/>
        <v>45740</v>
      </c>
      <c r="L419" s="55">
        <f t="shared" ca="1" si="41"/>
        <v>39.200000000000003</v>
      </c>
    </row>
    <row r="420" spans="1:12" x14ac:dyDescent="0.25">
      <c r="A420" s="18">
        <v>430</v>
      </c>
      <c r="B420" s="17" t="s">
        <v>157</v>
      </c>
      <c r="C420" s="57" t="s">
        <v>715</v>
      </c>
      <c r="D420" s="17" t="str">
        <f t="shared" si="36"/>
        <v>Ангелина</v>
      </c>
      <c r="E420" s="17" t="str">
        <f t="shared" si="37"/>
        <v>Волкова</v>
      </c>
      <c r="F420" s="17" t="str">
        <f t="shared" si="38"/>
        <v>Михайловна</v>
      </c>
      <c r="G420" s="17" t="s">
        <v>140</v>
      </c>
      <c r="H420" s="49">
        <v>44799</v>
      </c>
      <c r="I420" s="17" t="str">
        <f t="shared" si="39"/>
        <v>+992</v>
      </c>
      <c r="J420" s="17" t="str">
        <f>_xlfn.XLOOKUP(I420,'коды стран'!$B$2:$B$7,'коды стран'!$A$2:$A$7,"Не найдено",0)</f>
        <v>Таджикистан</v>
      </c>
      <c r="K420" s="51">
        <f t="shared" ca="1" si="40"/>
        <v>45740</v>
      </c>
      <c r="L420" s="55">
        <f t="shared" ca="1" si="41"/>
        <v>31.366666666666667</v>
      </c>
    </row>
    <row r="421" spans="1:12" x14ac:dyDescent="0.25">
      <c r="A421" s="18">
        <v>488</v>
      </c>
      <c r="B421" s="17" t="s">
        <v>156</v>
      </c>
      <c r="C421" s="57" t="s">
        <v>716</v>
      </c>
      <c r="D421" s="17" t="str">
        <f t="shared" si="36"/>
        <v>Максим</v>
      </c>
      <c r="E421" s="17" t="str">
        <f t="shared" si="37"/>
        <v>Крылов</v>
      </c>
      <c r="F421" s="17" t="str">
        <f t="shared" si="38"/>
        <v>Владиславович</v>
      </c>
      <c r="G421" s="17" t="s">
        <v>142</v>
      </c>
      <c r="H421" s="49">
        <v>44738</v>
      </c>
      <c r="I421" s="17" t="str">
        <f t="shared" si="39"/>
        <v>+375</v>
      </c>
      <c r="J421" s="17" t="str">
        <f>_xlfn.XLOOKUP(I421,'коды стран'!$B$2:$B$7,'коды стран'!$A$2:$A$7,"Не найдено",0)</f>
        <v>Беларусь</v>
      </c>
      <c r="K421" s="51">
        <f t="shared" ca="1" si="40"/>
        <v>45740</v>
      </c>
      <c r="L421" s="55">
        <f t="shared" ca="1" si="41"/>
        <v>33.4</v>
      </c>
    </row>
    <row r="422" spans="1:12" x14ac:dyDescent="0.25">
      <c r="A422" s="18">
        <v>6</v>
      </c>
      <c r="B422" s="17" t="s">
        <v>155</v>
      </c>
      <c r="C422" s="57" t="s">
        <v>717</v>
      </c>
      <c r="D422" s="17" t="str">
        <f t="shared" si="36"/>
        <v>Ульяна</v>
      </c>
      <c r="E422" s="17" t="str">
        <f t="shared" si="37"/>
        <v>Лобанова</v>
      </c>
      <c r="F422" s="17" t="str">
        <f t="shared" si="38"/>
        <v>Евгеньевна</v>
      </c>
      <c r="G422" s="17" t="s">
        <v>140</v>
      </c>
      <c r="H422" s="49">
        <v>44710</v>
      </c>
      <c r="I422" s="17" t="str">
        <f t="shared" si="39"/>
        <v>+380</v>
      </c>
      <c r="J422" s="17" t="str">
        <f>_xlfn.XLOOKUP(I422,'коды стран'!$B$2:$B$7,'коды стран'!$A$2:$A$7,"Не найдено",0)</f>
        <v>Украина</v>
      </c>
      <c r="K422" s="51">
        <f t="shared" ca="1" si="40"/>
        <v>45740</v>
      </c>
      <c r="L422" s="55">
        <f t="shared" ca="1" si="41"/>
        <v>34.333333333333336</v>
      </c>
    </row>
    <row r="423" spans="1:12" x14ac:dyDescent="0.25">
      <c r="A423" s="18">
        <v>400</v>
      </c>
      <c r="B423" s="17" t="s">
        <v>154</v>
      </c>
      <c r="C423" s="57" t="s">
        <v>718</v>
      </c>
      <c r="D423" s="17" t="str">
        <f t="shared" si="36"/>
        <v>Федор</v>
      </c>
      <c r="E423" s="17" t="str">
        <f t="shared" si="37"/>
        <v>Марков</v>
      </c>
      <c r="F423" s="17" t="str">
        <f t="shared" si="38"/>
        <v>Иванович</v>
      </c>
      <c r="G423" s="17" t="s">
        <v>142</v>
      </c>
      <c r="H423" s="49">
        <v>44765</v>
      </c>
      <c r="I423" s="17" t="str">
        <f t="shared" si="39"/>
        <v>+375</v>
      </c>
      <c r="J423" s="17" t="str">
        <f>_xlfn.XLOOKUP(I423,'коды стран'!$B$2:$B$7,'коды стран'!$A$2:$A$7,"Не найдено",0)</f>
        <v>Беларусь</v>
      </c>
      <c r="K423" s="51">
        <f t="shared" ca="1" si="40"/>
        <v>45740</v>
      </c>
      <c r="L423" s="55">
        <f t="shared" ca="1" si="41"/>
        <v>32.5</v>
      </c>
    </row>
    <row r="424" spans="1:12" x14ac:dyDescent="0.25">
      <c r="A424" s="18">
        <v>282</v>
      </c>
      <c r="B424" s="17" t="s">
        <v>153</v>
      </c>
      <c r="C424" s="57" t="s">
        <v>719</v>
      </c>
      <c r="D424" s="17" t="str">
        <f t="shared" si="36"/>
        <v>Карина</v>
      </c>
      <c r="E424" s="17" t="str">
        <f t="shared" si="37"/>
        <v>Суворова</v>
      </c>
      <c r="F424" s="17" t="str">
        <f t="shared" si="38"/>
        <v>Алексеевна</v>
      </c>
      <c r="G424" s="17" t="s">
        <v>142</v>
      </c>
      <c r="H424" s="49">
        <v>44735</v>
      </c>
      <c r="I424" s="17" t="str">
        <f t="shared" si="39"/>
        <v>+998</v>
      </c>
      <c r="J424" s="17" t="str">
        <f>_xlfn.XLOOKUP(I424,'коды стран'!$B$2:$B$7,'коды стран'!$A$2:$A$7,"Не найдено",0)</f>
        <v>Узбекистан</v>
      </c>
      <c r="K424" s="51">
        <f t="shared" ca="1" si="40"/>
        <v>45740</v>
      </c>
      <c r="L424" s="55">
        <f t="shared" ca="1" si="41"/>
        <v>33.5</v>
      </c>
    </row>
    <row r="425" spans="1:12" x14ac:dyDescent="0.25">
      <c r="A425" s="18">
        <v>433</v>
      </c>
      <c r="B425" s="17" t="s">
        <v>152</v>
      </c>
      <c r="C425" s="57" t="s">
        <v>720</v>
      </c>
      <c r="D425" s="17" t="str">
        <f t="shared" si="36"/>
        <v>Вадим</v>
      </c>
      <c r="E425" s="17" t="str">
        <f t="shared" si="37"/>
        <v>Ермаков</v>
      </c>
      <c r="F425" s="17" t="str">
        <f t="shared" si="38"/>
        <v>Константинович</v>
      </c>
      <c r="G425" s="17" t="s">
        <v>142</v>
      </c>
      <c r="H425" s="49">
        <v>44832</v>
      </c>
      <c r="I425" s="17" t="str">
        <f t="shared" si="39"/>
        <v>+992</v>
      </c>
      <c r="J425" s="17" t="str">
        <f>_xlfn.XLOOKUP(I425,'коды стран'!$B$2:$B$7,'коды стран'!$A$2:$A$7,"Не найдено",0)</f>
        <v>Таджикистан</v>
      </c>
      <c r="K425" s="51">
        <f t="shared" ca="1" si="40"/>
        <v>45740</v>
      </c>
      <c r="L425" s="55">
        <f t="shared" ca="1" si="41"/>
        <v>30.266666666666666</v>
      </c>
    </row>
    <row r="426" spans="1:12" x14ac:dyDescent="0.25">
      <c r="A426" s="18">
        <v>212</v>
      </c>
      <c r="B426" s="17" t="s">
        <v>151</v>
      </c>
      <c r="C426" s="57" t="s">
        <v>721</v>
      </c>
      <c r="D426" s="17" t="str">
        <f t="shared" si="36"/>
        <v>Алина</v>
      </c>
      <c r="E426" s="17" t="str">
        <f t="shared" si="37"/>
        <v>Кузьмина</v>
      </c>
      <c r="F426" s="17" t="str">
        <f t="shared" si="38"/>
        <v>Павловна</v>
      </c>
      <c r="G426" s="17" t="s">
        <v>140</v>
      </c>
      <c r="H426" s="49">
        <v>44815</v>
      </c>
      <c r="I426" s="17" t="str">
        <f t="shared" si="39"/>
        <v>+998</v>
      </c>
      <c r="J426" s="17" t="str">
        <f>_xlfn.XLOOKUP(I426,'коды стран'!$B$2:$B$7,'коды стран'!$A$2:$A$7,"Не найдено",0)</f>
        <v>Узбекистан</v>
      </c>
      <c r="K426" s="51">
        <f t="shared" ca="1" si="40"/>
        <v>45740</v>
      </c>
      <c r="L426" s="55">
        <f t="shared" ca="1" si="41"/>
        <v>30.833333333333332</v>
      </c>
    </row>
    <row r="427" spans="1:12" x14ac:dyDescent="0.25">
      <c r="A427" s="18">
        <v>499</v>
      </c>
      <c r="B427" s="17" t="s">
        <v>150</v>
      </c>
      <c r="C427" s="57" t="s">
        <v>722</v>
      </c>
      <c r="D427" s="17" t="str">
        <f t="shared" si="36"/>
        <v>Константин</v>
      </c>
      <c r="E427" s="17" t="str">
        <f t="shared" si="37"/>
        <v>Никитин</v>
      </c>
      <c r="F427" s="17" t="str">
        <f t="shared" si="38"/>
        <v>Викторович</v>
      </c>
      <c r="G427" s="17" t="s">
        <v>142</v>
      </c>
      <c r="H427" s="49">
        <v>44798</v>
      </c>
      <c r="I427" s="17" t="str">
        <f t="shared" si="39"/>
        <v>+375</v>
      </c>
      <c r="J427" s="17" t="str">
        <f>_xlfn.XLOOKUP(I427,'коды стран'!$B$2:$B$7,'коды стран'!$A$2:$A$7,"Не найдено",0)</f>
        <v>Беларусь</v>
      </c>
      <c r="K427" s="51">
        <f t="shared" ca="1" si="40"/>
        <v>45740</v>
      </c>
      <c r="L427" s="55">
        <f t="shared" ca="1" si="41"/>
        <v>31.4</v>
      </c>
    </row>
    <row r="428" spans="1:12" x14ac:dyDescent="0.25">
      <c r="A428" s="18">
        <v>347</v>
      </c>
      <c r="B428" s="17" t="s">
        <v>149</v>
      </c>
      <c r="C428" s="57" t="s">
        <v>723</v>
      </c>
      <c r="D428" s="17" t="str">
        <f t="shared" si="36"/>
        <v>Валентина</v>
      </c>
      <c r="E428" s="17" t="str">
        <f t="shared" si="37"/>
        <v>Орлова</v>
      </c>
      <c r="F428" s="17" t="str">
        <f t="shared" si="38"/>
        <v>Николаевна</v>
      </c>
      <c r="G428" s="17" t="s">
        <v>142</v>
      </c>
      <c r="H428" s="49">
        <v>44588</v>
      </c>
      <c r="I428" s="17" t="str">
        <f t="shared" si="39"/>
        <v>+992</v>
      </c>
      <c r="J428" s="17" t="str">
        <f>_xlfn.XLOOKUP(I428,'коды стран'!$B$2:$B$7,'коды стран'!$A$2:$A$7,"Не найдено",0)</f>
        <v>Таджикистан</v>
      </c>
      <c r="K428" s="51">
        <f t="shared" ca="1" si="40"/>
        <v>45740</v>
      </c>
      <c r="L428" s="55">
        <f t="shared" ca="1" si="41"/>
        <v>38.4</v>
      </c>
    </row>
    <row r="429" spans="1:12" x14ac:dyDescent="0.25">
      <c r="A429" s="18">
        <v>469</v>
      </c>
      <c r="B429" s="17" t="s">
        <v>148</v>
      </c>
      <c r="C429" s="57" t="s">
        <v>724</v>
      </c>
      <c r="D429" s="17" t="str">
        <f t="shared" si="36"/>
        <v>Леонид</v>
      </c>
      <c r="E429" s="17" t="str">
        <f t="shared" si="37"/>
        <v>Титов</v>
      </c>
      <c r="F429" s="17" t="str">
        <f t="shared" si="38"/>
        <v>Георгиевич</v>
      </c>
      <c r="G429" s="17" t="s">
        <v>142</v>
      </c>
      <c r="H429" s="49">
        <v>44659</v>
      </c>
      <c r="I429" s="17" t="str">
        <f t="shared" si="39"/>
        <v>+7</v>
      </c>
      <c r="J429" s="17" t="str">
        <f>_xlfn.XLOOKUP(I429,'коды стран'!$B$2:$B$7,'коды стран'!$A$2:$A$7,"Не найдено",0)</f>
        <v>Россия</v>
      </c>
      <c r="K429" s="51">
        <f t="shared" ca="1" si="40"/>
        <v>45740</v>
      </c>
      <c r="L429" s="55">
        <f t="shared" ca="1" si="41"/>
        <v>36.033333333333331</v>
      </c>
    </row>
    <row r="430" spans="1:12" x14ac:dyDescent="0.25">
      <c r="A430" s="18">
        <v>93</v>
      </c>
      <c r="B430" s="17" t="s">
        <v>147</v>
      </c>
      <c r="C430" s="57" t="s">
        <v>725</v>
      </c>
      <c r="D430" s="17" t="str">
        <f t="shared" si="36"/>
        <v>Арина</v>
      </c>
      <c r="E430" s="17" t="str">
        <f t="shared" si="37"/>
        <v>Филиппова</v>
      </c>
      <c r="F430" s="17" t="str">
        <f t="shared" si="38"/>
        <v>Руслановна</v>
      </c>
      <c r="G430" s="17" t="s">
        <v>140</v>
      </c>
      <c r="H430" s="49">
        <v>44905</v>
      </c>
      <c r="I430" s="17" t="str">
        <f t="shared" si="39"/>
        <v>+380</v>
      </c>
      <c r="J430" s="17" t="str">
        <f>_xlfn.XLOOKUP(I430,'коды стран'!$B$2:$B$7,'коды стран'!$A$2:$A$7,"Не найдено",0)</f>
        <v>Украина</v>
      </c>
      <c r="K430" s="51">
        <f t="shared" ca="1" si="40"/>
        <v>45740</v>
      </c>
      <c r="L430" s="55">
        <f t="shared" ca="1" si="41"/>
        <v>27.833333333333332</v>
      </c>
    </row>
    <row r="431" spans="1:12" x14ac:dyDescent="0.25">
      <c r="A431" s="18">
        <v>200</v>
      </c>
      <c r="B431" s="17" t="s">
        <v>146</v>
      </c>
      <c r="C431" s="57" t="s">
        <v>726</v>
      </c>
      <c r="D431" s="17" t="str">
        <f t="shared" si="36"/>
        <v>Георгий</v>
      </c>
      <c r="E431" s="17" t="str">
        <f t="shared" si="37"/>
        <v>Борисов</v>
      </c>
      <c r="F431" s="17" t="str">
        <f t="shared" si="38"/>
        <v>Степанович</v>
      </c>
      <c r="G431" s="17" t="s">
        <v>142</v>
      </c>
      <c r="H431" s="49">
        <v>44783</v>
      </c>
      <c r="I431" s="17" t="str">
        <f t="shared" si="39"/>
        <v>+998</v>
      </c>
      <c r="J431" s="17" t="str">
        <f>_xlfn.XLOOKUP(I431,'коды стран'!$B$2:$B$7,'коды стран'!$A$2:$A$7,"Не найдено",0)</f>
        <v>Узбекистан</v>
      </c>
      <c r="K431" s="51">
        <f t="shared" ca="1" si="40"/>
        <v>45740</v>
      </c>
      <c r="L431" s="55">
        <f t="shared" ca="1" si="41"/>
        <v>31.9</v>
      </c>
    </row>
    <row r="432" spans="1:12" x14ac:dyDescent="0.25">
      <c r="A432" s="18">
        <v>95</v>
      </c>
      <c r="B432" s="17" t="s">
        <v>145</v>
      </c>
      <c r="C432" s="57" t="s">
        <v>727</v>
      </c>
      <c r="D432" s="17" t="str">
        <f t="shared" si="36"/>
        <v>Виктория</v>
      </c>
      <c r="E432" s="17" t="str">
        <f t="shared" si="37"/>
        <v>Ларионова</v>
      </c>
      <c r="F432" s="17" t="str">
        <f t="shared" si="38"/>
        <v>Андреевна</v>
      </c>
      <c r="G432" s="17" t="s">
        <v>140</v>
      </c>
      <c r="H432" s="49">
        <v>44704</v>
      </c>
      <c r="I432" s="17" t="str">
        <f t="shared" si="39"/>
        <v>+998</v>
      </c>
      <c r="J432" s="17" t="str">
        <f>_xlfn.XLOOKUP(I432,'коды стран'!$B$2:$B$7,'коды стран'!$A$2:$A$7,"Не найдено",0)</f>
        <v>Узбекистан</v>
      </c>
      <c r="K432" s="51">
        <f t="shared" ca="1" si="40"/>
        <v>45740</v>
      </c>
      <c r="L432" s="55">
        <f t="shared" ca="1" si="41"/>
        <v>34.533333333333331</v>
      </c>
    </row>
    <row r="433" spans="1:12" x14ac:dyDescent="0.25">
      <c r="A433" s="18">
        <v>20</v>
      </c>
      <c r="B433" s="17" t="s">
        <v>144</v>
      </c>
      <c r="C433" s="57" t="s">
        <v>728</v>
      </c>
      <c r="D433" s="17" t="str">
        <f t="shared" si="36"/>
        <v>Арсений</v>
      </c>
      <c r="E433" s="17" t="str">
        <f t="shared" si="37"/>
        <v>Павлов</v>
      </c>
      <c r="F433" s="17" t="str">
        <f t="shared" si="38"/>
        <v>Дмитриевич</v>
      </c>
      <c r="G433" s="17" t="s">
        <v>140</v>
      </c>
      <c r="H433" s="49">
        <v>44691</v>
      </c>
      <c r="I433" s="17" t="str">
        <f t="shared" si="39"/>
        <v>+998</v>
      </c>
      <c r="J433" s="17" t="str">
        <f>_xlfn.XLOOKUP(I433,'коды стран'!$B$2:$B$7,'коды стран'!$A$2:$A$7,"Не найдено",0)</f>
        <v>Узбекистан</v>
      </c>
      <c r="K433" s="51">
        <f t="shared" ca="1" si="40"/>
        <v>45740</v>
      </c>
      <c r="L433" s="55">
        <f t="shared" ca="1" si="41"/>
        <v>34.966666666666669</v>
      </c>
    </row>
    <row r="434" spans="1:12" x14ac:dyDescent="0.25">
      <c r="A434" s="18">
        <v>94</v>
      </c>
      <c r="B434" s="17" t="s">
        <v>143</v>
      </c>
      <c r="C434" s="57" t="s">
        <v>729</v>
      </c>
      <c r="D434" s="17" t="str">
        <f t="shared" si="36"/>
        <v>Милана</v>
      </c>
      <c r="E434" s="17" t="str">
        <f t="shared" si="37"/>
        <v>Кочеткова</v>
      </c>
      <c r="F434" s="17" t="str">
        <f t="shared" si="38"/>
        <v>Владиславовна</v>
      </c>
      <c r="G434" s="17" t="s">
        <v>142</v>
      </c>
      <c r="H434" s="49">
        <v>44723</v>
      </c>
      <c r="I434" s="17" t="str">
        <f t="shared" si="39"/>
        <v>+380</v>
      </c>
      <c r="J434" s="17" t="str">
        <f>_xlfn.XLOOKUP(I434,'коды стран'!$B$2:$B$7,'коды стран'!$A$2:$A$7,"Не найдено",0)</f>
        <v>Украина</v>
      </c>
      <c r="K434" s="51">
        <f t="shared" ca="1" si="40"/>
        <v>45740</v>
      </c>
      <c r="L434" s="55">
        <f t="shared" ca="1" si="41"/>
        <v>33.9</v>
      </c>
    </row>
    <row r="435" spans="1:12" x14ac:dyDescent="0.25">
      <c r="A435" s="23">
        <v>427</v>
      </c>
      <c r="B435" s="24" t="s">
        <v>141</v>
      </c>
      <c r="C435" s="57" t="s">
        <v>730</v>
      </c>
      <c r="D435" s="24" t="str">
        <f t="shared" si="36"/>
        <v>Игорь</v>
      </c>
      <c r="E435" s="24" t="str">
        <f t="shared" si="37"/>
        <v>Соколовский</v>
      </c>
      <c r="F435" s="24" t="str">
        <f t="shared" si="38"/>
        <v>Михайлович</v>
      </c>
      <c r="G435" s="24" t="s">
        <v>140</v>
      </c>
      <c r="H435" s="50">
        <v>44834</v>
      </c>
      <c r="I435" s="24" t="str">
        <f t="shared" si="39"/>
        <v>+7</v>
      </c>
      <c r="J435" s="24" t="str">
        <f>_xlfn.XLOOKUP(I435,'коды стран'!$B$2:$B$7,'коды стран'!$A$2:$A$7,"Не найдено",0)</f>
        <v>Россия</v>
      </c>
      <c r="K435" s="51">
        <f t="shared" ca="1" si="40"/>
        <v>45740</v>
      </c>
      <c r="L435" s="55">
        <f t="shared" ca="1" si="41"/>
        <v>30.2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EB49-02E6-2448-81DB-FC5F6DC7D67D}">
  <dimension ref="A1:B7"/>
  <sheetViews>
    <sheetView workbookViewId="0">
      <selection activeCell="K14" sqref="K14"/>
    </sheetView>
  </sheetViews>
  <sheetFormatPr defaultColWidth="8.85546875" defaultRowHeight="15" x14ac:dyDescent="0.25"/>
  <cols>
    <col min="1" max="1" width="9.42578125" customWidth="1"/>
  </cols>
  <sheetData>
    <row r="1" spans="1:2" x14ac:dyDescent="0.25">
      <c r="A1" s="20" t="s">
        <v>139</v>
      </c>
      <c r="B1" s="22" t="s">
        <v>138</v>
      </c>
    </row>
    <row r="2" spans="1:2" x14ac:dyDescent="0.25">
      <c r="A2" s="18" t="s">
        <v>137</v>
      </c>
      <c r="B2" s="19" t="s">
        <v>135</v>
      </c>
    </row>
    <row r="3" spans="1:2" x14ac:dyDescent="0.25">
      <c r="A3" s="18" t="s">
        <v>136</v>
      </c>
      <c r="B3" s="19" t="s">
        <v>135</v>
      </c>
    </row>
    <row r="4" spans="1:2" x14ac:dyDescent="0.25">
      <c r="A4" s="18" t="s">
        <v>134</v>
      </c>
      <c r="B4" s="19" t="s">
        <v>133</v>
      </c>
    </row>
    <row r="5" spans="1:2" x14ac:dyDescent="0.25">
      <c r="A5" s="18" t="s">
        <v>132</v>
      </c>
      <c r="B5" s="19" t="s">
        <v>131</v>
      </c>
    </row>
    <row r="6" spans="1:2" x14ac:dyDescent="0.25">
      <c r="A6" s="18" t="s">
        <v>130</v>
      </c>
      <c r="B6" s="19" t="s">
        <v>129</v>
      </c>
    </row>
    <row r="7" spans="1:2" x14ac:dyDescent="0.25">
      <c r="A7" s="23" t="s">
        <v>128</v>
      </c>
      <c r="B7" s="25" t="s">
        <v>127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1A1B-4766-426B-9AC9-F97DD5B7B445}">
  <dimension ref="A1:D40"/>
  <sheetViews>
    <sheetView topLeftCell="B1" zoomScale="70" zoomScaleNormal="70" workbookViewId="0">
      <selection activeCell="S42" sqref="S42"/>
    </sheetView>
  </sheetViews>
  <sheetFormatPr defaultRowHeight="15" x14ac:dyDescent="0.25"/>
  <cols>
    <col min="1" max="1" width="18.28515625" bestFit="1" customWidth="1"/>
    <col min="2" max="2" width="27" bestFit="1" customWidth="1"/>
  </cols>
  <sheetData>
    <row r="1" spans="1:2" x14ac:dyDescent="0.25">
      <c r="A1" s="26" t="s">
        <v>6</v>
      </c>
      <c r="B1" t="s">
        <v>625</v>
      </c>
    </row>
    <row r="3" spans="1:2" x14ac:dyDescent="0.25">
      <c r="A3" s="26" t="s">
        <v>609</v>
      </c>
      <c r="B3" t="s">
        <v>626</v>
      </c>
    </row>
    <row r="4" spans="1:2" x14ac:dyDescent="0.25">
      <c r="A4" s="27" t="s">
        <v>611</v>
      </c>
      <c r="B4" s="56">
        <v>581236</v>
      </c>
    </row>
    <row r="5" spans="1:2" x14ac:dyDescent="0.25">
      <c r="A5" s="28" t="s">
        <v>613</v>
      </c>
      <c r="B5" s="56">
        <v>48100</v>
      </c>
    </row>
    <row r="6" spans="1:2" x14ac:dyDescent="0.25">
      <c r="A6" s="28" t="s">
        <v>614</v>
      </c>
      <c r="B6" s="56">
        <v>42036</v>
      </c>
    </row>
    <row r="7" spans="1:2" x14ac:dyDescent="0.25">
      <c r="A7" s="28" t="s">
        <v>615</v>
      </c>
      <c r="B7" s="56">
        <v>50348</v>
      </c>
    </row>
    <row r="8" spans="1:2" x14ac:dyDescent="0.25">
      <c r="A8" s="28" t="s">
        <v>616</v>
      </c>
      <c r="B8" s="56">
        <v>55952</v>
      </c>
    </row>
    <row r="9" spans="1:2" x14ac:dyDescent="0.25">
      <c r="A9" s="28" t="s">
        <v>617</v>
      </c>
      <c r="B9" s="56">
        <v>42100</v>
      </c>
    </row>
    <row r="10" spans="1:2" x14ac:dyDescent="0.25">
      <c r="A10" s="28" t="s">
        <v>618</v>
      </c>
      <c r="B10" s="56">
        <v>52825</v>
      </c>
    </row>
    <row r="11" spans="1:2" x14ac:dyDescent="0.25">
      <c r="A11" s="28" t="s">
        <v>619</v>
      </c>
      <c r="B11" s="56">
        <v>49171</v>
      </c>
    </row>
    <row r="12" spans="1:2" x14ac:dyDescent="0.25">
      <c r="A12" s="28" t="s">
        <v>620</v>
      </c>
      <c r="B12" s="56">
        <v>58813</v>
      </c>
    </row>
    <row r="13" spans="1:2" x14ac:dyDescent="0.25">
      <c r="A13" s="28" t="s">
        <v>621</v>
      </c>
      <c r="B13" s="56">
        <v>51329</v>
      </c>
    </row>
    <row r="14" spans="1:2" x14ac:dyDescent="0.25">
      <c r="A14" s="28" t="s">
        <v>622</v>
      </c>
      <c r="B14" s="56">
        <v>37160</v>
      </c>
    </row>
    <row r="15" spans="1:2" x14ac:dyDescent="0.25">
      <c r="A15" s="28" t="s">
        <v>623</v>
      </c>
      <c r="B15" s="56">
        <v>43185</v>
      </c>
    </row>
    <row r="16" spans="1:2" x14ac:dyDescent="0.25">
      <c r="A16" s="28" t="s">
        <v>624</v>
      </c>
      <c r="B16" s="56">
        <v>50217</v>
      </c>
    </row>
    <row r="17" spans="1:2" x14ac:dyDescent="0.25">
      <c r="A17" s="27" t="s">
        <v>612</v>
      </c>
      <c r="B17" s="56">
        <v>218654</v>
      </c>
    </row>
    <row r="18" spans="1:2" x14ac:dyDescent="0.25">
      <c r="A18" s="28" t="s">
        <v>613</v>
      </c>
      <c r="B18" s="56">
        <v>47868</v>
      </c>
    </row>
    <row r="19" spans="1:2" x14ac:dyDescent="0.25">
      <c r="A19" s="28" t="s">
        <v>614</v>
      </c>
      <c r="B19" s="56">
        <v>39549</v>
      </c>
    </row>
    <row r="20" spans="1:2" x14ac:dyDescent="0.25">
      <c r="A20" s="28" t="s">
        <v>615</v>
      </c>
      <c r="B20" s="56">
        <v>59975</v>
      </c>
    </row>
    <row r="21" spans="1:2" x14ac:dyDescent="0.25">
      <c r="A21" s="28" t="s">
        <v>616</v>
      </c>
      <c r="B21" s="56">
        <v>47619</v>
      </c>
    </row>
    <row r="22" spans="1:2" x14ac:dyDescent="0.25">
      <c r="A22" s="28" t="s">
        <v>617</v>
      </c>
      <c r="B22" s="56">
        <v>23643</v>
      </c>
    </row>
    <row r="23" spans="1:2" x14ac:dyDescent="0.25">
      <c r="A23" s="27" t="s">
        <v>610</v>
      </c>
      <c r="B23" s="56">
        <v>799890</v>
      </c>
    </row>
    <row r="38" spans="4:4" x14ac:dyDescent="0.25">
      <c r="D38" s="42" t="s">
        <v>634</v>
      </c>
    </row>
    <row r="39" spans="4:4" x14ac:dyDescent="0.25">
      <c r="D39" s="42" t="s">
        <v>635</v>
      </c>
    </row>
    <row r="40" spans="4:4" x14ac:dyDescent="0.25">
      <c r="D40" s="42" t="s">
        <v>636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E272-6955-4CF2-BBF8-CF39E7A1D5A1}">
  <dimension ref="A3:D58"/>
  <sheetViews>
    <sheetView topLeftCell="B22" zoomScale="70" zoomScaleNormal="70" workbookViewId="0">
      <selection activeCell="N57" sqref="N57"/>
    </sheetView>
  </sheetViews>
  <sheetFormatPr defaultRowHeight="15" x14ac:dyDescent="0.25"/>
  <cols>
    <col min="1" max="1" width="23.5703125" bestFit="1" customWidth="1"/>
    <col min="2" max="2" width="37" bestFit="1" customWidth="1"/>
  </cols>
  <sheetData>
    <row r="3" spans="1:2" x14ac:dyDescent="0.25">
      <c r="A3" s="26" t="s">
        <v>609</v>
      </c>
      <c r="B3" t="s">
        <v>630</v>
      </c>
    </row>
    <row r="4" spans="1:2" x14ac:dyDescent="0.25">
      <c r="A4" s="39" t="s">
        <v>18</v>
      </c>
      <c r="B4" s="40">
        <v>9.9418858488137113E-2</v>
      </c>
    </row>
    <row r="5" spans="1:2" x14ac:dyDescent="0.25">
      <c r="A5" s="39" t="s">
        <v>25</v>
      </c>
      <c r="B5" s="40">
        <v>8.1466344200849014E-2</v>
      </c>
    </row>
    <row r="6" spans="1:2" x14ac:dyDescent="0.25">
      <c r="A6" s="39" t="s">
        <v>10</v>
      </c>
      <c r="B6" s="40">
        <v>5.8390258747663196E-2</v>
      </c>
    </row>
    <row r="7" spans="1:2" x14ac:dyDescent="0.25">
      <c r="A7" s="39" t="s">
        <v>20</v>
      </c>
      <c r="B7" s="40">
        <v>5.5671127314283739E-2</v>
      </c>
    </row>
    <row r="8" spans="1:2" x14ac:dyDescent="0.25">
      <c r="A8" s="39" t="s">
        <v>19</v>
      </c>
      <c r="B8" s="40">
        <v>4.6882278816962102E-2</v>
      </c>
    </row>
    <row r="9" spans="1:2" x14ac:dyDescent="0.25">
      <c r="A9" s="39" t="s">
        <v>27</v>
      </c>
      <c r="B9" s="40">
        <v>3.4926477424816513E-2</v>
      </c>
    </row>
    <row r="10" spans="1:2" x14ac:dyDescent="0.25">
      <c r="A10" s="39" t="s">
        <v>15</v>
      </c>
      <c r="B10" s="40">
        <v>2.3469003581526503E-2</v>
      </c>
    </row>
    <row r="11" spans="1:2" x14ac:dyDescent="0.25">
      <c r="A11" s="39" t="s">
        <v>14</v>
      </c>
      <c r="B11" s="40">
        <v>9.5687886537251521E-3</v>
      </c>
    </row>
    <row r="12" spans="1:2" x14ac:dyDescent="0.25">
      <c r="A12" s="39" t="s">
        <v>13</v>
      </c>
      <c r="B12" s="40">
        <v>6.983002598868319E-3</v>
      </c>
    </row>
    <row r="13" spans="1:2" x14ac:dyDescent="0.25">
      <c r="A13" s="39" t="s">
        <v>23</v>
      </c>
      <c r="B13" s="40">
        <v>4.9649160080348764E-3</v>
      </c>
    </row>
    <row r="14" spans="1:2" x14ac:dyDescent="0.25">
      <c r="A14" s="39" t="s">
        <v>8</v>
      </c>
      <c r="B14" s="40">
        <v>-8.0613883314413128E-3</v>
      </c>
    </row>
    <row r="15" spans="1:2" x14ac:dyDescent="0.25">
      <c r="A15" s="39" t="s">
        <v>9</v>
      </c>
      <c r="B15" s="40">
        <v>-9.3637336223696722E-3</v>
      </c>
    </row>
    <row r="16" spans="1:2" x14ac:dyDescent="0.25">
      <c r="A16" s="39" t="s">
        <v>26</v>
      </c>
      <c r="B16" s="40">
        <v>-1.1540530712959246E-2</v>
      </c>
    </row>
    <row r="17" spans="1:2" x14ac:dyDescent="0.25">
      <c r="A17" s="39" t="s">
        <v>17</v>
      </c>
      <c r="B17" s="40">
        <v>-3.021653027321201E-2</v>
      </c>
    </row>
    <row r="18" spans="1:2" x14ac:dyDescent="0.25">
      <c r="A18" s="39" t="s">
        <v>22</v>
      </c>
      <c r="B18" s="40">
        <v>-3.9620007564424783E-2</v>
      </c>
    </row>
    <row r="19" spans="1:2" x14ac:dyDescent="0.25">
      <c r="A19" s="39" t="s">
        <v>24</v>
      </c>
      <c r="B19" s="40">
        <v>-4.2473691332106635E-2</v>
      </c>
    </row>
    <row r="20" spans="1:2" x14ac:dyDescent="0.25">
      <c r="A20" s="39" t="s">
        <v>16</v>
      </c>
      <c r="B20" s="40">
        <v>-4.2541729149378892E-2</v>
      </c>
    </row>
    <row r="21" spans="1:2" x14ac:dyDescent="0.25">
      <c r="A21" s="39" t="s">
        <v>11</v>
      </c>
      <c r="B21" s="40">
        <v>-4.9413607447275472E-2</v>
      </c>
    </row>
    <row r="22" spans="1:2" x14ac:dyDescent="0.25">
      <c r="A22" s="39" t="s">
        <v>12</v>
      </c>
      <c r="B22" s="40">
        <v>-5.2574260168868549E-2</v>
      </c>
    </row>
    <row r="23" spans="1:2" x14ac:dyDescent="0.25">
      <c r="A23" s="39" t="s">
        <v>21</v>
      </c>
      <c r="B23" s="40">
        <v>-0.10180488512874172</v>
      </c>
    </row>
    <row r="56" spans="4:4" x14ac:dyDescent="0.25">
      <c r="D56" s="42" t="s">
        <v>643</v>
      </c>
    </row>
    <row r="57" spans="4:4" x14ac:dyDescent="0.25">
      <c r="D57" s="42"/>
    </row>
    <row r="58" spans="4:4" x14ac:dyDescent="0.25">
      <c r="D58" s="42" t="s">
        <v>644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3EA6-7CD1-4352-B02D-4CADA64A5E35}">
  <dimension ref="A3:D41"/>
  <sheetViews>
    <sheetView topLeftCell="A16" zoomScale="65" zoomScaleNormal="65" workbookViewId="0">
      <selection activeCell="J38" sqref="J38"/>
    </sheetView>
  </sheetViews>
  <sheetFormatPr defaultRowHeight="15" x14ac:dyDescent="0.25"/>
  <cols>
    <col min="1" max="1" width="24.5703125" bestFit="1" customWidth="1"/>
    <col min="2" max="2" width="10" bestFit="1" customWidth="1"/>
    <col min="3" max="3" width="16.5703125" bestFit="1" customWidth="1"/>
    <col min="4" max="4" width="6" bestFit="1" customWidth="1"/>
    <col min="5" max="5" width="6.5703125" bestFit="1" customWidth="1"/>
    <col min="6" max="6" width="9.42578125" bestFit="1" customWidth="1"/>
    <col min="7" max="7" width="8.28515625" bestFit="1" customWidth="1"/>
    <col min="8" max="8" width="12.42578125" bestFit="1" customWidth="1"/>
    <col min="9" max="9" width="23.85546875" bestFit="1" customWidth="1"/>
    <col min="10" max="10" width="6.5703125" bestFit="1" customWidth="1"/>
    <col min="11" max="11" width="9.42578125" bestFit="1" customWidth="1"/>
    <col min="12" max="12" width="6.42578125" bestFit="1" customWidth="1"/>
    <col min="13" max="13" width="7.7109375" bestFit="1" customWidth="1"/>
    <col min="14" max="14" width="7.140625" bestFit="1" customWidth="1"/>
    <col min="15" max="15" width="10" bestFit="1" customWidth="1"/>
    <col min="16" max="16" width="9.42578125" bestFit="1" customWidth="1"/>
    <col min="17" max="17" width="6.28515625" bestFit="1" customWidth="1"/>
    <col min="18" max="18" width="12.85546875" bestFit="1" customWidth="1"/>
    <col min="19" max="19" width="10.5703125" bestFit="1" customWidth="1"/>
    <col min="20" max="20" width="19.85546875" bestFit="1" customWidth="1"/>
    <col min="21" max="21" width="6" bestFit="1" customWidth="1"/>
    <col min="22" max="22" width="11.85546875" bestFit="1" customWidth="1"/>
  </cols>
  <sheetData>
    <row r="3" spans="1:2" x14ac:dyDescent="0.25">
      <c r="A3" s="26" t="s">
        <v>632</v>
      </c>
      <c r="B3" t="s">
        <v>633</v>
      </c>
    </row>
    <row r="4" spans="1:2" x14ac:dyDescent="0.25">
      <c r="A4" s="27" t="s">
        <v>22</v>
      </c>
      <c r="B4" s="41">
        <v>52844</v>
      </c>
    </row>
    <row r="5" spans="1:2" x14ac:dyDescent="0.25">
      <c r="A5" s="27" t="s">
        <v>17</v>
      </c>
      <c r="B5" s="41">
        <v>51789</v>
      </c>
    </row>
    <row r="6" spans="1:2" x14ac:dyDescent="0.25">
      <c r="A6" s="27" t="s">
        <v>15</v>
      </c>
      <c r="B6" s="41">
        <v>49580</v>
      </c>
    </row>
    <row r="7" spans="1:2" x14ac:dyDescent="0.25">
      <c r="A7" s="27" t="s">
        <v>12</v>
      </c>
      <c r="B7" s="41">
        <v>48560</v>
      </c>
    </row>
    <row r="8" spans="1:2" x14ac:dyDescent="0.25">
      <c r="A8" s="27" t="s">
        <v>11</v>
      </c>
      <c r="B8" s="41">
        <v>47028</v>
      </c>
    </row>
    <row r="9" spans="1:2" x14ac:dyDescent="0.25">
      <c r="A9" s="27" t="s">
        <v>10</v>
      </c>
      <c r="B9" s="41">
        <v>43098</v>
      </c>
    </row>
    <row r="10" spans="1:2" x14ac:dyDescent="0.25">
      <c r="A10" s="27" t="s">
        <v>23</v>
      </c>
      <c r="B10" s="41">
        <v>42837</v>
      </c>
    </row>
    <row r="11" spans="1:2" x14ac:dyDescent="0.25">
      <c r="A11" s="27" t="s">
        <v>25</v>
      </c>
      <c r="B11" s="41">
        <v>41106</v>
      </c>
    </row>
    <row r="12" spans="1:2" x14ac:dyDescent="0.25">
      <c r="A12" s="27" t="s">
        <v>8</v>
      </c>
      <c r="B12" s="41">
        <v>41010</v>
      </c>
    </row>
    <row r="13" spans="1:2" x14ac:dyDescent="0.25">
      <c r="A13" s="27" t="s">
        <v>14</v>
      </c>
      <c r="B13" s="41">
        <v>40029</v>
      </c>
    </row>
    <row r="14" spans="1:2" x14ac:dyDescent="0.25">
      <c r="A14" s="27" t="s">
        <v>19</v>
      </c>
      <c r="B14" s="41">
        <v>39168</v>
      </c>
    </row>
    <row r="15" spans="1:2" x14ac:dyDescent="0.25">
      <c r="A15" s="27" t="s">
        <v>18</v>
      </c>
      <c r="B15" s="41">
        <v>38312</v>
      </c>
    </row>
    <row r="16" spans="1:2" x14ac:dyDescent="0.25">
      <c r="A16" s="27" t="s">
        <v>24</v>
      </c>
      <c r="B16" s="41">
        <v>37279</v>
      </c>
    </row>
    <row r="17" spans="1:2" x14ac:dyDescent="0.25">
      <c r="A17" s="27" t="s">
        <v>27</v>
      </c>
      <c r="B17" s="41">
        <v>36448</v>
      </c>
    </row>
    <row r="18" spans="1:2" x14ac:dyDescent="0.25">
      <c r="A18" s="27" t="s">
        <v>16</v>
      </c>
      <c r="B18" s="41">
        <v>36436</v>
      </c>
    </row>
    <row r="19" spans="1:2" x14ac:dyDescent="0.25">
      <c r="A19" s="27" t="s">
        <v>13</v>
      </c>
      <c r="B19" s="41">
        <v>35012</v>
      </c>
    </row>
    <row r="20" spans="1:2" x14ac:dyDescent="0.25">
      <c r="A20" s="27" t="s">
        <v>9</v>
      </c>
      <c r="B20" s="41">
        <v>32463</v>
      </c>
    </row>
    <row r="21" spans="1:2" x14ac:dyDescent="0.25">
      <c r="A21" s="27" t="s">
        <v>26</v>
      </c>
      <c r="B21" s="41">
        <v>31954</v>
      </c>
    </row>
    <row r="22" spans="1:2" x14ac:dyDescent="0.25">
      <c r="A22" s="27" t="s">
        <v>21</v>
      </c>
      <c r="B22" s="41">
        <v>27662</v>
      </c>
    </row>
    <row r="23" spans="1:2" x14ac:dyDescent="0.25">
      <c r="A23" s="27" t="s">
        <v>20</v>
      </c>
      <c r="B23" s="41">
        <v>27275</v>
      </c>
    </row>
    <row r="24" spans="1:2" x14ac:dyDescent="0.25">
      <c r="A24" s="27" t="s">
        <v>610</v>
      </c>
      <c r="B24" s="41">
        <v>799890</v>
      </c>
    </row>
    <row r="39" spans="4:4" x14ac:dyDescent="0.25">
      <c r="D39" s="42" t="s">
        <v>645</v>
      </c>
    </row>
    <row r="40" spans="4:4" x14ac:dyDescent="0.25">
      <c r="D40" s="42" t="s">
        <v>637</v>
      </c>
    </row>
    <row r="41" spans="4:4" x14ac:dyDescent="0.25">
      <c r="D41" s="42" t="s">
        <v>638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1D19-D0BC-446F-97FD-AE0E0FD18C8D}">
  <dimension ref="A1:L13"/>
  <sheetViews>
    <sheetView topLeftCell="B13" workbookViewId="0">
      <selection activeCell="G15" sqref="G15"/>
    </sheetView>
  </sheetViews>
  <sheetFormatPr defaultRowHeight="15" x14ac:dyDescent="0.25"/>
  <cols>
    <col min="1" max="1" width="9.42578125" customWidth="1"/>
    <col min="2" max="2" width="11.42578125" customWidth="1"/>
    <col min="3" max="3" width="21" customWidth="1"/>
    <col min="4" max="4" width="20.28515625" customWidth="1"/>
    <col min="5" max="5" width="13.7109375" customWidth="1"/>
    <col min="6" max="6" width="20.7109375" customWidth="1"/>
    <col min="7" max="7" width="18.5703125" customWidth="1"/>
    <col min="8" max="8" width="12.7109375" customWidth="1"/>
    <col min="9" max="9" width="18.85546875" customWidth="1"/>
    <col min="10" max="10" width="31.85546875" customWidth="1"/>
    <col min="11" max="11" width="21.5703125" customWidth="1"/>
    <col min="12" max="12" width="19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126</v>
      </c>
      <c r="J1" t="s">
        <v>629</v>
      </c>
      <c r="K1" t="s">
        <v>628</v>
      </c>
      <c r="L1" t="s">
        <v>627</v>
      </c>
    </row>
    <row r="2" spans="1:12" x14ac:dyDescent="0.25">
      <c r="A2">
        <v>970</v>
      </c>
      <c r="B2">
        <v>25</v>
      </c>
      <c r="C2">
        <v>332</v>
      </c>
      <c r="D2">
        <v>3</v>
      </c>
      <c r="E2">
        <v>996</v>
      </c>
      <c r="F2" s="45">
        <v>45164</v>
      </c>
      <c r="G2" t="s">
        <v>17</v>
      </c>
      <c r="H2">
        <v>153</v>
      </c>
      <c r="I2" t="s">
        <v>72</v>
      </c>
      <c r="J2">
        <v>273.72549019607845</v>
      </c>
      <c r="K2">
        <v>0.21289398280802274</v>
      </c>
      <c r="L2" t="s">
        <v>117</v>
      </c>
    </row>
    <row r="3" spans="1:12" x14ac:dyDescent="0.25">
      <c r="A3">
        <v>811</v>
      </c>
      <c r="B3">
        <v>328</v>
      </c>
      <c r="C3">
        <v>59</v>
      </c>
      <c r="D3">
        <v>1</v>
      </c>
      <c r="E3">
        <v>59</v>
      </c>
      <c r="F3" s="45">
        <v>44991</v>
      </c>
      <c r="G3" t="s">
        <v>22</v>
      </c>
      <c r="H3">
        <v>126</v>
      </c>
      <c r="I3" t="s">
        <v>72</v>
      </c>
      <c r="J3">
        <v>273.72549019607845</v>
      </c>
      <c r="K3">
        <v>-0.78445558739255017</v>
      </c>
      <c r="L3" t="s">
        <v>117</v>
      </c>
    </row>
    <row r="4" spans="1:12" x14ac:dyDescent="0.25">
      <c r="A4">
        <v>730</v>
      </c>
      <c r="B4">
        <v>328</v>
      </c>
      <c r="C4">
        <v>429</v>
      </c>
      <c r="D4">
        <v>4</v>
      </c>
      <c r="E4">
        <v>1716</v>
      </c>
      <c r="F4" s="45">
        <v>45245</v>
      </c>
      <c r="G4" t="s">
        <v>15</v>
      </c>
      <c r="H4">
        <v>88</v>
      </c>
      <c r="I4" t="s">
        <v>72</v>
      </c>
      <c r="J4">
        <v>273.72549019607845</v>
      </c>
      <c r="K4">
        <v>0.56726361031518602</v>
      </c>
      <c r="L4" t="s">
        <v>117</v>
      </c>
    </row>
    <row r="5" spans="1:12" x14ac:dyDescent="0.25">
      <c r="A5">
        <v>613</v>
      </c>
      <c r="B5">
        <v>180</v>
      </c>
      <c r="C5">
        <v>284</v>
      </c>
      <c r="D5">
        <v>1</v>
      </c>
      <c r="E5">
        <v>284</v>
      </c>
      <c r="F5" s="45">
        <v>45267</v>
      </c>
      <c r="G5" t="s">
        <v>9</v>
      </c>
      <c r="H5">
        <v>485</v>
      </c>
      <c r="I5" t="s">
        <v>72</v>
      </c>
      <c r="J5">
        <v>273.72549019607845</v>
      </c>
      <c r="K5">
        <v>3.7535816618911033E-2</v>
      </c>
      <c r="L5" t="s">
        <v>117</v>
      </c>
    </row>
    <row r="6" spans="1:12" x14ac:dyDescent="0.25">
      <c r="A6">
        <v>611</v>
      </c>
      <c r="B6">
        <v>25</v>
      </c>
      <c r="C6">
        <v>222</v>
      </c>
      <c r="D6">
        <v>1</v>
      </c>
      <c r="E6">
        <v>222</v>
      </c>
      <c r="F6" s="45">
        <v>45245</v>
      </c>
      <c r="G6" t="s">
        <v>11</v>
      </c>
      <c r="H6">
        <v>364</v>
      </c>
      <c r="I6" t="s">
        <v>72</v>
      </c>
      <c r="J6">
        <v>273.72549019607845</v>
      </c>
      <c r="K6">
        <v>-0.18896848137535827</v>
      </c>
      <c r="L6" t="s">
        <v>117</v>
      </c>
    </row>
    <row r="7" spans="1:12" x14ac:dyDescent="0.25">
      <c r="A7">
        <v>474</v>
      </c>
      <c r="B7">
        <v>180</v>
      </c>
      <c r="C7">
        <v>338</v>
      </c>
      <c r="D7">
        <v>3</v>
      </c>
      <c r="E7">
        <v>1014</v>
      </c>
      <c r="F7" s="45">
        <v>45158</v>
      </c>
      <c r="G7" t="s">
        <v>20</v>
      </c>
      <c r="H7">
        <v>25</v>
      </c>
      <c r="I7" t="s">
        <v>72</v>
      </c>
      <c r="J7">
        <v>273.72549019607845</v>
      </c>
      <c r="K7">
        <v>0.2348137535816619</v>
      </c>
      <c r="L7" t="s">
        <v>117</v>
      </c>
    </row>
    <row r="8" spans="1:12" x14ac:dyDescent="0.25">
      <c r="A8">
        <v>337</v>
      </c>
      <c r="B8">
        <v>328</v>
      </c>
      <c r="C8">
        <v>100</v>
      </c>
      <c r="D8">
        <v>1</v>
      </c>
      <c r="E8">
        <v>100</v>
      </c>
      <c r="F8" s="45">
        <v>45077</v>
      </c>
      <c r="G8" t="s">
        <v>13</v>
      </c>
      <c r="H8">
        <v>391</v>
      </c>
      <c r="I8" t="s">
        <v>72</v>
      </c>
      <c r="J8">
        <v>273.72549019607845</v>
      </c>
      <c r="K8">
        <v>-0.63467048710601714</v>
      </c>
      <c r="L8" t="s">
        <v>117</v>
      </c>
    </row>
    <row r="9" spans="1:12" x14ac:dyDescent="0.25">
      <c r="A9">
        <v>292</v>
      </c>
      <c r="B9">
        <v>328</v>
      </c>
      <c r="C9">
        <v>448</v>
      </c>
      <c r="D9">
        <v>4</v>
      </c>
      <c r="E9">
        <v>1792</v>
      </c>
      <c r="F9" s="45">
        <v>45166</v>
      </c>
      <c r="G9" t="s">
        <v>18</v>
      </c>
      <c r="H9">
        <v>86</v>
      </c>
      <c r="I9" t="s">
        <v>72</v>
      </c>
      <c r="J9">
        <v>273.72549019607845</v>
      </c>
      <c r="K9">
        <v>0.63667621776504291</v>
      </c>
      <c r="L9" t="s">
        <v>117</v>
      </c>
    </row>
    <row r="10" spans="1:12" x14ac:dyDescent="0.25">
      <c r="A10">
        <v>287</v>
      </c>
      <c r="B10">
        <v>351</v>
      </c>
      <c r="C10">
        <v>93</v>
      </c>
      <c r="D10">
        <v>3</v>
      </c>
      <c r="E10">
        <v>279</v>
      </c>
      <c r="F10" s="45">
        <v>45392</v>
      </c>
      <c r="G10" t="s">
        <v>20</v>
      </c>
      <c r="H10">
        <v>341</v>
      </c>
      <c r="I10" t="s">
        <v>72</v>
      </c>
      <c r="J10">
        <v>273.72549019607845</v>
      </c>
      <c r="K10">
        <v>-0.66024355300859594</v>
      </c>
      <c r="L10" t="s">
        <v>117</v>
      </c>
    </row>
    <row r="11" spans="1:12" x14ac:dyDescent="0.25">
      <c r="A11">
        <v>267</v>
      </c>
      <c r="B11">
        <v>351</v>
      </c>
      <c r="C11">
        <v>155</v>
      </c>
      <c r="D11">
        <v>5</v>
      </c>
      <c r="E11">
        <v>775</v>
      </c>
      <c r="F11" s="45">
        <v>45189</v>
      </c>
      <c r="G11" t="s">
        <v>17</v>
      </c>
      <c r="H11">
        <v>216</v>
      </c>
      <c r="I11" t="s">
        <v>72</v>
      </c>
      <c r="J11">
        <v>273.72549019607845</v>
      </c>
      <c r="K11">
        <v>-0.43373925501432664</v>
      </c>
      <c r="L11" t="s">
        <v>117</v>
      </c>
    </row>
    <row r="12" spans="1:12" x14ac:dyDescent="0.25">
      <c r="A12">
        <v>217</v>
      </c>
      <c r="B12">
        <v>25</v>
      </c>
      <c r="C12">
        <v>356</v>
      </c>
      <c r="D12">
        <v>3</v>
      </c>
      <c r="E12">
        <v>1068</v>
      </c>
      <c r="F12" s="45">
        <v>45018</v>
      </c>
      <c r="G12" t="s">
        <v>15</v>
      </c>
      <c r="H12">
        <v>322</v>
      </c>
      <c r="I12" t="s">
        <v>72</v>
      </c>
      <c r="J12">
        <v>273.72549019607845</v>
      </c>
      <c r="K12">
        <v>0.30057306590257871</v>
      </c>
      <c r="L12" t="s">
        <v>117</v>
      </c>
    </row>
    <row r="13" spans="1:12" x14ac:dyDescent="0.25">
      <c r="A13">
        <v>148</v>
      </c>
      <c r="B13">
        <v>180</v>
      </c>
      <c r="C13">
        <v>86</v>
      </c>
      <c r="D13">
        <v>4</v>
      </c>
      <c r="E13">
        <v>344</v>
      </c>
      <c r="F13" s="45">
        <v>45326</v>
      </c>
      <c r="G13" t="s">
        <v>17</v>
      </c>
      <c r="H13">
        <v>73</v>
      </c>
      <c r="I13" t="s">
        <v>72</v>
      </c>
      <c r="J13">
        <v>273.72549019607845</v>
      </c>
      <c r="K13">
        <v>-0.68581661891117474</v>
      </c>
      <c r="L13" t="s">
        <v>117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4675-7326-4936-89D6-DDCF0FCEC593}">
  <dimension ref="A3:V154"/>
  <sheetViews>
    <sheetView topLeftCell="A114" zoomScale="65" zoomScaleNormal="65" workbookViewId="0">
      <selection activeCell="B152" sqref="B152"/>
    </sheetView>
  </sheetViews>
  <sheetFormatPr defaultRowHeight="15" x14ac:dyDescent="0.25"/>
  <cols>
    <col min="1" max="1" width="38" bestFit="1" customWidth="1"/>
    <col min="2" max="2" width="23.42578125" bestFit="1" customWidth="1"/>
    <col min="3" max="3" width="9.140625" bestFit="1" customWidth="1"/>
    <col min="4" max="4" width="10" bestFit="1" customWidth="1"/>
    <col min="5" max="5" width="6.5703125" bestFit="1" customWidth="1"/>
    <col min="6" max="6" width="7.140625" bestFit="1" customWidth="1"/>
    <col min="7" max="7" width="11.5703125" bestFit="1" customWidth="1"/>
    <col min="8" max="8" width="9" bestFit="1" customWidth="1"/>
    <col min="9" max="9" width="6.5703125" bestFit="1" customWidth="1"/>
    <col min="10" max="10" width="8.28515625" bestFit="1" customWidth="1"/>
    <col min="11" max="11" width="9.42578125" bestFit="1" customWidth="1"/>
    <col min="12" max="12" width="4.7109375" bestFit="1" customWidth="1"/>
    <col min="13" max="13" width="6.28515625" bestFit="1" customWidth="1"/>
    <col min="14" max="14" width="7" bestFit="1" customWidth="1"/>
    <col min="15" max="15" width="4.7109375" bestFit="1" customWidth="1"/>
    <col min="16" max="16" width="5.85546875" bestFit="1" customWidth="1"/>
    <col min="17" max="17" width="5.140625" bestFit="1" customWidth="1"/>
    <col min="18" max="18" width="8.7109375" bestFit="1" customWidth="1"/>
    <col min="19" max="19" width="6.140625" bestFit="1" customWidth="1"/>
    <col min="20" max="20" width="5.140625" bestFit="1" customWidth="1"/>
    <col min="21" max="21" width="7.5703125" bestFit="1" customWidth="1"/>
    <col min="22" max="22" width="13.140625" bestFit="1" customWidth="1"/>
    <col min="23" max="23" width="10" bestFit="1" customWidth="1"/>
    <col min="24" max="24" width="8.7109375" bestFit="1" customWidth="1"/>
    <col min="25" max="25" width="12" bestFit="1" customWidth="1"/>
    <col min="26" max="26" width="14.5703125" bestFit="1" customWidth="1"/>
    <col min="27" max="27" width="18.140625" bestFit="1" customWidth="1"/>
    <col min="28" max="28" width="16.5703125" bestFit="1" customWidth="1"/>
    <col min="29" max="29" width="20.140625" bestFit="1" customWidth="1"/>
    <col min="30" max="30" width="12.5703125" bestFit="1" customWidth="1"/>
    <col min="31" max="31" width="16.140625" bestFit="1" customWidth="1"/>
    <col min="32" max="32" width="11" bestFit="1" customWidth="1"/>
    <col min="33" max="33" width="14.42578125" bestFit="1" customWidth="1"/>
    <col min="34" max="34" width="9.28515625" bestFit="1" customWidth="1"/>
    <col min="35" max="35" width="12.7109375" bestFit="1" customWidth="1"/>
    <col min="36" max="36" width="14.28515625" bestFit="1" customWidth="1"/>
    <col min="37" max="37" width="18" bestFit="1" customWidth="1"/>
    <col min="38" max="38" width="20.42578125" bestFit="1" customWidth="1"/>
    <col min="39" max="39" width="24.28515625" bestFit="1" customWidth="1"/>
    <col min="40" max="40" width="10.5703125" bestFit="1" customWidth="1"/>
    <col min="41" max="41" width="14" bestFit="1" customWidth="1"/>
    <col min="42" max="42" width="12.7109375" bestFit="1" customWidth="1"/>
    <col min="43" max="43" width="16.42578125" bestFit="1" customWidth="1"/>
    <col min="44" max="44" width="13.85546875" bestFit="1" customWidth="1"/>
    <col min="45" max="45" width="17.5703125" bestFit="1" customWidth="1"/>
    <col min="46" max="46" width="11.5703125" bestFit="1" customWidth="1"/>
    <col min="47" max="47" width="14.42578125" bestFit="1" customWidth="1"/>
    <col min="48" max="48" width="21.140625" bestFit="1" customWidth="1"/>
    <col min="49" max="49" width="24.7109375" bestFit="1" customWidth="1"/>
    <col min="50" max="50" width="10.140625" bestFit="1" customWidth="1"/>
    <col min="51" max="51" width="13.5703125" bestFit="1" customWidth="1"/>
    <col min="52" max="52" width="11.42578125" bestFit="1" customWidth="1"/>
    <col min="53" max="53" width="15.140625" bestFit="1" customWidth="1"/>
    <col min="54" max="54" width="10.5703125" bestFit="1" customWidth="1"/>
    <col min="55" max="55" width="14" bestFit="1" customWidth="1"/>
    <col min="56" max="56" width="19.5703125" bestFit="1" customWidth="1"/>
    <col min="57" max="57" width="23.28515625" bestFit="1" customWidth="1"/>
    <col min="58" max="58" width="9.7109375" bestFit="1" customWidth="1"/>
    <col min="59" max="59" width="13.140625" bestFit="1" customWidth="1"/>
    <col min="60" max="60" width="17.85546875" bestFit="1" customWidth="1"/>
    <col min="61" max="61" width="21.42578125" bestFit="1" customWidth="1"/>
    <col min="62" max="62" width="11.28515625" bestFit="1" customWidth="1"/>
    <col min="63" max="63" width="14.85546875" bestFit="1" customWidth="1"/>
    <col min="64" max="64" width="11" bestFit="1" customWidth="1"/>
    <col min="65" max="65" width="14.42578125" bestFit="1" customWidth="1"/>
    <col min="66" max="66" width="8.42578125" bestFit="1" customWidth="1"/>
    <col min="67" max="67" width="11.85546875" bestFit="1" customWidth="1"/>
    <col min="68" max="68" width="9.42578125" bestFit="1" customWidth="1"/>
    <col min="69" max="69" width="10.42578125" bestFit="1" customWidth="1"/>
    <col min="70" max="70" width="19.85546875" bestFit="1" customWidth="1"/>
    <col min="71" max="71" width="23.42578125" bestFit="1" customWidth="1"/>
    <col min="72" max="72" width="11.5703125" bestFit="1" customWidth="1"/>
    <col min="73" max="73" width="13.140625" bestFit="1" customWidth="1"/>
    <col min="74" max="74" width="13.28515625" bestFit="1" customWidth="1"/>
    <col min="75" max="75" width="16.85546875" bestFit="1" customWidth="1"/>
    <col min="76" max="76" width="10.5703125" bestFit="1" customWidth="1"/>
    <col min="77" max="77" width="14" bestFit="1" customWidth="1"/>
    <col min="78" max="78" width="12.28515625" bestFit="1" customWidth="1"/>
    <col min="79" max="79" width="16" bestFit="1" customWidth="1"/>
    <col min="80" max="80" width="12.28515625" bestFit="1" customWidth="1"/>
    <col min="81" max="81" width="4.7109375" bestFit="1" customWidth="1"/>
    <col min="82" max="82" width="16" bestFit="1" customWidth="1"/>
    <col min="83" max="83" width="13.42578125" bestFit="1" customWidth="1"/>
    <col min="84" max="84" width="4.7109375" bestFit="1" customWidth="1"/>
    <col min="85" max="85" width="17" bestFit="1" customWidth="1"/>
    <col min="86" max="86" width="15.85546875" bestFit="1" customWidth="1"/>
    <col min="87" max="87" width="19.7109375" bestFit="1" customWidth="1"/>
    <col min="88" max="88" width="11.28515625" bestFit="1" customWidth="1"/>
    <col min="89" max="89" width="14.85546875" bestFit="1" customWidth="1"/>
    <col min="90" max="90" width="13" bestFit="1" customWidth="1"/>
    <col min="91" max="91" width="16.5703125" bestFit="1" customWidth="1"/>
    <col min="92" max="92" width="15.5703125" bestFit="1" customWidth="1"/>
    <col min="93" max="93" width="19.42578125" bestFit="1" customWidth="1"/>
    <col min="94" max="94" width="13.7109375" bestFit="1" customWidth="1"/>
    <col min="95" max="95" width="17.28515625" bestFit="1" customWidth="1"/>
    <col min="96" max="96" width="18" bestFit="1" customWidth="1"/>
    <col min="97" max="97" width="21.7109375" bestFit="1" customWidth="1"/>
    <col min="98" max="98" width="11.5703125" bestFit="1" customWidth="1"/>
    <col min="99" max="99" width="13.7109375" bestFit="1" customWidth="1"/>
    <col min="100" max="100" width="18.28515625" bestFit="1" customWidth="1"/>
    <col min="101" max="101" width="21.85546875" bestFit="1" customWidth="1"/>
    <col min="102" max="102" width="12.28515625" bestFit="1" customWidth="1"/>
    <col min="103" max="103" width="15.7109375" bestFit="1" customWidth="1"/>
    <col min="104" max="104" width="20" bestFit="1" customWidth="1"/>
    <col min="105" max="105" width="23.7109375" bestFit="1" customWidth="1"/>
    <col min="106" max="106" width="16.5703125" bestFit="1" customWidth="1"/>
    <col min="107" max="107" width="20.140625" bestFit="1" customWidth="1"/>
    <col min="108" max="108" width="15.5703125" bestFit="1" customWidth="1"/>
    <col min="109" max="109" width="19.42578125" bestFit="1" customWidth="1"/>
    <col min="110" max="110" width="15.5703125" bestFit="1" customWidth="1"/>
    <col min="111" max="111" width="19" bestFit="1" customWidth="1"/>
    <col min="112" max="112" width="7.28515625" bestFit="1" customWidth="1"/>
    <col min="113" max="113" width="10.7109375" bestFit="1" customWidth="1"/>
    <col min="114" max="114" width="18" bestFit="1" customWidth="1"/>
    <col min="115" max="115" width="21.7109375" bestFit="1" customWidth="1"/>
    <col min="116" max="116" width="8.140625" bestFit="1" customWidth="1"/>
    <col min="117" max="117" width="11.5703125" bestFit="1" customWidth="1"/>
    <col min="118" max="118" width="15.85546875" bestFit="1" customWidth="1"/>
    <col min="119" max="119" width="19.7109375" bestFit="1" customWidth="1"/>
    <col min="120" max="120" width="8.85546875" bestFit="1" customWidth="1"/>
    <col min="121" max="121" width="12.28515625" bestFit="1" customWidth="1"/>
    <col min="122" max="122" width="11.7109375" bestFit="1" customWidth="1"/>
    <col min="123" max="123" width="15.28515625" bestFit="1" customWidth="1"/>
    <col min="124" max="124" width="13.7109375" bestFit="1" customWidth="1"/>
    <col min="125" max="125" width="17.28515625" bestFit="1" customWidth="1"/>
    <col min="126" max="126" width="9.7109375" bestFit="1" customWidth="1"/>
    <col min="127" max="127" width="13.140625" bestFit="1" customWidth="1"/>
    <col min="128" max="128" width="11" bestFit="1" customWidth="1"/>
    <col min="129" max="129" width="14.42578125" bestFit="1" customWidth="1"/>
    <col min="130" max="130" width="17.5703125" bestFit="1" customWidth="1"/>
    <col min="131" max="131" width="21.28515625" bestFit="1" customWidth="1"/>
    <col min="132" max="132" width="6.85546875" bestFit="1" customWidth="1"/>
    <col min="133" max="133" width="10.28515625" bestFit="1" customWidth="1"/>
    <col min="134" max="134" width="9.42578125" bestFit="1" customWidth="1"/>
    <col min="135" max="135" width="12.85546875" bestFit="1" customWidth="1"/>
    <col min="136" max="136" width="17.85546875" bestFit="1" customWidth="1"/>
    <col min="137" max="137" width="21.42578125" bestFit="1" customWidth="1"/>
    <col min="138" max="138" width="17.5703125" bestFit="1" customWidth="1"/>
    <col min="139" max="139" width="21.28515625" bestFit="1" customWidth="1"/>
    <col min="140" max="140" width="17.140625" bestFit="1" customWidth="1"/>
    <col min="141" max="141" width="20.85546875" bestFit="1" customWidth="1"/>
    <col min="142" max="142" width="16.28515625" bestFit="1" customWidth="1"/>
    <col min="143" max="143" width="19.85546875" bestFit="1" customWidth="1"/>
    <col min="144" max="144" width="13" bestFit="1" customWidth="1"/>
    <col min="145" max="145" width="16.5703125" bestFit="1" customWidth="1"/>
    <col min="146" max="146" width="15.5703125" bestFit="1" customWidth="1"/>
    <col min="147" max="147" width="19.42578125" bestFit="1" customWidth="1"/>
    <col min="148" max="148" width="8" bestFit="1" customWidth="1"/>
    <col min="149" max="149" width="11.140625" bestFit="1" customWidth="1"/>
    <col min="150" max="150" width="10.42578125" bestFit="1" customWidth="1"/>
    <col min="151" max="151" width="13.7109375" bestFit="1" customWidth="1"/>
    <col min="152" max="152" width="9" bestFit="1" customWidth="1"/>
    <col min="153" max="153" width="12.42578125" bestFit="1" customWidth="1"/>
    <col min="154" max="154" width="10" bestFit="1" customWidth="1"/>
    <col min="155" max="155" width="13.28515625" bestFit="1" customWidth="1"/>
    <col min="156" max="156" width="14.140625" bestFit="1" customWidth="1"/>
    <col min="157" max="157" width="17.7109375" bestFit="1" customWidth="1"/>
    <col min="158" max="158" width="11.28515625" bestFit="1" customWidth="1"/>
    <col min="159" max="159" width="14.85546875" bestFit="1" customWidth="1"/>
    <col min="160" max="160" width="13.140625" bestFit="1" customWidth="1"/>
  </cols>
  <sheetData>
    <row r="3" spans="1:22" x14ac:dyDescent="0.25">
      <c r="A3" s="26" t="s">
        <v>639</v>
      </c>
      <c r="B3" s="26" t="s">
        <v>631</v>
      </c>
    </row>
    <row r="4" spans="1:22" x14ac:dyDescent="0.25">
      <c r="A4" s="26" t="s">
        <v>609</v>
      </c>
      <c r="B4" t="s">
        <v>46</v>
      </c>
      <c r="C4" t="s">
        <v>57</v>
      </c>
      <c r="D4" t="s">
        <v>48</v>
      </c>
      <c r="E4" t="s">
        <v>53</v>
      </c>
      <c r="F4" t="s">
        <v>42</v>
      </c>
      <c r="G4" t="s">
        <v>40</v>
      </c>
      <c r="H4" t="s">
        <v>44</v>
      </c>
      <c r="I4" t="s">
        <v>108</v>
      </c>
      <c r="J4" t="s">
        <v>31</v>
      </c>
      <c r="K4" t="s">
        <v>69</v>
      </c>
      <c r="L4" t="s">
        <v>90</v>
      </c>
      <c r="M4" t="s">
        <v>55</v>
      </c>
      <c r="N4" t="s">
        <v>29</v>
      </c>
      <c r="O4" t="s">
        <v>33</v>
      </c>
      <c r="P4" t="s">
        <v>76</v>
      </c>
      <c r="Q4" t="s">
        <v>50</v>
      </c>
      <c r="R4" t="s">
        <v>35</v>
      </c>
      <c r="S4" t="s">
        <v>37</v>
      </c>
      <c r="T4" t="s">
        <v>60</v>
      </c>
      <c r="U4" t="s">
        <v>72</v>
      </c>
      <c r="V4" t="s">
        <v>610</v>
      </c>
    </row>
    <row r="5" spans="1:22" x14ac:dyDescent="0.25">
      <c r="A5" s="27" t="s">
        <v>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>
        <v>266.27272727272725</v>
      </c>
      <c r="V5" s="44">
        <v>266.27272727272725</v>
      </c>
    </row>
    <row r="6" spans="1:22" x14ac:dyDescent="0.25">
      <c r="A6" s="27" t="s">
        <v>34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>
        <v>369.2</v>
      </c>
      <c r="S6" s="44"/>
      <c r="T6" s="44"/>
      <c r="U6" s="44"/>
      <c r="V6" s="44">
        <v>369.2</v>
      </c>
    </row>
    <row r="7" spans="1:22" x14ac:dyDescent="0.25">
      <c r="A7" s="27" t="s">
        <v>107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>
        <v>291.45454545454544</v>
      </c>
      <c r="U7" s="44"/>
      <c r="V7" s="44">
        <v>291.45454545454544</v>
      </c>
    </row>
    <row r="8" spans="1:22" x14ac:dyDescent="0.25">
      <c r="A8" s="27" t="s">
        <v>123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>
        <v>168</v>
      </c>
      <c r="R8" s="44"/>
      <c r="S8" s="44"/>
      <c r="T8" s="44"/>
      <c r="U8" s="44"/>
      <c r="V8" s="44">
        <v>168</v>
      </c>
    </row>
    <row r="9" spans="1:22" x14ac:dyDescent="0.25">
      <c r="A9" s="27" t="s">
        <v>82</v>
      </c>
      <c r="B9" s="44"/>
      <c r="C9" s="44"/>
      <c r="D9" s="44"/>
      <c r="E9" s="44">
        <v>288.11111111111109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>
        <v>288.11111111111109</v>
      </c>
    </row>
    <row r="10" spans="1:22" x14ac:dyDescent="0.25">
      <c r="A10" s="27" t="s">
        <v>122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>
        <v>320.57142857142856</v>
      </c>
      <c r="V10" s="44">
        <v>320.57142857142856</v>
      </c>
    </row>
    <row r="11" spans="1:22" x14ac:dyDescent="0.25">
      <c r="A11" s="27" t="s">
        <v>70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>
        <v>260.15789473684208</v>
      </c>
      <c r="U11" s="44"/>
      <c r="V11" s="44">
        <v>260.15789473684208</v>
      </c>
    </row>
    <row r="12" spans="1:22" x14ac:dyDescent="0.25">
      <c r="A12" s="27" t="s">
        <v>105</v>
      </c>
      <c r="B12" s="44"/>
      <c r="C12" s="44"/>
      <c r="D12" s="44"/>
      <c r="E12" s="44">
        <v>256.89999999999998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>
        <v>256.89999999999998</v>
      </c>
    </row>
    <row r="13" spans="1:22" x14ac:dyDescent="0.25">
      <c r="A13" s="27" t="s">
        <v>104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>
        <v>238.72222222222223</v>
      </c>
      <c r="R13" s="44"/>
      <c r="S13" s="44"/>
      <c r="T13" s="44"/>
      <c r="U13" s="44"/>
      <c r="V13" s="44">
        <v>238.72222222222223</v>
      </c>
    </row>
    <row r="14" spans="1:22" x14ac:dyDescent="0.25">
      <c r="A14" s="27" t="s">
        <v>102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>
        <v>280.23809523809524</v>
      </c>
      <c r="V14" s="44">
        <v>280.23809523809524</v>
      </c>
    </row>
    <row r="15" spans="1:22" x14ac:dyDescent="0.25">
      <c r="A15" s="27" t="s">
        <v>112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>
        <v>272.25</v>
      </c>
      <c r="P15" s="44"/>
      <c r="Q15" s="44"/>
      <c r="R15" s="44"/>
      <c r="S15" s="44"/>
      <c r="T15" s="44"/>
      <c r="U15" s="44"/>
      <c r="V15" s="44">
        <v>272.25</v>
      </c>
    </row>
    <row r="16" spans="1:22" x14ac:dyDescent="0.25">
      <c r="A16" s="27" t="s">
        <v>52</v>
      </c>
      <c r="B16" s="44"/>
      <c r="C16" s="44"/>
      <c r="D16" s="44"/>
      <c r="E16" s="44">
        <v>140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>
        <v>140</v>
      </c>
    </row>
    <row r="17" spans="1:22" x14ac:dyDescent="0.25">
      <c r="A17" s="27" t="s">
        <v>120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>
        <v>317.85714285714283</v>
      </c>
      <c r="M17" s="44"/>
      <c r="N17" s="44"/>
      <c r="O17" s="44"/>
      <c r="P17" s="44"/>
      <c r="Q17" s="44"/>
      <c r="R17" s="44"/>
      <c r="S17" s="44"/>
      <c r="T17" s="44"/>
      <c r="U17" s="44"/>
      <c r="V17" s="44">
        <v>317.85714285714283</v>
      </c>
    </row>
    <row r="18" spans="1:22" x14ac:dyDescent="0.25">
      <c r="A18" s="27" t="s">
        <v>110</v>
      </c>
      <c r="B18" s="44"/>
      <c r="C18" s="44"/>
      <c r="D18" s="44"/>
      <c r="E18" s="44"/>
      <c r="F18" s="44"/>
      <c r="G18" s="44"/>
      <c r="H18" s="44"/>
      <c r="I18" s="44">
        <v>311.2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>
        <v>311.2</v>
      </c>
    </row>
    <row r="19" spans="1:22" x14ac:dyDescent="0.25">
      <c r="A19" s="27" t="s">
        <v>94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>
        <v>215.85714285714286</v>
      </c>
      <c r="O19" s="44"/>
      <c r="P19" s="44"/>
      <c r="Q19" s="44"/>
      <c r="R19" s="44"/>
      <c r="S19" s="44"/>
      <c r="T19" s="44"/>
      <c r="U19" s="44"/>
      <c r="V19" s="44">
        <v>215.85714285714286</v>
      </c>
    </row>
    <row r="20" spans="1:22" x14ac:dyDescent="0.25">
      <c r="A20" s="27" t="s">
        <v>77</v>
      </c>
      <c r="B20" s="44">
        <v>293.66666666666669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>
        <v>293.66666666666669</v>
      </c>
    </row>
    <row r="21" spans="1:22" x14ac:dyDescent="0.25">
      <c r="A21" s="27" t="s">
        <v>88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>
        <v>243.3</v>
      </c>
      <c r="U21" s="44"/>
      <c r="V21" s="44">
        <v>243.3</v>
      </c>
    </row>
    <row r="22" spans="1:22" x14ac:dyDescent="0.25">
      <c r="A22" s="27" t="s">
        <v>64</v>
      </c>
      <c r="B22" s="44"/>
      <c r="C22" s="44"/>
      <c r="D22" s="44">
        <v>250.25925925925927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250.25925925925927</v>
      </c>
    </row>
    <row r="23" spans="1:22" x14ac:dyDescent="0.25">
      <c r="A23" s="27" t="s">
        <v>97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>
        <v>289.88888888888891</v>
      </c>
      <c r="N23" s="44"/>
      <c r="O23" s="44"/>
      <c r="P23" s="44"/>
      <c r="Q23" s="44"/>
      <c r="R23" s="44"/>
      <c r="S23" s="44"/>
      <c r="T23" s="44"/>
      <c r="U23" s="44"/>
      <c r="V23" s="44">
        <v>289.88888888888891</v>
      </c>
    </row>
    <row r="24" spans="1:22" x14ac:dyDescent="0.25">
      <c r="A24" s="27" t="s">
        <v>65</v>
      </c>
      <c r="B24" s="44"/>
      <c r="C24" s="44"/>
      <c r="D24" s="44"/>
      <c r="E24" s="44"/>
      <c r="F24" s="44"/>
      <c r="G24" s="44"/>
      <c r="H24" s="44">
        <v>322.54545454545456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322.54545454545456</v>
      </c>
    </row>
    <row r="25" spans="1:22" x14ac:dyDescent="0.25">
      <c r="A25" s="27" t="s">
        <v>68</v>
      </c>
      <c r="B25" s="44"/>
      <c r="C25" s="44"/>
      <c r="D25" s="44"/>
      <c r="E25" s="44"/>
      <c r="F25" s="44"/>
      <c r="G25" s="44"/>
      <c r="H25" s="44"/>
      <c r="I25" s="44"/>
      <c r="J25" s="44"/>
      <c r="K25" s="44">
        <v>249.5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>
        <v>249.5</v>
      </c>
    </row>
    <row r="26" spans="1:22" x14ac:dyDescent="0.25">
      <c r="A26" s="27" t="s">
        <v>114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>
        <v>269.70588235294116</v>
      </c>
      <c r="M26" s="44"/>
      <c r="N26" s="44"/>
      <c r="O26" s="44"/>
      <c r="P26" s="44"/>
      <c r="Q26" s="44"/>
      <c r="R26" s="44"/>
      <c r="S26" s="44"/>
      <c r="T26" s="44"/>
      <c r="U26" s="44"/>
      <c r="V26" s="44">
        <v>269.70588235294116</v>
      </c>
    </row>
    <row r="27" spans="1:22" x14ac:dyDescent="0.25">
      <c r="A27" s="27" t="s">
        <v>91</v>
      </c>
      <c r="B27" s="44"/>
      <c r="C27" s="44"/>
      <c r="D27" s="44"/>
      <c r="E27" s="44"/>
      <c r="F27" s="44"/>
      <c r="G27" s="44">
        <v>236.27586206896552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>
        <v>236.27586206896552</v>
      </c>
    </row>
    <row r="28" spans="1:22" x14ac:dyDescent="0.25">
      <c r="A28" s="27" t="s">
        <v>113</v>
      </c>
      <c r="B28" s="44"/>
      <c r="C28" s="44"/>
      <c r="D28" s="44"/>
      <c r="E28" s="44"/>
      <c r="F28" s="44"/>
      <c r="G28" s="44"/>
      <c r="H28" s="44">
        <v>193.5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>
        <v>193.5</v>
      </c>
    </row>
    <row r="29" spans="1:22" x14ac:dyDescent="0.25">
      <c r="A29" s="27" t="s">
        <v>103</v>
      </c>
      <c r="B29" s="44"/>
      <c r="C29" s="44"/>
      <c r="D29" s="44"/>
      <c r="E29" s="44"/>
      <c r="F29" s="44"/>
      <c r="G29" s="44"/>
      <c r="H29" s="44"/>
      <c r="I29" s="44"/>
      <c r="J29" s="44">
        <v>247.66666666666666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>
        <v>247.66666666666666</v>
      </c>
    </row>
    <row r="30" spans="1:22" x14ac:dyDescent="0.25">
      <c r="A30" s="27" t="s">
        <v>36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>
        <v>264</v>
      </c>
      <c r="T30" s="44"/>
      <c r="U30" s="44"/>
      <c r="V30" s="44">
        <v>264</v>
      </c>
    </row>
    <row r="31" spans="1:22" x14ac:dyDescent="0.25">
      <c r="A31" s="27" t="s">
        <v>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>
        <v>242.81818181818181</v>
      </c>
      <c r="P31" s="44"/>
      <c r="Q31" s="44"/>
      <c r="R31" s="44"/>
      <c r="S31" s="44"/>
      <c r="T31" s="44"/>
      <c r="U31" s="44"/>
      <c r="V31" s="44">
        <v>242.81818181818181</v>
      </c>
    </row>
    <row r="32" spans="1:22" x14ac:dyDescent="0.25">
      <c r="A32" s="27" t="s">
        <v>43</v>
      </c>
      <c r="B32" s="44"/>
      <c r="C32" s="44"/>
      <c r="D32" s="44"/>
      <c r="E32" s="44"/>
      <c r="F32" s="44"/>
      <c r="G32" s="44"/>
      <c r="H32" s="44">
        <v>274.77777777777777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>
        <v>274.77777777777777</v>
      </c>
    </row>
    <row r="33" spans="1:22" x14ac:dyDescent="0.25">
      <c r="A33" s="27" t="s">
        <v>78</v>
      </c>
      <c r="B33" s="44"/>
      <c r="C33" s="44">
        <v>312.66666666666669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>
        <v>312.66666666666669</v>
      </c>
    </row>
    <row r="34" spans="1:22" x14ac:dyDescent="0.25">
      <c r="A34" s="27" t="s">
        <v>95</v>
      </c>
      <c r="B34" s="44"/>
      <c r="C34" s="44"/>
      <c r="D34" s="44"/>
      <c r="E34" s="44"/>
      <c r="F34" s="44"/>
      <c r="G34" s="44"/>
      <c r="H34" s="44"/>
      <c r="I34" s="44"/>
      <c r="J34" s="44">
        <v>159.19999999999999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>
        <v>159.19999999999999</v>
      </c>
    </row>
    <row r="35" spans="1:22" x14ac:dyDescent="0.25">
      <c r="A35" s="27" t="s">
        <v>75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>
        <v>238.16666666666666</v>
      </c>
      <c r="Q35" s="44"/>
      <c r="R35" s="44"/>
      <c r="S35" s="44"/>
      <c r="T35" s="44"/>
      <c r="U35" s="44"/>
      <c r="V35" s="44">
        <v>238.16666666666666</v>
      </c>
    </row>
    <row r="36" spans="1:22" x14ac:dyDescent="0.25">
      <c r="A36" s="27" t="s">
        <v>111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>
        <v>331.16666666666669</v>
      </c>
      <c r="T36" s="44"/>
      <c r="U36" s="44"/>
      <c r="V36" s="44">
        <v>331.16666666666669</v>
      </c>
    </row>
    <row r="37" spans="1:22" x14ac:dyDescent="0.25">
      <c r="A37" s="27" t="s">
        <v>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>
        <v>311.33333333333331</v>
      </c>
      <c r="R37" s="44"/>
      <c r="S37" s="44"/>
      <c r="T37" s="44"/>
      <c r="U37" s="44"/>
      <c r="V37" s="44">
        <v>311.33333333333331</v>
      </c>
    </row>
    <row r="38" spans="1:22" x14ac:dyDescent="0.25">
      <c r="A38" s="27" t="s">
        <v>100</v>
      </c>
      <c r="B38" s="44"/>
      <c r="C38" s="44"/>
      <c r="D38" s="44"/>
      <c r="E38" s="44"/>
      <c r="F38" s="44"/>
      <c r="G38" s="44"/>
      <c r="H38" s="44"/>
      <c r="I38" s="44"/>
      <c r="J38" s="44"/>
      <c r="K38" s="44">
        <v>323.07692307692309</v>
      </c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>
        <v>323.07692307692309</v>
      </c>
    </row>
    <row r="39" spans="1:22" x14ac:dyDescent="0.25">
      <c r="A39" s="27" t="s">
        <v>83</v>
      </c>
      <c r="B39" s="44"/>
      <c r="C39" s="44"/>
      <c r="D39" s="44">
        <v>273.625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>
        <v>273.625</v>
      </c>
    </row>
    <row r="40" spans="1:22" x14ac:dyDescent="0.25">
      <c r="A40" s="27" t="s">
        <v>101</v>
      </c>
      <c r="B40" s="44"/>
      <c r="C40" s="44"/>
      <c r="D40" s="44"/>
      <c r="E40" s="44"/>
      <c r="F40" s="44"/>
      <c r="G40" s="44">
        <v>329.27272727272725</v>
      </c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>
        <v>329.27272727272725</v>
      </c>
    </row>
    <row r="41" spans="1:22" x14ac:dyDescent="0.25">
      <c r="A41" s="27" t="s">
        <v>54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>
        <v>260.64705882352939</v>
      </c>
      <c r="N41" s="44"/>
      <c r="O41" s="44"/>
      <c r="P41" s="44"/>
      <c r="Q41" s="44"/>
      <c r="R41" s="44"/>
      <c r="S41" s="44"/>
      <c r="T41" s="44"/>
      <c r="U41" s="44"/>
      <c r="V41" s="44">
        <v>260.64705882352939</v>
      </c>
    </row>
    <row r="42" spans="1:22" x14ac:dyDescent="0.25">
      <c r="A42" s="27" t="s">
        <v>119</v>
      </c>
      <c r="B42" s="44"/>
      <c r="C42" s="44">
        <v>82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>
        <v>82</v>
      </c>
    </row>
    <row r="43" spans="1:22" x14ac:dyDescent="0.25">
      <c r="A43" s="27" t="s">
        <v>14</v>
      </c>
      <c r="B43" s="44"/>
      <c r="C43" s="44"/>
      <c r="D43" s="44"/>
      <c r="E43" s="44"/>
      <c r="F43" s="44"/>
      <c r="G43" s="44"/>
      <c r="H43" s="44"/>
      <c r="I43" s="44">
        <v>316.58333333333331</v>
      </c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>
        <v>316.58333333333331</v>
      </c>
    </row>
    <row r="44" spans="1:22" x14ac:dyDescent="0.25">
      <c r="A44" s="27" t="s">
        <v>63</v>
      </c>
      <c r="B44" s="44"/>
      <c r="C44" s="44"/>
      <c r="D44" s="44"/>
      <c r="E44" s="44"/>
      <c r="F44" s="44">
        <v>250.30769230769232</v>
      </c>
      <c r="G44" s="44"/>
      <c r="H44" s="44"/>
      <c r="I44" s="44"/>
      <c r="J44" s="44"/>
      <c r="K44" s="44"/>
      <c r="L44" s="44">
        <v>181.57142857142858</v>
      </c>
      <c r="M44" s="44"/>
      <c r="N44" s="44"/>
      <c r="O44" s="44"/>
      <c r="P44" s="44"/>
      <c r="Q44" s="44"/>
      <c r="R44" s="44"/>
      <c r="S44" s="44"/>
      <c r="T44" s="44"/>
      <c r="U44" s="44"/>
      <c r="V44" s="44">
        <v>226.25</v>
      </c>
    </row>
    <row r="45" spans="1:22" x14ac:dyDescent="0.25">
      <c r="A45" s="27" t="s">
        <v>85</v>
      </c>
      <c r="B45" s="44"/>
      <c r="C45" s="44"/>
      <c r="D45" s="44"/>
      <c r="E45" s="44"/>
      <c r="F45" s="44">
        <v>274.28571428571428</v>
      </c>
      <c r="G45" s="44"/>
      <c r="H45" s="44"/>
      <c r="I45" s="44"/>
      <c r="J45" s="44"/>
      <c r="K45" s="44"/>
      <c r="L45" s="44">
        <v>187</v>
      </c>
      <c r="M45" s="44"/>
      <c r="N45" s="44"/>
      <c r="O45" s="44"/>
      <c r="P45" s="44"/>
      <c r="Q45" s="44"/>
      <c r="R45" s="44"/>
      <c r="S45" s="44"/>
      <c r="T45" s="44"/>
      <c r="U45" s="44"/>
      <c r="V45" s="44">
        <v>263.375</v>
      </c>
    </row>
    <row r="46" spans="1:22" x14ac:dyDescent="0.25">
      <c r="A46" s="27" t="s">
        <v>62</v>
      </c>
      <c r="B46" s="44"/>
      <c r="C46" s="44"/>
      <c r="D46" s="44"/>
      <c r="E46" s="44"/>
      <c r="F46" s="44"/>
      <c r="G46" s="44"/>
      <c r="H46" s="44"/>
      <c r="I46" s="44"/>
      <c r="J46" s="44">
        <v>303.8235294117647</v>
      </c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>
        <v>303.8235294117647</v>
      </c>
    </row>
    <row r="47" spans="1:22" x14ac:dyDescent="0.25">
      <c r="A47" s="27" t="s">
        <v>81</v>
      </c>
      <c r="B47" s="44"/>
      <c r="C47" s="44">
        <v>273.58333333333331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>
        <v>273.58333333333331</v>
      </c>
    </row>
    <row r="48" spans="1:22" x14ac:dyDescent="0.25">
      <c r="A48" s="27" t="s">
        <v>39</v>
      </c>
      <c r="B48" s="44"/>
      <c r="C48" s="44"/>
      <c r="D48" s="44"/>
      <c r="E48" s="44"/>
      <c r="F48" s="44"/>
      <c r="G48" s="44">
        <v>276.67567567567568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>
        <v>276.67567567567568</v>
      </c>
    </row>
    <row r="49" spans="1:22" x14ac:dyDescent="0.25">
      <c r="A49" s="27" t="s">
        <v>98</v>
      </c>
      <c r="B49" s="44"/>
      <c r="C49" s="44"/>
      <c r="D49" s="44"/>
      <c r="E49" s="44"/>
      <c r="F49" s="44"/>
      <c r="G49" s="44"/>
      <c r="H49" s="44"/>
      <c r="I49" s="44"/>
      <c r="J49" s="44"/>
      <c r="K49" s="44">
        <v>321.63636363636363</v>
      </c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>
        <v>321.63636363636363</v>
      </c>
    </row>
    <row r="50" spans="1:22" x14ac:dyDescent="0.25">
      <c r="A50" s="27" t="s">
        <v>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>
        <v>240.5</v>
      </c>
      <c r="O50" s="44"/>
      <c r="P50" s="44"/>
      <c r="Q50" s="44"/>
      <c r="R50" s="44"/>
      <c r="S50" s="44"/>
      <c r="T50" s="44"/>
      <c r="U50" s="44"/>
      <c r="V50" s="44">
        <v>240.5</v>
      </c>
    </row>
    <row r="51" spans="1:22" x14ac:dyDescent="0.25">
      <c r="A51" s="27" t="s">
        <v>99</v>
      </c>
      <c r="B51" s="44"/>
      <c r="C51" s="44"/>
      <c r="D51" s="44"/>
      <c r="E51" s="44"/>
      <c r="F51" s="44"/>
      <c r="G51" s="44"/>
      <c r="H51" s="44">
        <v>318.81818181818181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>
        <v>318.81818181818181</v>
      </c>
    </row>
    <row r="52" spans="1:22" x14ac:dyDescent="0.25">
      <c r="A52" s="27" t="s">
        <v>116</v>
      </c>
      <c r="B52" s="44"/>
      <c r="C52" s="44"/>
      <c r="D52" s="44"/>
      <c r="E52" s="44"/>
      <c r="F52" s="44"/>
      <c r="G52" s="44">
        <v>235.55555555555554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>
        <v>235.55555555555554</v>
      </c>
    </row>
    <row r="53" spans="1:22" x14ac:dyDescent="0.25">
      <c r="A53" s="27" t="s">
        <v>73</v>
      </c>
      <c r="B53" s="44">
        <v>257.78260869565219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>
        <v>257.78260869565219</v>
      </c>
    </row>
    <row r="54" spans="1:22" x14ac:dyDescent="0.25">
      <c r="A54" s="27" t="s">
        <v>80</v>
      </c>
      <c r="B54" s="44"/>
      <c r="C54" s="44"/>
      <c r="D54" s="44">
        <v>288.23809523809524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>
        <v>288.23809523809524</v>
      </c>
    </row>
    <row r="55" spans="1:22" x14ac:dyDescent="0.25">
      <c r="A55" s="27" t="s">
        <v>117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241.83333333333334</v>
      </c>
      <c r="V55" s="44">
        <v>241.83333333333334</v>
      </c>
    </row>
    <row r="56" spans="1:22" x14ac:dyDescent="0.25">
      <c r="A56" s="27" t="s">
        <v>89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>
        <v>293.41176470588238</v>
      </c>
      <c r="O56" s="44"/>
      <c r="P56" s="44"/>
      <c r="Q56" s="44"/>
      <c r="R56" s="44"/>
      <c r="S56" s="44"/>
      <c r="T56" s="44"/>
      <c r="U56" s="44"/>
      <c r="V56" s="44">
        <v>293.41176470588238</v>
      </c>
    </row>
    <row r="57" spans="1:22" x14ac:dyDescent="0.25">
      <c r="A57" s="27" t="s">
        <v>93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>
        <v>316.60000000000002</v>
      </c>
      <c r="T57" s="44"/>
      <c r="U57" s="44"/>
      <c r="V57" s="44">
        <v>316.60000000000002</v>
      </c>
    </row>
    <row r="58" spans="1:22" x14ac:dyDescent="0.25">
      <c r="A58" s="27" t="s">
        <v>86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>
        <v>292.66666666666669</v>
      </c>
      <c r="N58" s="44"/>
      <c r="O58" s="44"/>
      <c r="P58" s="44"/>
      <c r="Q58" s="44"/>
      <c r="R58" s="44"/>
      <c r="S58" s="44"/>
      <c r="T58" s="44"/>
      <c r="U58" s="44"/>
      <c r="V58" s="44">
        <v>292.66666666666669</v>
      </c>
    </row>
    <row r="59" spans="1:22" x14ac:dyDescent="0.25">
      <c r="A59" s="27" t="s">
        <v>115</v>
      </c>
      <c r="B59" s="44"/>
      <c r="C59" s="44"/>
      <c r="D59" s="44"/>
      <c r="E59" s="44"/>
      <c r="F59" s="44"/>
      <c r="G59" s="44"/>
      <c r="H59" s="44"/>
      <c r="I59" s="44">
        <v>212.8125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>
        <v>212.8125</v>
      </c>
    </row>
    <row r="60" spans="1:22" x14ac:dyDescent="0.25">
      <c r="A60" s="27" t="s">
        <v>121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>
        <v>254.18181818181819</v>
      </c>
      <c r="P60" s="44"/>
      <c r="Q60" s="44"/>
      <c r="R60" s="44"/>
      <c r="S60" s="44"/>
      <c r="T60" s="44"/>
      <c r="U60" s="44"/>
      <c r="V60" s="44">
        <v>254.18181818181819</v>
      </c>
    </row>
    <row r="61" spans="1:22" x14ac:dyDescent="0.25">
      <c r="A61" s="27" t="s">
        <v>106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>
        <v>273.7</v>
      </c>
      <c r="Q61" s="44"/>
      <c r="R61" s="44"/>
      <c r="S61" s="44"/>
      <c r="T61" s="44"/>
      <c r="U61" s="44"/>
      <c r="V61" s="44">
        <v>273.7</v>
      </c>
    </row>
    <row r="62" spans="1:22" x14ac:dyDescent="0.25">
      <c r="A62" s="27" t="s">
        <v>118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>
        <v>216.4</v>
      </c>
      <c r="N62" s="44"/>
      <c r="O62" s="44"/>
      <c r="P62" s="44"/>
      <c r="Q62" s="44"/>
      <c r="R62" s="44"/>
      <c r="S62" s="44"/>
      <c r="T62" s="44"/>
      <c r="U62" s="44"/>
      <c r="V62" s="44">
        <v>216.4</v>
      </c>
    </row>
    <row r="63" spans="1:22" x14ac:dyDescent="0.25">
      <c r="A63" s="27" t="s">
        <v>30</v>
      </c>
      <c r="B63" s="44"/>
      <c r="C63" s="44"/>
      <c r="D63" s="44"/>
      <c r="E63" s="44"/>
      <c r="F63" s="44"/>
      <c r="G63" s="44"/>
      <c r="H63" s="44"/>
      <c r="I63" s="44"/>
      <c r="J63" s="44">
        <v>208</v>
      </c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56">
        <v>208</v>
      </c>
    </row>
    <row r="64" spans="1:22" x14ac:dyDescent="0.25">
      <c r="A64" s="27" t="s">
        <v>47</v>
      </c>
      <c r="B64" s="44"/>
      <c r="C64" s="44"/>
      <c r="D64" s="44">
        <v>268</v>
      </c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56">
        <v>268</v>
      </c>
    </row>
    <row r="65" spans="1:22" x14ac:dyDescent="0.25">
      <c r="A65" s="27" t="s">
        <v>79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>
        <v>236.91666666666666</v>
      </c>
      <c r="Q65" s="44"/>
      <c r="R65" s="44"/>
      <c r="S65" s="44"/>
      <c r="T65" s="44"/>
      <c r="U65" s="44"/>
      <c r="V65" s="44">
        <v>236.91666666666666</v>
      </c>
    </row>
    <row r="66" spans="1:22" x14ac:dyDescent="0.25">
      <c r="A66" s="27" t="s">
        <v>28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>
        <v>231.92857142857142</v>
      </c>
      <c r="O66" s="44"/>
      <c r="P66" s="44"/>
      <c r="Q66" s="44"/>
      <c r="R66" s="44"/>
      <c r="S66" s="44"/>
      <c r="T66" s="44"/>
      <c r="U66" s="44"/>
      <c r="V66" s="44">
        <v>231.92857142857142</v>
      </c>
    </row>
    <row r="67" spans="1:22" x14ac:dyDescent="0.25">
      <c r="A67" s="27" t="s">
        <v>109</v>
      </c>
      <c r="B67" s="44"/>
      <c r="C67" s="44"/>
      <c r="D67" s="44"/>
      <c r="E67" s="44"/>
      <c r="F67" s="44"/>
      <c r="G67" s="44"/>
      <c r="H67" s="44"/>
      <c r="I67" s="44">
        <v>272.35294117647061</v>
      </c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>
        <v>272.35294117647061</v>
      </c>
    </row>
    <row r="68" spans="1:22" x14ac:dyDescent="0.25">
      <c r="A68" s="27" t="s">
        <v>49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>
        <v>271</v>
      </c>
      <c r="R68" s="44"/>
      <c r="S68" s="44"/>
      <c r="T68" s="44"/>
      <c r="U68" s="44"/>
      <c r="V68" s="56">
        <v>271</v>
      </c>
    </row>
    <row r="69" spans="1:22" x14ac:dyDescent="0.25">
      <c r="A69" s="27" t="s">
        <v>59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>
        <v>281.75</v>
      </c>
      <c r="U69" s="44"/>
      <c r="V69" s="44">
        <v>281.75</v>
      </c>
    </row>
    <row r="70" spans="1:22" x14ac:dyDescent="0.25">
      <c r="A70" s="27" t="s">
        <v>67</v>
      </c>
      <c r="B70" s="44"/>
      <c r="C70" s="44"/>
      <c r="D70" s="44"/>
      <c r="E70" s="44"/>
      <c r="F70" s="44">
        <v>251.91666666666666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>
        <v>251.91666666666666</v>
      </c>
    </row>
    <row r="71" spans="1:22" x14ac:dyDescent="0.25">
      <c r="A71" s="27" t="s">
        <v>38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>
        <v>258.30769230769232</v>
      </c>
      <c r="S71" s="44"/>
      <c r="T71" s="44"/>
      <c r="U71" s="44"/>
      <c r="V71" s="44">
        <v>258.30769230769232</v>
      </c>
    </row>
    <row r="72" spans="1:22" x14ac:dyDescent="0.25">
      <c r="A72" s="27" t="s">
        <v>32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>
        <v>281.96875</v>
      </c>
      <c r="P72" s="44"/>
      <c r="Q72" s="44"/>
      <c r="R72" s="44"/>
      <c r="S72" s="44"/>
      <c r="T72" s="44"/>
      <c r="U72" s="44"/>
      <c r="V72" s="44">
        <v>281.96875</v>
      </c>
    </row>
    <row r="73" spans="1:22" x14ac:dyDescent="0.25">
      <c r="A73" s="27" t="s">
        <v>58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>
        <v>280.66666666666669</v>
      </c>
      <c r="S73" s="44"/>
      <c r="T73" s="44"/>
      <c r="U73" s="44"/>
      <c r="V73" s="44">
        <v>280.66666666666669</v>
      </c>
    </row>
    <row r="74" spans="1:22" x14ac:dyDescent="0.25">
      <c r="A74" s="27" t="s">
        <v>87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>
        <v>281.73333333333335</v>
      </c>
      <c r="T74" s="44"/>
      <c r="U74" s="44"/>
      <c r="V74" s="44">
        <v>281.73333333333335</v>
      </c>
    </row>
    <row r="75" spans="1:22" x14ac:dyDescent="0.25">
      <c r="A75" s="27" t="s">
        <v>56</v>
      </c>
      <c r="B75" s="44"/>
      <c r="C75" s="44">
        <v>320.25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>
        <v>320.25</v>
      </c>
    </row>
    <row r="76" spans="1:22" x14ac:dyDescent="0.25">
      <c r="A76" s="27" t="s">
        <v>84</v>
      </c>
      <c r="B76" s="44"/>
      <c r="C76" s="44"/>
      <c r="D76" s="44"/>
      <c r="E76" s="44">
        <v>222.2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>
        <v>222.2</v>
      </c>
    </row>
    <row r="77" spans="1:22" x14ac:dyDescent="0.25">
      <c r="A77" s="27" t="s">
        <v>45</v>
      </c>
      <c r="B77" s="44">
        <v>287.10000000000002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>
        <v>287.10000000000002</v>
      </c>
    </row>
    <row r="78" spans="1:22" x14ac:dyDescent="0.25">
      <c r="A78" s="27" t="s">
        <v>74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>
        <v>253.6875</v>
      </c>
      <c r="S78" s="44"/>
      <c r="T78" s="44"/>
      <c r="U78" s="44"/>
      <c r="V78" s="44">
        <v>253.6875</v>
      </c>
    </row>
    <row r="79" spans="1:22" x14ac:dyDescent="0.25">
      <c r="A79" s="27" t="s">
        <v>96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>
        <v>320.84615384615387</v>
      </c>
      <c r="Q79" s="44"/>
      <c r="R79" s="44"/>
      <c r="S79" s="44"/>
      <c r="T79" s="44"/>
      <c r="U79" s="44"/>
      <c r="V79" s="44">
        <v>320.84615384615387</v>
      </c>
    </row>
    <row r="80" spans="1:22" x14ac:dyDescent="0.25">
      <c r="A80" s="27" t="s">
        <v>66</v>
      </c>
      <c r="B80" s="44">
        <v>248.5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>
        <v>248.5</v>
      </c>
    </row>
    <row r="81" spans="1:22" x14ac:dyDescent="0.25">
      <c r="A81" s="27" t="s">
        <v>124</v>
      </c>
      <c r="B81" s="44"/>
      <c r="C81" s="44"/>
      <c r="D81" s="44"/>
      <c r="E81" s="44"/>
      <c r="F81" s="44"/>
      <c r="G81" s="44"/>
      <c r="H81" s="44"/>
      <c r="I81" s="44"/>
      <c r="J81" s="44"/>
      <c r="K81" s="44">
        <v>232.44444444444446</v>
      </c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>
        <v>232.44444444444446</v>
      </c>
    </row>
    <row r="82" spans="1:22" x14ac:dyDescent="0.25">
      <c r="A82" s="27" t="s">
        <v>41</v>
      </c>
      <c r="B82" s="44"/>
      <c r="C82" s="44"/>
      <c r="D82" s="44"/>
      <c r="E82" s="44"/>
      <c r="F82" s="44">
        <v>252.09090909090909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>
        <v>252.09090909090909</v>
      </c>
    </row>
    <row r="83" spans="1:22" x14ac:dyDescent="0.25">
      <c r="A83" s="27" t="s">
        <v>610</v>
      </c>
      <c r="B83" s="44">
        <v>263.25423728813558</v>
      </c>
      <c r="C83" s="44">
        <v>286.92307692307691</v>
      </c>
      <c r="D83" s="44">
        <v>267.85483870967744</v>
      </c>
      <c r="E83" s="44">
        <v>253.58536585365854</v>
      </c>
      <c r="F83" s="44">
        <v>255.11627906976744</v>
      </c>
      <c r="G83" s="44">
        <v>265.47674418604652</v>
      </c>
      <c r="H83" s="44">
        <v>294.95238095238096</v>
      </c>
      <c r="I83" s="44">
        <v>271.74545454545455</v>
      </c>
      <c r="J83" s="44">
        <v>250.48780487804879</v>
      </c>
      <c r="K83" s="44">
        <v>283.468085106383</v>
      </c>
      <c r="L83" s="44">
        <v>258.375</v>
      </c>
      <c r="M83" s="44">
        <v>258.5128205128205</v>
      </c>
      <c r="N83" s="44">
        <v>250.9655172413793</v>
      </c>
      <c r="O83" s="44">
        <v>268.60344827586209</v>
      </c>
      <c r="P83" s="44">
        <v>264.8679245283019</v>
      </c>
      <c r="Q83" s="44">
        <v>262.63492063492066</v>
      </c>
      <c r="R83" s="44">
        <v>274.16279069767444</v>
      </c>
      <c r="S83" s="44">
        <v>300.31818181818181</v>
      </c>
      <c r="T83" s="44">
        <v>271.18181818181819</v>
      </c>
      <c r="U83" s="44">
        <v>273.72549019607845</v>
      </c>
      <c r="V83" s="44">
        <v>268.20741482965934</v>
      </c>
    </row>
    <row r="87" spans="1:22" ht="26.25" x14ac:dyDescent="0.4">
      <c r="H87" s="47"/>
    </row>
    <row r="152" spans="2:2" x14ac:dyDescent="0.25">
      <c r="B152" s="61" t="s">
        <v>641</v>
      </c>
    </row>
    <row r="153" spans="2:2" x14ac:dyDescent="0.25">
      <c r="B153" s="46" t="s">
        <v>640</v>
      </c>
    </row>
    <row r="154" spans="2:2" x14ac:dyDescent="0.25">
      <c r="B154" s="46" t="s">
        <v>642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7A37-4287-4470-827C-D6D5CC694AFB}">
  <dimension ref="A3:E81"/>
  <sheetViews>
    <sheetView topLeftCell="D43" zoomScale="65" zoomScaleNormal="65" workbookViewId="0">
      <selection activeCell="E62" sqref="E62"/>
    </sheetView>
  </sheetViews>
  <sheetFormatPr defaultRowHeight="15" x14ac:dyDescent="0.25"/>
  <cols>
    <col min="1" max="1" width="19.7109375" bestFit="1" customWidth="1"/>
    <col min="2" max="2" width="36" customWidth="1"/>
  </cols>
  <sheetData>
    <row r="3" spans="1:2" x14ac:dyDescent="0.25">
      <c r="A3" s="26" t="s">
        <v>609</v>
      </c>
      <c r="B3" t="s">
        <v>647</v>
      </c>
    </row>
    <row r="4" spans="1:2" x14ac:dyDescent="0.25">
      <c r="A4" s="27" t="s">
        <v>39</v>
      </c>
      <c r="B4" s="48">
        <v>1670824</v>
      </c>
    </row>
    <row r="5" spans="1:2" x14ac:dyDescent="0.25">
      <c r="A5" s="27" t="s">
        <v>49</v>
      </c>
      <c r="B5" s="48">
        <v>1489618</v>
      </c>
    </row>
    <row r="6" spans="1:2" x14ac:dyDescent="0.25">
      <c r="A6" s="27" t="s">
        <v>32</v>
      </c>
      <c r="B6" s="48">
        <v>1446835</v>
      </c>
    </row>
    <row r="7" spans="1:2" x14ac:dyDescent="0.25">
      <c r="A7" s="27" t="s">
        <v>91</v>
      </c>
      <c r="B7" s="48">
        <v>1310577</v>
      </c>
    </row>
    <row r="8" spans="1:2" x14ac:dyDescent="0.25">
      <c r="A8" s="27" t="s">
        <v>64</v>
      </c>
      <c r="B8" s="48">
        <v>1219553</v>
      </c>
    </row>
    <row r="9" spans="1:2" x14ac:dyDescent="0.25">
      <c r="A9" s="27" t="s">
        <v>73</v>
      </c>
      <c r="B9" s="48">
        <v>1038913</v>
      </c>
    </row>
    <row r="10" spans="1:2" x14ac:dyDescent="0.25">
      <c r="A10" s="27" t="s">
        <v>107</v>
      </c>
      <c r="B10" s="48">
        <v>994509</v>
      </c>
    </row>
    <row r="11" spans="1:2" x14ac:dyDescent="0.25">
      <c r="A11" s="27" t="s">
        <v>102</v>
      </c>
      <c r="B11" s="48">
        <v>948504</v>
      </c>
    </row>
    <row r="12" spans="1:2" x14ac:dyDescent="0.25">
      <c r="A12" s="27" t="s">
        <v>80</v>
      </c>
      <c r="B12" s="48">
        <v>947602</v>
      </c>
    </row>
    <row r="13" spans="1:2" x14ac:dyDescent="0.25">
      <c r="A13" s="27" t="s">
        <v>63</v>
      </c>
      <c r="B13" s="48">
        <v>904287</v>
      </c>
    </row>
    <row r="14" spans="1:2" x14ac:dyDescent="0.25">
      <c r="A14" s="27" t="s">
        <v>66</v>
      </c>
      <c r="B14" s="48">
        <v>904127</v>
      </c>
    </row>
    <row r="15" spans="1:2" x14ac:dyDescent="0.25">
      <c r="A15" s="27" t="s">
        <v>61</v>
      </c>
      <c r="B15" s="48">
        <v>903724</v>
      </c>
    </row>
    <row r="16" spans="1:2" x14ac:dyDescent="0.25">
      <c r="A16" s="27" t="s">
        <v>70</v>
      </c>
      <c r="B16" s="48">
        <v>858759</v>
      </c>
    </row>
    <row r="17" spans="1:2" x14ac:dyDescent="0.25">
      <c r="A17" s="27" t="s">
        <v>104</v>
      </c>
      <c r="B17" s="48">
        <v>814186</v>
      </c>
    </row>
    <row r="18" spans="1:2" x14ac:dyDescent="0.25">
      <c r="A18" s="27" t="s">
        <v>43</v>
      </c>
      <c r="B18" s="48">
        <v>813574</v>
      </c>
    </row>
    <row r="19" spans="1:2" x14ac:dyDescent="0.25">
      <c r="A19" s="27" t="s">
        <v>75</v>
      </c>
      <c r="B19" s="48">
        <v>813401</v>
      </c>
    </row>
    <row r="20" spans="1:2" x14ac:dyDescent="0.25">
      <c r="A20" s="27" t="s">
        <v>82</v>
      </c>
      <c r="B20" s="48">
        <v>813367</v>
      </c>
    </row>
    <row r="21" spans="1:2" x14ac:dyDescent="0.25">
      <c r="A21" s="27" t="s">
        <v>54</v>
      </c>
      <c r="B21" s="48">
        <v>768619</v>
      </c>
    </row>
    <row r="22" spans="1:2" x14ac:dyDescent="0.25">
      <c r="A22" s="27" t="s">
        <v>109</v>
      </c>
      <c r="B22" s="48">
        <v>768508</v>
      </c>
    </row>
    <row r="23" spans="1:2" x14ac:dyDescent="0.25">
      <c r="A23" s="27" t="s">
        <v>62</v>
      </c>
      <c r="B23" s="48">
        <v>768164</v>
      </c>
    </row>
    <row r="24" spans="1:2" x14ac:dyDescent="0.25">
      <c r="A24" s="27" t="s">
        <v>114</v>
      </c>
      <c r="B24" s="48">
        <v>767361</v>
      </c>
    </row>
    <row r="25" spans="1:2" x14ac:dyDescent="0.25">
      <c r="A25" s="27" t="s">
        <v>89</v>
      </c>
      <c r="B25" s="48">
        <v>767134</v>
      </c>
    </row>
    <row r="26" spans="1:2" x14ac:dyDescent="0.25">
      <c r="A26" s="27" t="s">
        <v>74</v>
      </c>
      <c r="B26" s="48">
        <v>722619</v>
      </c>
    </row>
    <row r="27" spans="1:2" x14ac:dyDescent="0.25">
      <c r="A27" s="27" t="s">
        <v>115</v>
      </c>
      <c r="B27" s="48">
        <v>722443</v>
      </c>
    </row>
    <row r="28" spans="1:2" x14ac:dyDescent="0.25">
      <c r="A28" s="27" t="s">
        <v>87</v>
      </c>
      <c r="B28" s="48">
        <v>677282</v>
      </c>
    </row>
    <row r="29" spans="1:2" x14ac:dyDescent="0.25">
      <c r="A29" s="27" t="s">
        <v>28</v>
      </c>
      <c r="B29" s="48">
        <v>633204</v>
      </c>
    </row>
    <row r="30" spans="1:2" x14ac:dyDescent="0.25">
      <c r="A30" s="27" t="s">
        <v>68</v>
      </c>
      <c r="B30" s="48">
        <v>632043</v>
      </c>
    </row>
    <row r="31" spans="1:2" x14ac:dyDescent="0.25">
      <c r="A31" s="27" t="s">
        <v>100</v>
      </c>
      <c r="B31" s="48">
        <v>587673</v>
      </c>
    </row>
    <row r="32" spans="1:2" x14ac:dyDescent="0.25">
      <c r="A32" s="27" t="s">
        <v>38</v>
      </c>
      <c r="B32" s="48">
        <v>586949</v>
      </c>
    </row>
    <row r="33" spans="1:2" x14ac:dyDescent="0.25">
      <c r="A33" s="27" t="s">
        <v>96</v>
      </c>
      <c r="B33" s="48">
        <v>586874</v>
      </c>
    </row>
    <row r="34" spans="1:2" x14ac:dyDescent="0.25">
      <c r="A34" s="27" t="s">
        <v>67</v>
      </c>
      <c r="B34" s="48">
        <v>542475</v>
      </c>
    </row>
    <row r="35" spans="1:2" x14ac:dyDescent="0.25">
      <c r="A35" s="27" t="s">
        <v>117</v>
      </c>
      <c r="B35" s="48">
        <v>542238</v>
      </c>
    </row>
    <row r="36" spans="1:2" x14ac:dyDescent="0.25">
      <c r="A36" s="27" t="s">
        <v>14</v>
      </c>
      <c r="B36" s="48">
        <v>542091</v>
      </c>
    </row>
    <row r="37" spans="1:2" x14ac:dyDescent="0.25">
      <c r="A37" s="27" t="s">
        <v>79</v>
      </c>
      <c r="B37" s="48">
        <v>542088</v>
      </c>
    </row>
    <row r="38" spans="1:2" x14ac:dyDescent="0.25">
      <c r="A38" s="27" t="s">
        <v>81</v>
      </c>
      <c r="B38" s="48">
        <v>541841</v>
      </c>
    </row>
    <row r="39" spans="1:2" x14ac:dyDescent="0.25">
      <c r="A39" s="27" t="s">
        <v>111</v>
      </c>
      <c r="B39" s="48">
        <v>541735</v>
      </c>
    </row>
    <row r="40" spans="1:2" x14ac:dyDescent="0.25">
      <c r="A40" s="27" t="s">
        <v>99</v>
      </c>
      <c r="B40" s="48">
        <v>497953</v>
      </c>
    </row>
    <row r="41" spans="1:2" x14ac:dyDescent="0.25">
      <c r="A41" s="27" t="s">
        <v>51</v>
      </c>
      <c r="B41" s="48">
        <v>497657</v>
      </c>
    </row>
    <row r="42" spans="1:2" x14ac:dyDescent="0.25">
      <c r="A42" s="27" t="s">
        <v>121</v>
      </c>
      <c r="B42" s="48">
        <v>497400</v>
      </c>
    </row>
    <row r="43" spans="1:2" x14ac:dyDescent="0.25">
      <c r="A43" s="27" t="s">
        <v>101</v>
      </c>
      <c r="B43" s="48">
        <v>497081</v>
      </c>
    </row>
    <row r="44" spans="1:2" x14ac:dyDescent="0.25">
      <c r="A44" s="27" t="s">
        <v>98</v>
      </c>
      <c r="B44" s="48">
        <v>496900</v>
      </c>
    </row>
    <row r="45" spans="1:2" x14ac:dyDescent="0.25">
      <c r="A45" s="27" t="s">
        <v>71</v>
      </c>
      <c r="B45" s="48">
        <v>496757</v>
      </c>
    </row>
    <row r="46" spans="1:2" x14ac:dyDescent="0.25">
      <c r="A46" s="27" t="s">
        <v>41</v>
      </c>
      <c r="B46" s="48">
        <v>496471</v>
      </c>
    </row>
    <row r="47" spans="1:2" x14ac:dyDescent="0.25">
      <c r="A47" s="27" t="s">
        <v>65</v>
      </c>
      <c r="B47" s="48">
        <v>496189</v>
      </c>
    </row>
    <row r="48" spans="1:2" x14ac:dyDescent="0.25">
      <c r="A48" s="27" t="s">
        <v>88</v>
      </c>
      <c r="B48" s="48">
        <v>452668</v>
      </c>
    </row>
    <row r="49" spans="1:5" x14ac:dyDescent="0.25">
      <c r="A49" s="27" t="s">
        <v>93</v>
      </c>
      <c r="B49" s="48">
        <v>452564</v>
      </c>
    </row>
    <row r="50" spans="1:5" x14ac:dyDescent="0.25">
      <c r="A50" s="27" t="s">
        <v>106</v>
      </c>
      <c r="B50" s="48">
        <v>452158</v>
      </c>
    </row>
    <row r="51" spans="1:5" x14ac:dyDescent="0.25">
      <c r="A51" s="27" t="s">
        <v>105</v>
      </c>
      <c r="B51" s="48">
        <v>452065</v>
      </c>
    </row>
    <row r="52" spans="1:5" x14ac:dyDescent="0.25">
      <c r="A52" s="27" t="s">
        <v>118</v>
      </c>
      <c r="B52" s="48">
        <v>452055</v>
      </c>
    </row>
    <row r="53" spans="1:5" x14ac:dyDescent="0.25">
      <c r="A53" s="27" t="s">
        <v>110</v>
      </c>
      <c r="B53" s="48">
        <v>451929</v>
      </c>
    </row>
    <row r="54" spans="1:5" x14ac:dyDescent="0.25">
      <c r="A54" s="27" t="s">
        <v>84</v>
      </c>
      <c r="B54" s="48">
        <v>451833</v>
      </c>
    </row>
    <row r="55" spans="1:5" x14ac:dyDescent="0.25">
      <c r="A55" s="27" t="s">
        <v>30</v>
      </c>
      <c r="B55" s="48">
        <v>451796</v>
      </c>
    </row>
    <row r="56" spans="1:5" x14ac:dyDescent="0.25">
      <c r="A56" s="27" t="s">
        <v>45</v>
      </c>
      <c r="B56" s="48">
        <v>451784</v>
      </c>
    </row>
    <row r="57" spans="1:5" x14ac:dyDescent="0.25">
      <c r="A57" s="27" t="s">
        <v>116</v>
      </c>
      <c r="B57" s="48">
        <v>407183</v>
      </c>
    </row>
    <row r="58" spans="1:5" x14ac:dyDescent="0.25">
      <c r="A58" s="27" t="s">
        <v>78</v>
      </c>
      <c r="B58" s="48">
        <v>406916</v>
      </c>
    </row>
    <row r="59" spans="1:5" x14ac:dyDescent="0.25">
      <c r="A59" s="27" t="s">
        <v>103</v>
      </c>
      <c r="B59" s="48">
        <v>406708</v>
      </c>
    </row>
    <row r="60" spans="1:5" x14ac:dyDescent="0.25">
      <c r="A60" s="27" t="s">
        <v>58</v>
      </c>
      <c r="B60" s="48">
        <v>406379</v>
      </c>
    </row>
    <row r="61" spans="1:5" x14ac:dyDescent="0.25">
      <c r="A61" s="27" t="s">
        <v>124</v>
      </c>
      <c r="B61" s="48">
        <v>406155</v>
      </c>
    </row>
    <row r="62" spans="1:5" x14ac:dyDescent="0.25">
      <c r="A62" s="27" t="s">
        <v>97</v>
      </c>
      <c r="B62" s="48">
        <v>406074</v>
      </c>
      <c r="E62" s="42" t="s">
        <v>649</v>
      </c>
    </row>
    <row r="63" spans="1:5" x14ac:dyDescent="0.25">
      <c r="A63" s="27" t="s">
        <v>92</v>
      </c>
      <c r="B63" s="48">
        <v>405395</v>
      </c>
      <c r="E63" s="42" t="s">
        <v>650</v>
      </c>
    </row>
    <row r="64" spans="1:5" x14ac:dyDescent="0.25">
      <c r="A64" s="27" t="s">
        <v>85</v>
      </c>
      <c r="B64" s="48">
        <v>361250</v>
      </c>
      <c r="E64" s="42" t="s">
        <v>648</v>
      </c>
    </row>
    <row r="65" spans="1:2" x14ac:dyDescent="0.25">
      <c r="A65" s="27" t="s">
        <v>83</v>
      </c>
      <c r="B65" s="48">
        <v>360984</v>
      </c>
    </row>
    <row r="66" spans="1:2" x14ac:dyDescent="0.25">
      <c r="A66" s="27" t="s">
        <v>122</v>
      </c>
      <c r="B66" s="48">
        <v>316057</v>
      </c>
    </row>
    <row r="67" spans="1:2" x14ac:dyDescent="0.25">
      <c r="A67" s="27" t="s">
        <v>94</v>
      </c>
      <c r="B67" s="48">
        <v>315908</v>
      </c>
    </row>
    <row r="68" spans="1:2" x14ac:dyDescent="0.25">
      <c r="A68" s="27" t="s">
        <v>36</v>
      </c>
      <c r="B68" s="48">
        <v>315871</v>
      </c>
    </row>
    <row r="69" spans="1:2" x14ac:dyDescent="0.25">
      <c r="A69" s="27" t="s">
        <v>120</v>
      </c>
      <c r="B69" s="48">
        <v>315838</v>
      </c>
    </row>
    <row r="70" spans="1:2" x14ac:dyDescent="0.25">
      <c r="A70" s="27" t="s">
        <v>47</v>
      </c>
      <c r="B70" s="48">
        <v>271714</v>
      </c>
    </row>
    <row r="71" spans="1:2" x14ac:dyDescent="0.25">
      <c r="A71" s="27" t="s">
        <v>77</v>
      </c>
      <c r="B71" s="48">
        <v>270792</v>
      </c>
    </row>
    <row r="72" spans="1:2" x14ac:dyDescent="0.25">
      <c r="A72" s="27" t="s">
        <v>95</v>
      </c>
      <c r="B72" s="48">
        <v>226118</v>
      </c>
    </row>
    <row r="73" spans="1:2" x14ac:dyDescent="0.25">
      <c r="A73" s="27" t="s">
        <v>34</v>
      </c>
      <c r="B73" s="48">
        <v>226113</v>
      </c>
    </row>
    <row r="74" spans="1:2" x14ac:dyDescent="0.25">
      <c r="A74" s="27" t="s">
        <v>59</v>
      </c>
      <c r="B74" s="48">
        <v>180888</v>
      </c>
    </row>
    <row r="75" spans="1:2" x14ac:dyDescent="0.25">
      <c r="A75" s="27" t="s">
        <v>56</v>
      </c>
      <c r="B75" s="48">
        <v>180797</v>
      </c>
    </row>
    <row r="76" spans="1:2" x14ac:dyDescent="0.25">
      <c r="A76" s="27" t="s">
        <v>112</v>
      </c>
      <c r="B76" s="48">
        <v>180442</v>
      </c>
    </row>
    <row r="77" spans="1:2" x14ac:dyDescent="0.25">
      <c r="A77" s="27" t="s">
        <v>86</v>
      </c>
      <c r="B77" s="48">
        <v>135925</v>
      </c>
    </row>
    <row r="78" spans="1:2" x14ac:dyDescent="0.25">
      <c r="A78" s="27" t="s">
        <v>123</v>
      </c>
      <c r="B78" s="48">
        <v>135740</v>
      </c>
    </row>
    <row r="79" spans="1:2" x14ac:dyDescent="0.25">
      <c r="A79" s="27" t="s">
        <v>52</v>
      </c>
      <c r="B79" s="48">
        <v>135504</v>
      </c>
    </row>
    <row r="80" spans="1:2" x14ac:dyDescent="0.25">
      <c r="A80" s="27" t="s">
        <v>113</v>
      </c>
      <c r="B80" s="48">
        <v>90457</v>
      </c>
    </row>
    <row r="81" spans="1:2" x14ac:dyDescent="0.25">
      <c r="A81" s="27" t="s">
        <v>119</v>
      </c>
      <c r="B81" s="48">
        <v>45011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EEC1-50EC-4B19-AEE2-D8C695BA1DBF}">
  <dimension ref="A3:D35"/>
  <sheetViews>
    <sheetView topLeftCell="B22" workbookViewId="0">
      <selection activeCell="F37" sqref="F37"/>
    </sheetView>
  </sheetViews>
  <sheetFormatPr defaultRowHeight="15" x14ac:dyDescent="0.25"/>
  <cols>
    <col min="1" max="1" width="17.28515625" bestFit="1" customWidth="1"/>
    <col min="2" max="2" width="27" bestFit="1" customWidth="1"/>
    <col min="3" max="3" width="9.85546875" customWidth="1"/>
  </cols>
  <sheetData>
    <row r="3" spans="1:2" x14ac:dyDescent="0.25">
      <c r="A3" s="26" t="s">
        <v>609</v>
      </c>
      <c r="B3" t="s">
        <v>626</v>
      </c>
    </row>
    <row r="4" spans="1:2" x14ac:dyDescent="0.25">
      <c r="A4" s="27" t="s">
        <v>40</v>
      </c>
      <c r="B4" s="56">
        <v>66945</v>
      </c>
    </row>
    <row r="5" spans="1:2" x14ac:dyDescent="0.25">
      <c r="A5" s="27" t="s">
        <v>48</v>
      </c>
      <c r="B5" s="56">
        <v>48797</v>
      </c>
    </row>
    <row r="6" spans="1:2" x14ac:dyDescent="0.25">
      <c r="A6" s="27" t="s">
        <v>108</v>
      </c>
      <c r="B6" s="56">
        <v>47223</v>
      </c>
    </row>
    <row r="7" spans="1:2" x14ac:dyDescent="0.25">
      <c r="A7" s="27" t="s">
        <v>33</v>
      </c>
      <c r="B7" s="56">
        <v>45862</v>
      </c>
    </row>
    <row r="8" spans="1:2" x14ac:dyDescent="0.25">
      <c r="A8" s="27" t="s">
        <v>72</v>
      </c>
      <c r="B8" s="56">
        <v>44539</v>
      </c>
    </row>
    <row r="9" spans="1:2" x14ac:dyDescent="0.25">
      <c r="A9" s="27" t="s">
        <v>76</v>
      </c>
      <c r="B9" s="56">
        <v>44468</v>
      </c>
    </row>
    <row r="10" spans="1:2" x14ac:dyDescent="0.25">
      <c r="A10" s="27" t="s">
        <v>50</v>
      </c>
      <c r="B10" s="56">
        <v>44265</v>
      </c>
    </row>
    <row r="11" spans="1:2" x14ac:dyDescent="0.25">
      <c r="A11" s="27" t="s">
        <v>29</v>
      </c>
      <c r="B11" s="56">
        <v>43794</v>
      </c>
    </row>
    <row r="12" spans="1:2" x14ac:dyDescent="0.25">
      <c r="A12" s="27" t="s">
        <v>60</v>
      </c>
      <c r="B12" s="56">
        <v>43626</v>
      </c>
    </row>
    <row r="13" spans="1:2" x14ac:dyDescent="0.25">
      <c r="A13" s="27" t="s">
        <v>37</v>
      </c>
      <c r="B13" s="56">
        <v>42352</v>
      </c>
    </row>
    <row r="14" spans="1:2" x14ac:dyDescent="0.25">
      <c r="A14" s="27" t="s">
        <v>44</v>
      </c>
      <c r="B14" s="56">
        <v>42165</v>
      </c>
    </row>
    <row r="15" spans="1:2" x14ac:dyDescent="0.25">
      <c r="A15" s="27" t="s">
        <v>46</v>
      </c>
      <c r="B15" s="56">
        <v>41745</v>
      </c>
    </row>
    <row r="16" spans="1:2" x14ac:dyDescent="0.25">
      <c r="A16" s="27" t="s">
        <v>69</v>
      </c>
      <c r="B16" s="56">
        <v>39632</v>
      </c>
    </row>
    <row r="17" spans="1:2" x14ac:dyDescent="0.25">
      <c r="A17" s="27" t="s">
        <v>35</v>
      </c>
      <c r="B17" s="56">
        <v>33802</v>
      </c>
    </row>
    <row r="18" spans="1:2" x14ac:dyDescent="0.25">
      <c r="A18" s="27" t="s">
        <v>55</v>
      </c>
      <c r="B18" s="56">
        <v>32430</v>
      </c>
    </row>
    <row r="19" spans="1:2" x14ac:dyDescent="0.25">
      <c r="A19" s="27" t="s">
        <v>31</v>
      </c>
      <c r="B19" s="56">
        <v>31147</v>
      </c>
    </row>
    <row r="20" spans="1:2" x14ac:dyDescent="0.25">
      <c r="A20" s="27" t="s">
        <v>53</v>
      </c>
      <c r="B20" s="56">
        <v>30357</v>
      </c>
    </row>
    <row r="21" spans="1:2" x14ac:dyDescent="0.25">
      <c r="A21" s="27" t="s">
        <v>42</v>
      </c>
      <c r="B21" s="56">
        <v>28053</v>
      </c>
    </row>
    <row r="22" spans="1:2" x14ac:dyDescent="0.25">
      <c r="A22" s="27" t="s">
        <v>90</v>
      </c>
      <c r="B22" s="56">
        <v>27375</v>
      </c>
    </row>
    <row r="23" spans="1:2" x14ac:dyDescent="0.25">
      <c r="A23" s="27" t="s">
        <v>57</v>
      </c>
      <c r="B23" s="56">
        <v>21313</v>
      </c>
    </row>
    <row r="24" spans="1:2" x14ac:dyDescent="0.25">
      <c r="A24" s="27" t="s">
        <v>610</v>
      </c>
      <c r="B24" s="56">
        <v>799890</v>
      </c>
    </row>
    <row r="33" spans="4:4" x14ac:dyDescent="0.25">
      <c r="D33" s="42" t="s">
        <v>652</v>
      </c>
    </row>
    <row r="34" spans="4:4" x14ac:dyDescent="0.25">
      <c r="D34" s="42" t="s">
        <v>653</v>
      </c>
    </row>
    <row r="35" spans="4:4" x14ac:dyDescent="0.25">
      <c r="D35" s="42" t="s">
        <v>651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0F8F-4FCD-49E8-B519-F42238F83FC0}">
  <dimension ref="A3:D29"/>
  <sheetViews>
    <sheetView topLeftCell="B19" workbookViewId="0">
      <selection activeCell="D27" sqref="D27"/>
    </sheetView>
  </sheetViews>
  <sheetFormatPr defaultRowHeight="15" x14ac:dyDescent="0.25"/>
  <cols>
    <col min="1" max="1" width="17.28515625" bestFit="1" customWidth="1"/>
    <col min="2" max="2" width="35.7109375" bestFit="1" customWidth="1"/>
  </cols>
  <sheetData>
    <row r="3" spans="1:2" x14ac:dyDescent="0.25">
      <c r="A3" s="26" t="s">
        <v>609</v>
      </c>
      <c r="B3" t="s">
        <v>654</v>
      </c>
    </row>
    <row r="4" spans="1:2" x14ac:dyDescent="0.25">
      <c r="A4" s="27" t="s">
        <v>44</v>
      </c>
      <c r="B4" s="43">
        <v>3.2380952380952381</v>
      </c>
    </row>
    <row r="5" spans="1:2" x14ac:dyDescent="0.25">
      <c r="A5" s="27" t="s">
        <v>90</v>
      </c>
      <c r="B5" s="43">
        <v>3.1875</v>
      </c>
    </row>
    <row r="6" spans="1:2" x14ac:dyDescent="0.25">
      <c r="A6" s="27" t="s">
        <v>29</v>
      </c>
      <c r="B6" s="43">
        <v>3.1724137931034484</v>
      </c>
    </row>
    <row r="7" spans="1:2" x14ac:dyDescent="0.25">
      <c r="A7" s="27" t="s">
        <v>31</v>
      </c>
      <c r="B7" s="43">
        <v>3.1463414634146343</v>
      </c>
    </row>
    <row r="8" spans="1:2" x14ac:dyDescent="0.25">
      <c r="A8" s="27" t="s">
        <v>55</v>
      </c>
      <c r="B8" s="43">
        <v>3.1282051282051282</v>
      </c>
    </row>
    <row r="9" spans="1:2" x14ac:dyDescent="0.25">
      <c r="A9" s="27" t="s">
        <v>108</v>
      </c>
      <c r="B9" s="43">
        <v>3.1272727272727274</v>
      </c>
    </row>
    <row r="10" spans="1:2" x14ac:dyDescent="0.25">
      <c r="A10" s="27" t="s">
        <v>37</v>
      </c>
      <c r="B10" s="43">
        <v>3.0909090909090908</v>
      </c>
    </row>
    <row r="11" spans="1:2" x14ac:dyDescent="0.25">
      <c r="A11" s="27" t="s">
        <v>76</v>
      </c>
      <c r="B11" s="43">
        <v>3.0754716981132075</v>
      </c>
    </row>
    <row r="12" spans="1:2" x14ac:dyDescent="0.25">
      <c r="A12" s="27" t="s">
        <v>69</v>
      </c>
      <c r="B12" s="43">
        <v>3.0638297872340425</v>
      </c>
    </row>
    <row r="13" spans="1:2" x14ac:dyDescent="0.25">
      <c r="A13" s="27" t="s">
        <v>72</v>
      </c>
      <c r="B13" s="43">
        <v>3.0588235294117645</v>
      </c>
    </row>
    <row r="14" spans="1:2" x14ac:dyDescent="0.25">
      <c r="A14" s="27" t="s">
        <v>53</v>
      </c>
      <c r="B14" s="43">
        <v>3.0487804878048781</v>
      </c>
    </row>
    <row r="15" spans="1:2" x14ac:dyDescent="0.25">
      <c r="A15" s="27" t="s">
        <v>48</v>
      </c>
      <c r="B15" s="43">
        <v>2.9838709677419355</v>
      </c>
    </row>
    <row r="16" spans="1:2" x14ac:dyDescent="0.25">
      <c r="A16" s="27" t="s">
        <v>33</v>
      </c>
      <c r="B16" s="43">
        <v>2.9827586206896552</v>
      </c>
    </row>
    <row r="17" spans="1:4" x14ac:dyDescent="0.25">
      <c r="A17" s="27" t="s">
        <v>35</v>
      </c>
      <c r="B17" s="43">
        <v>2.9534883720930232</v>
      </c>
    </row>
    <row r="18" spans="1:4" x14ac:dyDescent="0.25">
      <c r="A18" s="27" t="s">
        <v>40</v>
      </c>
      <c r="B18" s="43">
        <v>2.941860465116279</v>
      </c>
    </row>
    <row r="19" spans="1:4" x14ac:dyDescent="0.25">
      <c r="A19" s="27" t="s">
        <v>60</v>
      </c>
      <c r="B19" s="43">
        <v>2.9272727272727272</v>
      </c>
    </row>
    <row r="20" spans="1:4" x14ac:dyDescent="0.25">
      <c r="A20" s="27" t="s">
        <v>57</v>
      </c>
      <c r="B20" s="43">
        <v>2.8846153846153846</v>
      </c>
    </row>
    <row r="21" spans="1:4" x14ac:dyDescent="0.25">
      <c r="A21" s="27" t="s">
        <v>46</v>
      </c>
      <c r="B21" s="43">
        <v>2.7627118644067798</v>
      </c>
    </row>
    <row r="22" spans="1:4" x14ac:dyDescent="0.25">
      <c r="A22" s="27" t="s">
        <v>42</v>
      </c>
      <c r="B22" s="43">
        <v>2.7209302325581395</v>
      </c>
    </row>
    <row r="23" spans="1:4" x14ac:dyDescent="0.25">
      <c r="A23" s="27" t="s">
        <v>50</v>
      </c>
      <c r="B23" s="43">
        <v>2.5873015873015874</v>
      </c>
    </row>
    <row r="27" spans="1:4" x14ac:dyDescent="0.25">
      <c r="D27" s="42" t="s">
        <v>656</v>
      </c>
    </row>
    <row r="28" spans="1:4" x14ac:dyDescent="0.25">
      <c r="D28" s="42" t="s">
        <v>657</v>
      </c>
    </row>
    <row r="29" spans="1:4" x14ac:dyDescent="0.25">
      <c r="D29" s="42" t="s">
        <v>655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интро</vt:lpstr>
      <vt:lpstr>Продажи_магазинов</vt:lpstr>
      <vt:lpstr>Выгода_клиентам (дисконт)</vt:lpstr>
      <vt:lpstr>Суммарные_продажи_магазины</vt:lpstr>
      <vt:lpstr>Лист6</vt:lpstr>
      <vt:lpstr>Цены_вн_категории_по_поставщ</vt:lpstr>
      <vt:lpstr>Суммарные_продажи_по_поставщ</vt:lpstr>
      <vt:lpstr>Суммарн._продажи_по_категориям</vt:lpstr>
      <vt:lpstr>Среднее_кол-во_по_категориям</vt:lpstr>
      <vt:lpstr>Платежеспособность по странам</vt:lpstr>
      <vt:lpstr>продажи</vt:lpstr>
      <vt:lpstr>товар</vt:lpstr>
      <vt:lpstr>География клиентов</vt:lpstr>
      <vt:lpstr>9Клиенты_в_программе_лояльности</vt:lpstr>
      <vt:lpstr>Лайфтайм </vt:lpstr>
      <vt:lpstr>Частотность_имен_для_рекламы</vt:lpstr>
      <vt:lpstr>клиенты</vt:lpstr>
      <vt:lpstr>коды стран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SKS</cp:lastModifiedBy>
  <dcterms:created xsi:type="dcterms:W3CDTF">2024-05-23T18:05:44Z</dcterms:created>
  <dcterms:modified xsi:type="dcterms:W3CDTF">2025-03-24T16:25:18Z</dcterms:modified>
</cp:coreProperties>
</file>