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470s\Desktop\Excel_DataFiles\"/>
    </mc:Choice>
  </mc:AlternateContent>
  <xr:revisionPtr revIDLastSave="0" documentId="13_ncr:1_{56FEE431-89C7-4942-9260-730019DCA8E0}" xr6:coauthVersionLast="47" xr6:coauthVersionMax="47" xr10:uidLastSave="{00000000-0000-0000-0000-000000000000}"/>
  <bookViews>
    <workbookView xWindow="-120" yWindow="-120" windowWidth="29040" windowHeight="15840" tabRatio="678" firstSheet="2" activeTab="10" xr2:uid="{417602E8-4A68-433B-A74D-8039DE881346}"/>
  </bookViews>
  <sheets>
    <sheet name="Unit 1 Demo" sheetId="1" r:id="rId1"/>
    <sheet name="Formulas" sheetId="2" r:id="rId2"/>
    <sheet name="RelativeReference" sheetId="3" r:id="rId3"/>
    <sheet name="Absolute Reference" sheetId="4" r:id="rId4"/>
    <sheet name="Text Function" sheetId="5" r:id="rId5"/>
    <sheet name="Statstical Func" sheetId="6" r:id="rId6"/>
    <sheet name="Date" sheetId="7" r:id="rId7"/>
    <sheet name="Statstical Func-2" sheetId="8" r:id="rId8"/>
    <sheet name="Charts" sheetId="9" r:id="rId9"/>
    <sheet name="Data Tools" sheetId="10" r:id="rId10"/>
    <sheet name="Adv. Conditional Formatting" sheetId="11" r:id="rId11"/>
  </sheets>
  <definedNames>
    <definedName name="_xlnm._FilterDatabase" localSheetId="0" hidden="1">'Unit 1 Demo'!$B$2:$E$52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3" i="9" l="1"/>
  <c r="D93" i="9"/>
  <c r="C93" i="9"/>
  <c r="F93" i="9" s="1"/>
  <c r="F91" i="9"/>
  <c r="F90" i="9"/>
  <c r="F89" i="9"/>
  <c r="F88" i="9"/>
  <c r="F87" i="9"/>
  <c r="F86" i="9"/>
  <c r="F85" i="9"/>
  <c r="E70" i="9"/>
  <c r="D70" i="9"/>
  <c r="C70" i="9"/>
  <c r="F70" i="9" s="1"/>
  <c r="F68" i="9"/>
  <c r="F67" i="9"/>
  <c r="F66" i="9"/>
  <c r="F65" i="9"/>
  <c r="F64" i="9"/>
  <c r="F63" i="9"/>
  <c r="F62" i="9"/>
  <c r="E45" i="9"/>
  <c r="D45" i="9"/>
  <c r="C45" i="9"/>
  <c r="F45" i="9" s="1"/>
  <c r="F43" i="9"/>
  <c r="F42" i="9"/>
  <c r="F41" i="9"/>
  <c r="F40" i="9"/>
  <c r="F39" i="9"/>
  <c r="F38" i="9"/>
  <c r="F37" i="9"/>
  <c r="I34" i="8"/>
  <c r="I33" i="8"/>
  <c r="I32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31" i="8"/>
  <c r="E22" i="8"/>
  <c r="E21" i="8"/>
  <c r="H3" i="8" a="1"/>
  <c r="H3" i="8" s="1"/>
  <c r="F18" i="8"/>
  <c r="I8" i="6" a="1"/>
  <c r="I8" i="6" s="1"/>
  <c r="I4" i="6"/>
  <c r="G18" i="6"/>
  <c r="C4" i="7"/>
  <c r="C3" i="7"/>
  <c r="D29" i="6"/>
  <c r="D27" i="6"/>
  <c r="D25" i="6"/>
  <c r="D18" i="6"/>
  <c r="D23" i="6"/>
  <c r="D22" i="6"/>
  <c r="D21" i="6"/>
  <c r="D20" i="6"/>
  <c r="D19" i="6"/>
  <c r="F16" i="6"/>
  <c r="B17" i="5"/>
  <c r="C13" i="5"/>
  <c r="C11" i="5"/>
  <c r="C7" i="5"/>
  <c r="C12" i="5"/>
  <c r="C10" i="5"/>
  <c r="C9" i="5"/>
  <c r="C8" i="5"/>
  <c r="C6" i="5"/>
  <c r="C5" i="5"/>
  <c r="C4" i="5"/>
  <c r="E18" i="4"/>
  <c r="E19" i="4"/>
  <c r="E20" i="4"/>
  <c r="E21" i="4"/>
  <c r="E22" i="4"/>
  <c r="E23" i="4"/>
  <c r="E24" i="4"/>
  <c r="E25" i="4"/>
  <c r="E26" i="4"/>
  <c r="E17" i="4"/>
  <c r="E4" i="4"/>
  <c r="E5" i="4"/>
  <c r="E3" i="4"/>
  <c r="D5" i="4" s="1"/>
  <c r="D18" i="4"/>
  <c r="D19" i="4"/>
  <c r="D20" i="4"/>
  <c r="D21" i="4"/>
  <c r="D22" i="4"/>
  <c r="D23" i="4"/>
  <c r="D24" i="4"/>
  <c r="D25" i="4"/>
  <c r="D26" i="4"/>
  <c r="D17" i="4"/>
  <c r="D4" i="4"/>
  <c r="D7" i="4"/>
  <c r="E7" i="4" s="1"/>
  <c r="D9" i="4" s="1"/>
  <c r="E9" i="4" s="1"/>
  <c r="D11" i="4" s="1"/>
  <c r="E11" i="4" s="1"/>
  <c r="D3" i="4"/>
  <c r="D6" i="4"/>
  <c r="E6" i="4" s="1"/>
  <c r="D8" i="4" s="1"/>
  <c r="E8" i="4" s="1"/>
  <c r="D10" i="4" s="1"/>
  <c r="E10" i="4" s="1"/>
  <c r="D12" i="4" s="1"/>
  <c r="E12" i="4" s="1"/>
  <c r="D3" i="3"/>
  <c r="D4" i="3"/>
  <c r="D5" i="3"/>
  <c r="D6" i="3"/>
  <c r="D7" i="3"/>
  <c r="D8" i="3"/>
  <c r="D9" i="3"/>
  <c r="D10" i="3"/>
  <c r="D11" i="3"/>
  <c r="D2" i="3"/>
  <c r="D12" i="3" s="1"/>
  <c r="H10" i="8" l="1"/>
  <c r="H13" i="8"/>
  <c r="H9" i="8"/>
  <c r="H5" i="8"/>
  <c r="H6" i="8"/>
  <c r="H4" i="8"/>
  <c r="H14" i="8"/>
  <c r="H12" i="8"/>
  <c r="H8" i="8"/>
  <c r="H15" i="8"/>
  <c r="H11" i="8"/>
  <c r="H7" i="8"/>
  <c r="E27" i="4"/>
  <c r="E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<sst xmlns="http://schemas.openxmlformats.org/spreadsheetml/2006/main" count="675" uniqueCount="212">
  <si>
    <t>Employee Name</t>
  </si>
  <si>
    <t>Department</t>
  </si>
  <si>
    <t>Years</t>
  </si>
  <si>
    <t>Salary</t>
  </si>
  <si>
    <t>Ed Stacey</t>
  </si>
  <si>
    <t>Sales</t>
  </si>
  <si>
    <t>Aleena Barnes</t>
  </si>
  <si>
    <t>Johnathon Parkinson</t>
  </si>
  <si>
    <t>Administration</t>
  </si>
  <si>
    <t>Tiarna Estrada</t>
  </si>
  <si>
    <t>ADC</t>
  </si>
  <si>
    <t>Sultan Iles</t>
  </si>
  <si>
    <t>Henley Neale</t>
  </si>
  <si>
    <t>Marketing</t>
  </si>
  <si>
    <t>Whitney Craig</t>
  </si>
  <si>
    <t>Training</t>
  </si>
  <si>
    <t>Bushra Timms</t>
  </si>
  <si>
    <t>Dina Pollard</t>
  </si>
  <si>
    <t>Kymani Guthrie</t>
  </si>
  <si>
    <t>Sophia Moss</t>
  </si>
  <si>
    <t>Odin Henderson</t>
  </si>
  <si>
    <t>Rohan Hope</t>
  </si>
  <si>
    <t>Martina Beech</t>
  </si>
  <si>
    <t>Cameron Durham</t>
  </si>
  <si>
    <t>Bailey Partridge</t>
  </si>
  <si>
    <t>Shayaan Gough</t>
  </si>
  <si>
    <t>Della Sharma</t>
  </si>
  <si>
    <t>Clay Santos</t>
  </si>
  <si>
    <t>Wade Spencer</t>
  </si>
  <si>
    <t>Luke Forrest</t>
  </si>
  <si>
    <t>Kaydon Key</t>
  </si>
  <si>
    <t>Amani Osborn</t>
  </si>
  <si>
    <t>Sian Schultz</t>
  </si>
  <si>
    <t>Abdallah Oakley</t>
  </si>
  <si>
    <t>Euan Charlton</t>
  </si>
  <si>
    <t>Flynn Walter</t>
  </si>
  <si>
    <t>Breanna Escobar</t>
  </si>
  <si>
    <t>Layton Fernandez</t>
  </si>
  <si>
    <t>Ho Carr</t>
  </si>
  <si>
    <t>Rumaysa Trujillo</t>
  </si>
  <si>
    <t>Arwen Rasmussen</t>
  </si>
  <si>
    <t>Ishika Carlson</t>
  </si>
  <si>
    <t>Adeel Bonner</t>
  </si>
  <si>
    <t>Tillie Schofield</t>
  </si>
  <si>
    <t>Ruth Mccallum</t>
  </si>
  <si>
    <t>Debra Rivas</t>
  </si>
  <si>
    <t>Manha Rooney</t>
  </si>
  <si>
    <t>Selina Chan</t>
  </si>
  <si>
    <t>Benny Rodriquez</t>
  </si>
  <si>
    <t>Ifan Dunn</t>
  </si>
  <si>
    <t>Nana Carrillo</t>
  </si>
  <si>
    <t>Hendrix Robson</t>
  </si>
  <si>
    <t>Miah Prosser</t>
  </si>
  <si>
    <t>Harriett Ashton</t>
  </si>
  <si>
    <t>Taylor Farley</t>
  </si>
  <si>
    <t>Laurence Sheldon</t>
  </si>
  <si>
    <t>Lily-Rose Noble</t>
  </si>
  <si>
    <t>Nada Erickson</t>
  </si>
  <si>
    <t>Sam White</t>
  </si>
  <si>
    <r>
      <t>•</t>
    </r>
    <r>
      <rPr>
        <sz val="20"/>
        <color rgb="FF000000"/>
        <rFont val="Calibri"/>
        <family val="2"/>
        <scheme val="minor"/>
      </rPr>
      <t>Text function: Left, Right, Mid, Upper, Lower, Proper, Concatenate, Etc.</t>
    </r>
  </si>
  <si>
    <r>
      <t>•</t>
    </r>
    <r>
      <rPr>
        <sz val="20"/>
        <color rgb="FF000000"/>
        <rFont val="Calibri"/>
        <family val="2"/>
        <scheme val="minor"/>
      </rPr>
      <t>Statistical function: Sum. Max, Min, Large, Small, Average, Etc.</t>
    </r>
  </si>
  <si>
    <r>
      <t>•</t>
    </r>
    <r>
      <rPr>
        <sz val="20"/>
        <color rgb="FF000000"/>
        <rFont val="Calibri"/>
        <family val="2"/>
        <scheme val="minor"/>
      </rPr>
      <t>Date/Time Functions: Using The TODAY, NOW &amp;amp; amp; DATE Functions</t>
    </r>
  </si>
  <si>
    <r>
      <t>•</t>
    </r>
    <r>
      <rPr>
        <sz val="20"/>
        <color rgb="FF000000"/>
        <rFont val="Calibri"/>
        <family val="2"/>
        <scheme val="minor"/>
      </rPr>
      <t>Index and Match with multiple variables</t>
    </r>
  </si>
  <si>
    <t>MENU ITEM</t>
  </si>
  <si>
    <t>UNIT PRICE</t>
  </si>
  <si>
    <t>QUANTITY</t>
  </si>
  <si>
    <t>LINE TOTAL</t>
  </si>
  <si>
    <t>Empanadas: Beef Picadillo</t>
  </si>
  <si>
    <t>Empanadas: Chipotle Shrimp</t>
  </si>
  <si>
    <t>Tamales: Chicken Tinga</t>
  </si>
  <si>
    <t>Tamales: Vegetable</t>
  </si>
  <si>
    <t>Arepas: Carnitas</t>
  </si>
  <si>
    <t>Arepas: Queso Blanco</t>
  </si>
  <si>
    <t>Empanadas: Apple Cinnamon</t>
  </si>
  <si>
    <t>Beverages: Horchata</t>
  </si>
  <si>
    <t>Beverages: Lemonade</t>
  </si>
  <si>
    <t>Beverages: Tamarindo</t>
  </si>
  <si>
    <t>TOTAL</t>
  </si>
  <si>
    <t>Tax Rate</t>
  </si>
  <si>
    <t>Sales Tax</t>
  </si>
  <si>
    <t>LEFT()</t>
  </si>
  <si>
    <t>RIGHT()</t>
  </si>
  <si>
    <t>TRIM()</t>
  </si>
  <si>
    <t>LEN()</t>
  </si>
  <si>
    <t>FIND()</t>
  </si>
  <si>
    <t>PROPER()</t>
  </si>
  <si>
    <t>Excel EssenTIAls Course</t>
  </si>
  <si>
    <t>UPPER()</t>
  </si>
  <si>
    <t>LOWER()</t>
  </si>
  <si>
    <t>REPT()</t>
  </si>
  <si>
    <t>SUBSTITUTE()</t>
  </si>
  <si>
    <t>Learn</t>
  </si>
  <si>
    <t>Excel</t>
  </si>
  <si>
    <t>Essentials</t>
  </si>
  <si>
    <t>CONCATENATE()</t>
  </si>
  <si>
    <t>Goods</t>
  </si>
  <si>
    <t>Bat</t>
  </si>
  <si>
    <t>CricketBall</t>
  </si>
  <si>
    <t>BasketBall</t>
  </si>
  <si>
    <t>Cotton T-Shirts</t>
  </si>
  <si>
    <t>Sipper</t>
  </si>
  <si>
    <t>Basketball Net</t>
  </si>
  <si>
    <t>Baseball Bat</t>
  </si>
  <si>
    <t>Dumbles</t>
  </si>
  <si>
    <t xml:space="preserve"> Dumbles - 10 Kg</t>
  </si>
  <si>
    <t>Shorts</t>
  </si>
  <si>
    <t>Jackets</t>
  </si>
  <si>
    <t>Sneakers</t>
  </si>
  <si>
    <t>Skipping Rope</t>
  </si>
  <si>
    <t>Qyantity</t>
  </si>
  <si>
    <t>Cost</t>
  </si>
  <si>
    <t>Discount</t>
  </si>
  <si>
    <t>Revenue</t>
  </si>
  <si>
    <t>MAX Revenue</t>
  </si>
  <si>
    <t>MIN Revenue</t>
  </si>
  <si>
    <t>SMALL()</t>
  </si>
  <si>
    <t>LARGE()</t>
  </si>
  <si>
    <t>AVERAGE()</t>
  </si>
  <si>
    <t>SUM()</t>
  </si>
  <si>
    <t>COUNT() Discount Records</t>
  </si>
  <si>
    <t>COUNTA() on Goods</t>
  </si>
  <si>
    <t>COUNTBLANK() on Discount</t>
  </si>
  <si>
    <t>TODAY() returns today Date</t>
  </si>
  <si>
    <t>NOW() returns current system date &amp; time</t>
  </si>
  <si>
    <t>&amp; operator</t>
  </si>
  <si>
    <t>Match Func</t>
  </si>
  <si>
    <t>Index Func</t>
  </si>
  <si>
    <t>SUMIF()</t>
  </si>
  <si>
    <t>COUNTIF()</t>
  </si>
  <si>
    <t>COUNTA()</t>
  </si>
  <si>
    <t>RANK()</t>
  </si>
  <si>
    <t>AVERAGEIF()</t>
  </si>
  <si>
    <t>AVERAGEIFS()</t>
  </si>
  <si>
    <t>Array Formula</t>
  </si>
  <si>
    <t>Dumbles - 10 Kg</t>
  </si>
  <si>
    <t>Revenue of BATs</t>
  </si>
  <si>
    <t>RANK</t>
  </si>
  <si>
    <t>RANK (A/D)</t>
  </si>
  <si>
    <t>SparkLines</t>
  </si>
  <si>
    <t>Profit and Loss, First Half of Year</t>
  </si>
  <si>
    <t>Jan</t>
  </si>
  <si>
    <t>Feb</t>
  </si>
  <si>
    <t>Mar</t>
  </si>
  <si>
    <t>Apr</t>
  </si>
  <si>
    <t>May</t>
  </si>
  <si>
    <t>Jun</t>
  </si>
  <si>
    <t>Allora</t>
  </si>
  <si>
    <t>Alorena</t>
  </si>
  <si>
    <t>Barnea</t>
  </si>
  <si>
    <t>Belgentier</t>
  </si>
  <si>
    <t>Canino</t>
  </si>
  <si>
    <t>Cantera</t>
  </si>
  <si>
    <t>Cayet Noir</t>
  </si>
  <si>
    <t>Cerignola</t>
  </si>
  <si>
    <t>Fina</t>
  </si>
  <si>
    <t>Gaeta</t>
  </si>
  <si>
    <t>Kalamata</t>
  </si>
  <si>
    <t>Lastovka</t>
  </si>
  <si>
    <t>Maalot</t>
  </si>
  <si>
    <t>Manzanilla</t>
  </si>
  <si>
    <t>Nabali</t>
  </si>
  <si>
    <t>Nevado</t>
  </si>
  <si>
    <t>Nicoise</t>
  </si>
  <si>
    <t>Palma</t>
  </si>
  <si>
    <t>Piccioline</t>
  </si>
  <si>
    <t>Rachati</t>
  </si>
  <si>
    <t>Sollana</t>
  </si>
  <si>
    <t>Tondello</t>
  </si>
  <si>
    <t>Yuaca</t>
  </si>
  <si>
    <t>Zarza</t>
  </si>
  <si>
    <t>Zeit</t>
  </si>
  <si>
    <t>COLUMN</t>
  </si>
  <si>
    <t>State</t>
  </si>
  <si>
    <t>Quarter 1</t>
  </si>
  <si>
    <t>Quarter 2</t>
  </si>
  <si>
    <t>Quarter 3</t>
  </si>
  <si>
    <t>Total</t>
  </si>
  <si>
    <t>Connecticut</t>
  </si>
  <si>
    <t>Pennsylvania</t>
  </si>
  <si>
    <t>Delaware</t>
  </si>
  <si>
    <t>New Jersey</t>
  </si>
  <si>
    <t>Maryland</t>
  </si>
  <si>
    <t>Vermont</t>
  </si>
  <si>
    <t>New York</t>
  </si>
  <si>
    <t>Pie Chart</t>
  </si>
  <si>
    <t>TrendLine</t>
  </si>
  <si>
    <t>Names</t>
  </si>
  <si>
    <t>Empanadas:</t>
  </si>
  <si>
    <t>Beef</t>
  </si>
  <si>
    <t>Picadillo</t>
  </si>
  <si>
    <t>Chipotle</t>
  </si>
  <si>
    <t>Shrimp</t>
  </si>
  <si>
    <t>Tamales:</t>
  </si>
  <si>
    <t>Chicken</t>
  </si>
  <si>
    <t>Tinga</t>
  </si>
  <si>
    <t>Vegetable</t>
  </si>
  <si>
    <t>Arepas:</t>
  </si>
  <si>
    <t>Carnitas</t>
  </si>
  <si>
    <t>Queso</t>
  </si>
  <si>
    <t>Blanco</t>
  </si>
  <si>
    <t>Apple</t>
  </si>
  <si>
    <t>Cinnamon</t>
  </si>
  <si>
    <t>Beverages:</t>
  </si>
  <si>
    <t>Horchata</t>
  </si>
  <si>
    <t>Lemonade</t>
  </si>
  <si>
    <t>Tamarindo</t>
  </si>
  <si>
    <t>Text to Column</t>
  </si>
  <si>
    <t>Remove Duplicates</t>
  </si>
  <si>
    <t>Beverages</t>
  </si>
  <si>
    <t>Product</t>
  </si>
  <si>
    <t>Qty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</si>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</sst>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9" formatCode="&quot;$&quot;#,##0.00"/>
    <numFmt numFmtId="174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Segoe UI"/>
      <family val="2"/>
    </font>
    <font>
      <sz val="11"/>
      <color theme="1"/>
      <name val="Segoe UI"/>
      <family val="2"/>
    </font>
    <font>
      <sz val="20"/>
      <color theme="1"/>
      <name val="Arial"/>
      <family val="2"/>
    </font>
    <font>
      <sz val="2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color theme="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b/>
      <sz val="12"/>
      <color theme="1" tint="4.9989318521683403E-2"/>
      <name val="Calibri Light"/>
      <family val="2"/>
      <scheme val="maj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7EC6D0"/>
        <bgColor indexed="64"/>
      </patternFill>
    </fill>
    <fill>
      <patternFill patternType="solid">
        <fgColor rgb="FF8FC43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 style="thin">
        <color indexed="8"/>
      </left>
      <right/>
      <top style="thin">
        <color indexed="64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5">
    <xf numFmtId="0" fontId="0" fillId="0" borderId="0" xfId="0"/>
    <xf numFmtId="0" fontId="3" fillId="2" borderId="0" xfId="0" applyFont="1" applyFill="1"/>
    <xf numFmtId="0" fontId="4" fillId="0" borderId="0" xfId="0" applyFont="1"/>
    <xf numFmtId="164" fontId="4" fillId="0" borderId="0" xfId="2" applyNumberFormat="1" applyFont="1"/>
    <xf numFmtId="0" fontId="5" fillId="0" borderId="0" xfId="0" applyFont="1" applyAlignment="1">
      <alignment horizontal="left" vertical="center" indent="8" readingOrder="1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right" vertical="center"/>
    </xf>
    <xf numFmtId="0" fontId="8" fillId="0" borderId="0" xfId="0" applyFont="1" applyAlignment="1">
      <alignment horizontal="left" vertical="center"/>
    </xf>
    <xf numFmtId="169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9" fontId="8" fillId="0" borderId="0" xfId="2" applyNumberFormat="1" applyFont="1" applyBorder="1" applyAlignment="1">
      <alignment horizontal="right"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horizontal="right" vertical="center"/>
    </xf>
    <xf numFmtId="169" fontId="9" fillId="4" borderId="0" xfId="0" applyNumberFormat="1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right" vertical="center"/>
    </xf>
    <xf numFmtId="0" fontId="14" fillId="0" borderId="1" xfId="0" applyFont="1" applyBorder="1" applyAlignment="1">
      <alignment horizontal="left" vertical="center"/>
    </xf>
    <xf numFmtId="169" fontId="14" fillId="0" borderId="1" xfId="0" applyNumberFormat="1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169" fontId="14" fillId="0" borderId="1" xfId="2" applyNumberFormat="1" applyFont="1" applyBorder="1" applyAlignment="1">
      <alignment horizontal="right" vertical="center"/>
    </xf>
    <xf numFmtId="0" fontId="15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right" vertical="center"/>
    </xf>
    <xf numFmtId="169" fontId="17" fillId="4" borderId="1" xfId="0" applyNumberFormat="1" applyFont="1" applyFill="1" applyBorder="1" applyAlignment="1">
      <alignment horizontal="right" vertical="center"/>
    </xf>
    <xf numFmtId="0" fontId="2" fillId="0" borderId="0" xfId="0" applyFont="1"/>
    <xf numFmtId="0" fontId="12" fillId="0" borderId="0" xfId="0" applyFont="1"/>
    <xf numFmtId="0" fontId="12" fillId="0" borderId="1" xfId="0" applyFont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horizontal="right"/>
    </xf>
    <xf numFmtId="9" fontId="12" fillId="0" borderId="1" xfId="0" applyNumberFormat="1" applyFont="1" applyBorder="1"/>
    <xf numFmtId="0" fontId="10" fillId="0" borderId="0" xfId="0" applyFont="1"/>
    <xf numFmtId="2" fontId="0" fillId="0" borderId="0" xfId="0" applyNumberFormat="1"/>
    <xf numFmtId="0" fontId="18" fillId="0" borderId="0" xfId="0" applyFont="1"/>
    <xf numFmtId="2" fontId="10" fillId="0" borderId="0" xfId="0" applyNumberFormat="1" applyFont="1"/>
    <xf numFmtId="0" fontId="12" fillId="0" borderId="3" xfId="0" applyFont="1" applyBorder="1"/>
    <xf numFmtId="9" fontId="12" fillId="0" borderId="3" xfId="0" applyNumberFormat="1" applyFont="1" applyBorder="1"/>
    <xf numFmtId="0" fontId="2" fillId="5" borderId="4" xfId="0" applyFont="1" applyFill="1" applyBorder="1"/>
    <xf numFmtId="0" fontId="2" fillId="5" borderId="5" xfId="0" applyFont="1" applyFill="1" applyBorder="1"/>
    <xf numFmtId="0" fontId="10" fillId="5" borderId="6" xfId="0" applyFont="1" applyFill="1" applyBorder="1"/>
    <xf numFmtId="0" fontId="2" fillId="0" borderId="0" xfId="0" applyFont="1" applyFill="1" applyBorder="1"/>
    <xf numFmtId="0" fontId="10" fillId="0" borderId="0" xfId="0" applyFont="1" applyFill="1" applyBorder="1"/>
    <xf numFmtId="0" fontId="10" fillId="0" borderId="4" xfId="0" applyFont="1" applyBorder="1" applyAlignment="1">
      <alignment wrapText="1"/>
    </xf>
    <xf numFmtId="0" fontId="10" fillId="0" borderId="6" xfId="0" applyFont="1" applyBorder="1" applyAlignment="1">
      <alignment horizontal="center" vertical="center"/>
    </xf>
    <xf numFmtId="0" fontId="19" fillId="0" borderId="7" xfId="0" applyFont="1" applyBorder="1"/>
    <xf numFmtId="14" fontId="19" fillId="0" borderId="8" xfId="0" applyNumberFormat="1" applyFont="1" applyBorder="1"/>
    <xf numFmtId="0" fontId="19" fillId="0" borderId="9" xfId="0" applyFont="1" applyBorder="1"/>
    <xf numFmtId="22" fontId="19" fillId="0" borderId="10" xfId="0" applyNumberFormat="1" applyFont="1" applyBorder="1"/>
    <xf numFmtId="0" fontId="12" fillId="6" borderId="2" xfId="0" applyFont="1" applyFill="1" applyBorder="1"/>
    <xf numFmtId="0" fontId="10" fillId="6" borderId="2" xfId="0" applyFont="1" applyFill="1" applyBorder="1"/>
    <xf numFmtId="0" fontId="12" fillId="0" borderId="0" xfId="0" applyFont="1" applyFill="1" applyBorder="1"/>
    <xf numFmtId="0" fontId="12" fillId="6" borderId="2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5" borderId="2" xfId="0" applyFont="1" applyFill="1" applyBorder="1"/>
    <xf numFmtId="0" fontId="12" fillId="5" borderId="12" xfId="0" applyFont="1" applyFill="1" applyBorder="1" applyAlignment="1">
      <alignment horizontal="right"/>
    </xf>
    <xf numFmtId="9" fontId="12" fillId="0" borderId="12" xfId="0" applyNumberFormat="1" applyFont="1" applyBorder="1"/>
    <xf numFmtId="0" fontId="12" fillId="0" borderId="12" xfId="0" applyFont="1" applyBorder="1"/>
    <xf numFmtId="9" fontId="12" fillId="0" borderId="13" xfId="0" applyNumberFormat="1" applyFont="1" applyBorder="1"/>
    <xf numFmtId="0" fontId="12" fillId="5" borderId="14" xfId="0" applyFont="1" applyFill="1" applyBorder="1" applyAlignment="1">
      <alignment horizontal="right"/>
    </xf>
    <xf numFmtId="0" fontId="12" fillId="0" borderId="15" xfId="0" applyFont="1" applyBorder="1"/>
    <xf numFmtId="0" fontId="1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2" fillId="5" borderId="2" xfId="0" applyFont="1" applyFill="1" applyBorder="1" applyAlignment="1">
      <alignment horizontal="right"/>
    </xf>
    <xf numFmtId="0" fontId="0" fillId="0" borderId="0" xfId="0" applyBorder="1"/>
    <xf numFmtId="0" fontId="0" fillId="5" borderId="2" xfId="0" applyFill="1" applyBorder="1"/>
    <xf numFmtId="0" fontId="2" fillId="5" borderId="2" xfId="0" applyFont="1" applyFill="1" applyBorder="1"/>
    <xf numFmtId="0" fontId="0" fillId="5" borderId="4" xfId="0" applyFill="1" applyBorder="1"/>
    <xf numFmtId="0" fontId="2" fillId="5" borderId="17" xfId="0" applyFont="1" applyFill="1" applyBorder="1" applyAlignment="1">
      <alignment horizontal="center"/>
    </xf>
    <xf numFmtId="0" fontId="12" fillId="0" borderId="13" xfId="0" applyFont="1" applyBorder="1"/>
    <xf numFmtId="0" fontId="20" fillId="7" borderId="20" xfId="0" applyFont="1" applyFill="1" applyBorder="1" applyAlignment="1">
      <alignment horizontal="center" wrapText="1"/>
    </xf>
    <xf numFmtId="0" fontId="21" fillId="7" borderId="21" xfId="0" applyFont="1" applyFill="1" applyBorder="1" applyAlignment="1">
      <alignment horizontal="center" wrapText="1"/>
    </xf>
    <xf numFmtId="174" fontId="22" fillId="0" borderId="0" xfId="1" applyNumberFormat="1" applyFont="1"/>
    <xf numFmtId="174" fontId="0" fillId="0" borderId="0" xfId="0" applyNumberFormat="1"/>
    <xf numFmtId="49" fontId="23" fillId="0" borderId="0" xfId="0" applyNumberFormat="1" applyFont="1" applyAlignment="1">
      <alignment horizontal="left" vertical="center"/>
    </xf>
    <xf numFmtId="0" fontId="10" fillId="0" borderId="14" xfId="0" applyFont="1" applyBorder="1"/>
    <xf numFmtId="49" fontId="23" fillId="0" borderId="15" xfId="0" applyNumberFormat="1" applyFont="1" applyBorder="1" applyAlignment="1">
      <alignment horizontal="left" vertical="center"/>
    </xf>
    <xf numFmtId="0" fontId="24" fillId="5" borderId="2" xfId="0" applyFont="1" applyFill="1" applyBorder="1"/>
    <xf numFmtId="0" fontId="21" fillId="7" borderId="21" xfId="0" applyFont="1" applyFill="1" applyBorder="1" applyAlignment="1">
      <alignment horizontal="center" vertical="center" wrapText="1"/>
    </xf>
    <xf numFmtId="2" fontId="22" fillId="0" borderId="0" xfId="1" applyNumberFormat="1" applyFont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Charts!$C$36</c:f>
              <c:strCache>
                <c:ptCount val="1"/>
                <c:pt idx="0">
                  <c:v>Quarter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Charts!$B$37:$B$43</c:f>
              <c:strCache>
                <c:ptCount val="7"/>
                <c:pt idx="0">
                  <c:v>Connecticut</c:v>
                </c:pt>
                <c:pt idx="1">
                  <c:v>Pennsylvania</c:v>
                </c:pt>
                <c:pt idx="2">
                  <c:v>Delaware</c:v>
                </c:pt>
                <c:pt idx="3">
                  <c:v>New Jersey</c:v>
                </c:pt>
                <c:pt idx="4">
                  <c:v>Maryland</c:v>
                </c:pt>
                <c:pt idx="5">
                  <c:v>Vermont</c:v>
                </c:pt>
                <c:pt idx="6">
                  <c:v>New York</c:v>
                </c:pt>
              </c:strCache>
            </c:strRef>
          </c:cat>
          <c:val>
            <c:numRef>
              <c:f>Charts!$C$37:$C$43</c:f>
              <c:numCache>
                <c:formatCode>_(* #,##0_);_(* \(#,##0\);_(* "-"??_);_(@_)</c:formatCode>
                <c:ptCount val="7"/>
                <c:pt idx="0">
                  <c:v>385</c:v>
                </c:pt>
                <c:pt idx="1">
                  <c:v>545</c:v>
                </c:pt>
                <c:pt idx="2">
                  <c:v>506</c:v>
                </c:pt>
                <c:pt idx="3">
                  <c:v>591</c:v>
                </c:pt>
                <c:pt idx="4">
                  <c:v>946</c:v>
                </c:pt>
                <c:pt idx="5">
                  <c:v>945</c:v>
                </c:pt>
                <c:pt idx="6">
                  <c:v>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F-481C-BC3D-5687F0111AF4}"/>
            </c:ext>
          </c:extLst>
        </c:ser>
        <c:ser>
          <c:idx val="1"/>
          <c:order val="1"/>
          <c:tx>
            <c:strRef>
              <c:f>Charts!$D$36</c:f>
              <c:strCache>
                <c:ptCount val="1"/>
                <c:pt idx="0">
                  <c:v>Quarter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Charts!$B$37:$B$43</c:f>
              <c:strCache>
                <c:ptCount val="7"/>
                <c:pt idx="0">
                  <c:v>Connecticut</c:v>
                </c:pt>
                <c:pt idx="1">
                  <c:v>Pennsylvania</c:v>
                </c:pt>
                <c:pt idx="2">
                  <c:v>Delaware</c:v>
                </c:pt>
                <c:pt idx="3">
                  <c:v>New Jersey</c:v>
                </c:pt>
                <c:pt idx="4">
                  <c:v>Maryland</c:v>
                </c:pt>
                <c:pt idx="5">
                  <c:v>Vermont</c:v>
                </c:pt>
                <c:pt idx="6">
                  <c:v>New York</c:v>
                </c:pt>
              </c:strCache>
            </c:strRef>
          </c:cat>
          <c:val>
            <c:numRef>
              <c:f>Charts!$D$37:$D$43</c:f>
              <c:numCache>
                <c:formatCode>_(* #,##0_);_(* \(#,##0\);_(* "-"??_);_(@_)</c:formatCode>
                <c:ptCount val="7"/>
                <c:pt idx="0">
                  <c:v>410</c:v>
                </c:pt>
                <c:pt idx="1">
                  <c:v>416</c:v>
                </c:pt>
                <c:pt idx="2">
                  <c:v>515</c:v>
                </c:pt>
                <c:pt idx="3">
                  <c:v>781</c:v>
                </c:pt>
                <c:pt idx="4">
                  <c:v>436</c:v>
                </c:pt>
                <c:pt idx="5">
                  <c:v>816</c:v>
                </c:pt>
                <c:pt idx="6">
                  <c:v>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4F-481C-BC3D-5687F0111AF4}"/>
            </c:ext>
          </c:extLst>
        </c:ser>
        <c:ser>
          <c:idx val="2"/>
          <c:order val="2"/>
          <c:tx>
            <c:strRef>
              <c:f>Charts!$E$36</c:f>
              <c:strCache>
                <c:ptCount val="1"/>
                <c:pt idx="0">
                  <c:v>Quarter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Charts!$B$37:$B$43</c:f>
              <c:strCache>
                <c:ptCount val="7"/>
                <c:pt idx="0">
                  <c:v>Connecticut</c:v>
                </c:pt>
                <c:pt idx="1">
                  <c:v>Pennsylvania</c:v>
                </c:pt>
                <c:pt idx="2">
                  <c:v>Delaware</c:v>
                </c:pt>
                <c:pt idx="3">
                  <c:v>New Jersey</c:v>
                </c:pt>
                <c:pt idx="4">
                  <c:v>Maryland</c:v>
                </c:pt>
                <c:pt idx="5">
                  <c:v>Vermont</c:v>
                </c:pt>
                <c:pt idx="6">
                  <c:v>New York</c:v>
                </c:pt>
              </c:strCache>
            </c:strRef>
          </c:cat>
          <c:val>
            <c:numRef>
              <c:f>Charts!$E$37:$E$43</c:f>
              <c:numCache>
                <c:formatCode>_(* #,##0_);_(* \(#,##0\);_(* "-"??_);_(@_)</c:formatCode>
                <c:ptCount val="7"/>
                <c:pt idx="0">
                  <c:v>521</c:v>
                </c:pt>
                <c:pt idx="1">
                  <c:v>598</c:v>
                </c:pt>
                <c:pt idx="2">
                  <c:v>731</c:v>
                </c:pt>
                <c:pt idx="3">
                  <c:v>617</c:v>
                </c:pt>
                <c:pt idx="4">
                  <c:v>895</c:v>
                </c:pt>
                <c:pt idx="5">
                  <c:v>895</c:v>
                </c:pt>
                <c:pt idx="6">
                  <c:v>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4F-481C-BC3D-5687F0111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8804287"/>
        <c:axId val="1351189215"/>
      </c:barChart>
      <c:catAx>
        <c:axId val="80880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189215"/>
        <c:crosses val="autoZero"/>
        <c:auto val="1"/>
        <c:lblAlgn val="ctr"/>
        <c:lblOffset val="100"/>
        <c:noMultiLvlLbl val="0"/>
      </c:catAx>
      <c:valAx>
        <c:axId val="135118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0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056B-4BBF-B647-0232BC60EB00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56B-4BBF-B647-0232BC60EB00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56B-4BBF-B647-0232BC60EB00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056B-4BBF-B647-0232BC60EB00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56B-4BBF-B647-0232BC60EB00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056B-4BBF-B647-0232BC60EB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56B-4BBF-B647-0232BC60EB00}"/>
              </c:ext>
            </c:extLst>
          </c:dPt>
          <c:dLbls>
            <c:dLbl>
              <c:idx val="0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solidFill>
                      <a:schemeClr val="lt1">
                        <a:alpha val="90000"/>
                      </a:schemeClr>
                    </a:solidFill>
                    <a:ln w="12700" cap="flat" cmpd="sng" algn="ctr">
                      <a:solidFill>
                        <a:schemeClr val="accent1"/>
                      </a:solidFill>
                      <a:round/>
                    </a:ln>
                  </c15:spPr>
                </c:ext>
                <c:ext xmlns:c16="http://schemas.microsoft.com/office/drawing/2014/chart" uri="{C3380CC4-5D6E-409C-BE32-E72D297353CC}">
                  <c16:uniqueId val="{00000002-056B-4BBF-B647-0232BC60EB00}"/>
                </c:ext>
              </c:extLst>
            </c:dLbl>
            <c:dLbl>
              <c:idx val="1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solidFill>
                      <a:schemeClr val="lt1">
                        <a:alpha val="90000"/>
                      </a:schemeClr>
                    </a:solidFill>
                    <a:ln w="12700" cap="flat" cmpd="sng" algn="ctr">
                      <a:solidFill>
                        <a:schemeClr val="accent1"/>
                      </a:solidFill>
                      <a:round/>
                    </a:ln>
                  </c15:spPr>
                  <c15:layout>
                    <c:manualLayout>
                      <c:w val="0.15152932860029919"/>
                      <c:h val="8.119582898486850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56B-4BBF-B647-0232BC60EB00}"/>
                </c:ext>
              </c:extLst>
            </c:dLbl>
            <c:dLbl>
              <c:idx val="2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solidFill>
                      <a:schemeClr val="lt1">
                        <a:alpha val="90000"/>
                      </a:schemeClr>
                    </a:solidFill>
                    <a:ln w="12700" cap="flat" cmpd="sng" algn="ctr">
                      <a:solidFill>
                        <a:schemeClr val="accent1"/>
                      </a:solidFill>
                      <a:round/>
                    </a:ln>
                  </c15:spPr>
                </c:ext>
                <c:ext xmlns:c16="http://schemas.microsoft.com/office/drawing/2014/chart" uri="{C3380CC4-5D6E-409C-BE32-E72D297353CC}">
                  <c16:uniqueId val="{00000003-056B-4BBF-B647-0232BC60EB00}"/>
                </c:ext>
              </c:extLst>
            </c:dLbl>
            <c:dLbl>
              <c:idx val="3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solidFill>
                      <a:schemeClr val="lt1">
                        <a:alpha val="90000"/>
                      </a:schemeClr>
                    </a:solidFill>
                    <a:ln w="12700" cap="flat" cmpd="sng" algn="ctr">
                      <a:solidFill>
                        <a:schemeClr val="accent1"/>
                      </a:solidFill>
                      <a:round/>
                    </a:ln>
                  </c15:spPr>
                </c:ext>
                <c:ext xmlns:c16="http://schemas.microsoft.com/office/drawing/2014/chart" uri="{C3380CC4-5D6E-409C-BE32-E72D297353CC}">
                  <c16:uniqueId val="{00000004-056B-4BBF-B647-0232BC60EB00}"/>
                </c:ext>
              </c:extLst>
            </c:dLbl>
            <c:dLbl>
              <c:idx val="4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solidFill>
                      <a:schemeClr val="lt1">
                        <a:alpha val="90000"/>
                      </a:schemeClr>
                    </a:solidFill>
                    <a:ln w="12700" cap="flat" cmpd="sng" algn="ctr">
                      <a:solidFill>
                        <a:schemeClr val="accent1"/>
                      </a:solidFill>
                      <a:round/>
                    </a:ln>
                  </c15:spPr>
                </c:ext>
                <c:ext xmlns:c16="http://schemas.microsoft.com/office/drawing/2014/chart" uri="{C3380CC4-5D6E-409C-BE32-E72D297353CC}">
                  <c16:uniqueId val="{00000005-056B-4BBF-B647-0232BC60EB00}"/>
                </c:ext>
              </c:extLst>
            </c:dLbl>
            <c:dLbl>
              <c:idx val="5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solidFill>
                      <a:schemeClr val="lt1">
                        <a:alpha val="90000"/>
                      </a:schemeClr>
                    </a:solidFill>
                    <a:ln w="12700" cap="flat" cmpd="sng" algn="ctr">
                      <a:solidFill>
                        <a:schemeClr val="accent1"/>
                      </a:solidFill>
                      <a:round/>
                    </a:ln>
                  </c15:spPr>
                </c:ext>
                <c:ext xmlns:c16="http://schemas.microsoft.com/office/drawing/2014/chart" uri="{C3380CC4-5D6E-409C-BE32-E72D297353CC}">
                  <c16:uniqueId val="{00000006-056B-4BBF-B647-0232BC60EB00}"/>
                </c:ext>
              </c:extLst>
            </c:dLbl>
            <c:dLbl>
              <c:idx val="6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4472C4"/>
                  </a:solidFill>
                  <a:round/>
                </a:ln>
                <a:effectLst>
                  <a:outerShdw blurRad="50800" dist="38100" dir="2700000" algn="tl" rotWithShape="0">
                    <a:srgbClr val="4472C4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solidFill>
                      <a:schemeClr val="lt1">
                        <a:alpha val="90000"/>
                      </a:schemeClr>
                    </a:solidFill>
                    <a:ln w="12700" cap="flat" cmpd="sng" algn="ctr">
                      <a:solidFill>
                        <a:schemeClr val="accent1"/>
                      </a:solidFill>
                      <a:round/>
                    </a:ln>
                  </c15:spPr>
                </c:ext>
                <c:ext xmlns:c16="http://schemas.microsoft.com/office/drawing/2014/chart" uri="{C3380CC4-5D6E-409C-BE32-E72D297353CC}">
                  <c16:uniqueId val="{00000007-056B-4BBF-B647-0232BC60EB00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solidFill>
                    <a:schemeClr val="lt1">
                      <a:alpha val="90000"/>
                    </a:schemeClr>
                  </a:solidFill>
                  <a:ln w="12700" cap="flat" cmpd="sng" algn="ctr">
                    <a:solidFill>
                      <a:schemeClr val="accent1"/>
                    </a:solidFill>
                    <a:round/>
                  </a:ln>
                </c15:spPr>
              </c:ext>
            </c:extLst>
          </c:dLbls>
          <c:cat>
            <c:strRef>
              <c:f>Charts!$B$62:$B$68</c:f>
              <c:strCache>
                <c:ptCount val="7"/>
                <c:pt idx="0">
                  <c:v>Connecticut</c:v>
                </c:pt>
                <c:pt idx="1">
                  <c:v>Pennsylvania</c:v>
                </c:pt>
                <c:pt idx="2">
                  <c:v>Delaware</c:v>
                </c:pt>
                <c:pt idx="3">
                  <c:v>New Jersey</c:v>
                </c:pt>
                <c:pt idx="4">
                  <c:v>Maryland</c:v>
                </c:pt>
                <c:pt idx="5">
                  <c:v>Vermont</c:v>
                </c:pt>
                <c:pt idx="6">
                  <c:v>New York</c:v>
                </c:pt>
              </c:strCache>
            </c:strRef>
          </c:cat>
          <c:val>
            <c:numRef>
              <c:f>Charts!$F$62:$F$68</c:f>
              <c:numCache>
                <c:formatCode>_(* #,##0_);_(* \(#,##0\);_(* "-"??_);_(@_)</c:formatCode>
                <c:ptCount val="7"/>
                <c:pt idx="0">
                  <c:v>1316</c:v>
                </c:pt>
                <c:pt idx="1">
                  <c:v>1559</c:v>
                </c:pt>
                <c:pt idx="2">
                  <c:v>1752</c:v>
                </c:pt>
                <c:pt idx="3">
                  <c:v>1989</c:v>
                </c:pt>
                <c:pt idx="4">
                  <c:v>2277</c:v>
                </c:pt>
                <c:pt idx="5">
                  <c:v>2656</c:v>
                </c:pt>
                <c:pt idx="6">
                  <c:v>2723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B-4BBF-B647-0232BC60E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Charts!$C$84</c:f>
              <c:strCache>
                <c:ptCount val="1"/>
                <c:pt idx="0">
                  <c:v>Quarter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Charts!$B$85:$B$91</c:f>
              <c:strCache>
                <c:ptCount val="7"/>
                <c:pt idx="0">
                  <c:v>Connecticut</c:v>
                </c:pt>
                <c:pt idx="1">
                  <c:v>Pennsylvania</c:v>
                </c:pt>
                <c:pt idx="2">
                  <c:v>Delaware</c:v>
                </c:pt>
                <c:pt idx="3">
                  <c:v>New Jersey</c:v>
                </c:pt>
                <c:pt idx="4">
                  <c:v>Maryland</c:v>
                </c:pt>
                <c:pt idx="5">
                  <c:v>Vermont</c:v>
                </c:pt>
                <c:pt idx="6">
                  <c:v>New York</c:v>
                </c:pt>
              </c:strCache>
            </c:strRef>
          </c:cat>
          <c:val>
            <c:numRef>
              <c:f>Charts!$C$85:$C$91</c:f>
              <c:numCache>
                <c:formatCode>_(* #,##0_);_(* \(#,##0\);_(* "-"??_);_(@_)</c:formatCode>
                <c:ptCount val="7"/>
                <c:pt idx="0">
                  <c:v>385</c:v>
                </c:pt>
                <c:pt idx="1">
                  <c:v>545</c:v>
                </c:pt>
                <c:pt idx="2">
                  <c:v>506</c:v>
                </c:pt>
                <c:pt idx="3">
                  <c:v>591</c:v>
                </c:pt>
                <c:pt idx="4">
                  <c:v>946</c:v>
                </c:pt>
                <c:pt idx="5">
                  <c:v>945</c:v>
                </c:pt>
                <c:pt idx="6">
                  <c:v>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8-4192-9AEA-E1BDA758788B}"/>
            </c:ext>
          </c:extLst>
        </c:ser>
        <c:ser>
          <c:idx val="1"/>
          <c:order val="1"/>
          <c:tx>
            <c:strRef>
              <c:f>Charts!$D$84</c:f>
              <c:strCache>
                <c:ptCount val="1"/>
                <c:pt idx="0">
                  <c:v>Quarter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Charts!$B$85:$B$91</c:f>
              <c:strCache>
                <c:ptCount val="7"/>
                <c:pt idx="0">
                  <c:v>Connecticut</c:v>
                </c:pt>
                <c:pt idx="1">
                  <c:v>Pennsylvania</c:v>
                </c:pt>
                <c:pt idx="2">
                  <c:v>Delaware</c:v>
                </c:pt>
                <c:pt idx="3">
                  <c:v>New Jersey</c:v>
                </c:pt>
                <c:pt idx="4">
                  <c:v>Maryland</c:v>
                </c:pt>
                <c:pt idx="5">
                  <c:v>Vermont</c:v>
                </c:pt>
                <c:pt idx="6">
                  <c:v>New York</c:v>
                </c:pt>
              </c:strCache>
            </c:strRef>
          </c:cat>
          <c:val>
            <c:numRef>
              <c:f>Charts!$D$85:$D$91</c:f>
              <c:numCache>
                <c:formatCode>_(* #,##0_);_(* \(#,##0\);_(* "-"??_);_(@_)</c:formatCode>
                <c:ptCount val="7"/>
                <c:pt idx="0">
                  <c:v>410</c:v>
                </c:pt>
                <c:pt idx="1">
                  <c:v>416</c:v>
                </c:pt>
                <c:pt idx="2">
                  <c:v>515</c:v>
                </c:pt>
                <c:pt idx="3">
                  <c:v>781</c:v>
                </c:pt>
                <c:pt idx="4">
                  <c:v>436</c:v>
                </c:pt>
                <c:pt idx="5">
                  <c:v>816</c:v>
                </c:pt>
                <c:pt idx="6">
                  <c:v>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88-4192-9AEA-E1BDA7587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6398943"/>
        <c:axId val="173639174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Charts!$E$84</c15:sqref>
                        </c15:formulaRef>
                      </c:ext>
                    </c:extLst>
                    <c:strCache>
                      <c:ptCount val="1"/>
                      <c:pt idx="0">
                        <c:v>Quarter 3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Charts!$B$85:$B$91</c15:sqref>
                        </c15:formulaRef>
                      </c:ext>
                    </c:extLst>
                    <c:strCache>
                      <c:ptCount val="7"/>
                      <c:pt idx="0">
                        <c:v>Connecticut</c:v>
                      </c:pt>
                      <c:pt idx="1">
                        <c:v>Pennsylvania</c:v>
                      </c:pt>
                      <c:pt idx="2">
                        <c:v>Delaware</c:v>
                      </c:pt>
                      <c:pt idx="3">
                        <c:v>New Jersey</c:v>
                      </c:pt>
                      <c:pt idx="4">
                        <c:v>Maryland</c:v>
                      </c:pt>
                      <c:pt idx="5">
                        <c:v>Vermont</c:v>
                      </c:pt>
                      <c:pt idx="6">
                        <c:v>New York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Charts!$E$85:$E$91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7"/>
                      <c:pt idx="0">
                        <c:v>521</c:v>
                      </c:pt>
                      <c:pt idx="1">
                        <c:v>598</c:v>
                      </c:pt>
                      <c:pt idx="2">
                        <c:v>731</c:v>
                      </c:pt>
                      <c:pt idx="3">
                        <c:v>617</c:v>
                      </c:pt>
                      <c:pt idx="4">
                        <c:v>895</c:v>
                      </c:pt>
                      <c:pt idx="5">
                        <c:v>895</c:v>
                      </c:pt>
                      <c:pt idx="6">
                        <c:v>946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D88-4192-9AEA-E1BDA758788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Charts!$F$84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Charts!$B$85:$B$91</c15:sqref>
                        </c15:formulaRef>
                      </c:ext>
                    </c:extLst>
                    <c:strCache>
                      <c:ptCount val="7"/>
                      <c:pt idx="0">
                        <c:v>Connecticut</c:v>
                      </c:pt>
                      <c:pt idx="1">
                        <c:v>Pennsylvania</c:v>
                      </c:pt>
                      <c:pt idx="2">
                        <c:v>Delaware</c:v>
                      </c:pt>
                      <c:pt idx="3">
                        <c:v>New Jersey</c:v>
                      </c:pt>
                      <c:pt idx="4">
                        <c:v>Maryland</c:v>
                      </c:pt>
                      <c:pt idx="5">
                        <c:v>Vermont</c:v>
                      </c:pt>
                      <c:pt idx="6">
                        <c:v>New York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Charts!$F$85:$F$91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7"/>
                      <c:pt idx="0">
                        <c:v>1316</c:v>
                      </c:pt>
                      <c:pt idx="1">
                        <c:v>1559</c:v>
                      </c:pt>
                      <c:pt idx="2">
                        <c:v>1752</c:v>
                      </c:pt>
                      <c:pt idx="3">
                        <c:v>1989</c:v>
                      </c:pt>
                      <c:pt idx="4">
                        <c:v>2277</c:v>
                      </c:pt>
                      <c:pt idx="5">
                        <c:v>2656</c:v>
                      </c:pt>
                      <c:pt idx="6">
                        <c:v>2723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D88-4192-9AEA-E1BDA758788B}"/>
                  </c:ext>
                </c:extLst>
              </c15:ser>
            </c15:filteredLineSeries>
          </c:ext>
        </c:extLst>
      </c:lineChart>
      <c:catAx>
        <c:axId val="173639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91743"/>
        <c:crosses val="autoZero"/>
        <c:auto val="1"/>
        <c:lblAlgn val="ctr"/>
        <c:lblOffset val="100"/>
        <c:noMultiLvlLbl val="0"/>
      </c:catAx>
      <c:valAx>
        <c:axId val="173639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98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Charts!$C$109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Charts!$B$110:$B$134</c:f>
              <c:strCache>
                <c:ptCount val="25"/>
                <c:pt idx="0">
                  <c:v>Allora</c:v>
                </c:pt>
                <c:pt idx="1">
                  <c:v>Alorena</c:v>
                </c:pt>
                <c:pt idx="2">
                  <c:v>Barnea</c:v>
                </c:pt>
                <c:pt idx="3">
                  <c:v>Belgentier</c:v>
                </c:pt>
                <c:pt idx="4">
                  <c:v>Canino</c:v>
                </c:pt>
                <c:pt idx="5">
                  <c:v>Cantera</c:v>
                </c:pt>
                <c:pt idx="6">
                  <c:v>Cayet Noir</c:v>
                </c:pt>
                <c:pt idx="7">
                  <c:v>Cerignola</c:v>
                </c:pt>
                <c:pt idx="8">
                  <c:v>Fina</c:v>
                </c:pt>
                <c:pt idx="9">
                  <c:v>Gaeta</c:v>
                </c:pt>
                <c:pt idx="10">
                  <c:v>Kalamata</c:v>
                </c:pt>
                <c:pt idx="11">
                  <c:v>Lastovka</c:v>
                </c:pt>
                <c:pt idx="12">
                  <c:v>Maalot</c:v>
                </c:pt>
                <c:pt idx="13">
                  <c:v>Manzanilla</c:v>
                </c:pt>
                <c:pt idx="14">
                  <c:v>Nabali</c:v>
                </c:pt>
                <c:pt idx="15">
                  <c:v>Nevado</c:v>
                </c:pt>
                <c:pt idx="16">
                  <c:v>Nicoise</c:v>
                </c:pt>
                <c:pt idx="17">
                  <c:v>Palma</c:v>
                </c:pt>
                <c:pt idx="18">
                  <c:v>Piccioline</c:v>
                </c:pt>
                <c:pt idx="19">
                  <c:v>Rachati</c:v>
                </c:pt>
                <c:pt idx="20">
                  <c:v>Sollana</c:v>
                </c:pt>
                <c:pt idx="21">
                  <c:v>Tondello</c:v>
                </c:pt>
                <c:pt idx="22">
                  <c:v>Yuaca</c:v>
                </c:pt>
                <c:pt idx="23">
                  <c:v>Zarza</c:v>
                </c:pt>
                <c:pt idx="24">
                  <c:v>Zeit</c:v>
                </c:pt>
              </c:strCache>
            </c:strRef>
          </c:cat>
          <c:val>
            <c:numRef>
              <c:f>Charts!$C$110:$C$134</c:f>
              <c:numCache>
                <c:formatCode>General</c:formatCode>
                <c:ptCount val="25"/>
                <c:pt idx="0">
                  <c:v>486</c:v>
                </c:pt>
                <c:pt idx="1">
                  <c:v>571</c:v>
                </c:pt>
                <c:pt idx="2">
                  <c:v>245</c:v>
                </c:pt>
                <c:pt idx="3">
                  <c:v>434</c:v>
                </c:pt>
                <c:pt idx="4">
                  <c:v>955</c:v>
                </c:pt>
                <c:pt idx="5">
                  <c:v>946</c:v>
                </c:pt>
                <c:pt idx="6">
                  <c:v>345</c:v>
                </c:pt>
                <c:pt idx="7">
                  <c:v>395</c:v>
                </c:pt>
                <c:pt idx="8">
                  <c:v>587</c:v>
                </c:pt>
                <c:pt idx="9">
                  <c:v>624</c:v>
                </c:pt>
                <c:pt idx="10">
                  <c:v>428</c:v>
                </c:pt>
                <c:pt idx="11">
                  <c:v>409</c:v>
                </c:pt>
                <c:pt idx="12">
                  <c:v>545</c:v>
                </c:pt>
                <c:pt idx="13">
                  <c:v>121</c:v>
                </c:pt>
                <c:pt idx="14">
                  <c:v>144</c:v>
                </c:pt>
                <c:pt idx="15">
                  <c:v>876</c:v>
                </c:pt>
                <c:pt idx="16">
                  <c:v>263</c:v>
                </c:pt>
                <c:pt idx="17">
                  <c:v>420</c:v>
                </c:pt>
                <c:pt idx="18">
                  <c:v>279</c:v>
                </c:pt>
                <c:pt idx="19">
                  <c:v>297</c:v>
                </c:pt>
                <c:pt idx="20">
                  <c:v>530</c:v>
                </c:pt>
                <c:pt idx="21">
                  <c:v>79</c:v>
                </c:pt>
                <c:pt idx="22">
                  <c:v>211</c:v>
                </c:pt>
                <c:pt idx="23">
                  <c:v>372</c:v>
                </c:pt>
                <c:pt idx="24">
                  <c:v>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1-4390-9BC9-70EF9422B3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96936159"/>
        <c:axId val="1896936639"/>
      </c:barChart>
      <c:catAx>
        <c:axId val="189693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936639"/>
        <c:crosses val="autoZero"/>
        <c:auto val="1"/>
        <c:lblAlgn val="ctr"/>
        <c:lblOffset val="100"/>
        <c:noMultiLvlLbl val="0"/>
      </c:catAx>
      <c:valAx>
        <c:axId val="18969366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9693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33</xdr:row>
      <xdr:rowOff>95250</xdr:rowOff>
    </xdr:from>
    <xdr:to>
      <xdr:col>19</xdr:col>
      <xdr:colOff>371475</xdr:colOff>
      <xdr:row>54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65316-5B2C-26CF-6EC8-631E32878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447675</xdr:colOff>
      <xdr:row>58</xdr:row>
      <xdr:rowOff>104775</xdr:rowOff>
    </xdr:from>
    <xdr:to>
      <xdr:col>21</xdr:col>
      <xdr:colOff>361949</xdr:colOff>
      <xdr:row>81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7B58BE-C191-2036-1DC2-9AE74F334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600076</xdr:colOff>
      <xdr:row>83</xdr:row>
      <xdr:rowOff>90487</xdr:rowOff>
    </xdr:from>
    <xdr:to>
      <xdr:col>21</xdr:col>
      <xdr:colOff>238125</xdr:colOff>
      <xdr:row>102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506141-C355-4605-6753-A72BA881B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600074</xdr:colOff>
      <xdr:row>108</xdr:row>
      <xdr:rowOff>180975</xdr:rowOff>
    </xdr:from>
    <xdr:to>
      <xdr:col>21</xdr:col>
      <xdr:colOff>266699</xdr:colOff>
      <xdr:row>134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60662A3-B2BB-90BC-F95A-D4004953F7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CF1F-A84C-41C7-8A40-A36DEC6EE35D}">
  <dimension ref="A2:T52"/>
  <sheetViews>
    <sheetView workbookViewId="0">
      <selection activeCell="E10" sqref="E10"/>
    </sheetView>
  </sheetViews>
  <sheetFormatPr defaultRowHeight="15" x14ac:dyDescent="0.25"/>
  <cols>
    <col min="1" max="1" width="10.42578125" customWidth="1"/>
    <col min="2" max="2" width="25.28515625" customWidth="1"/>
    <col min="3" max="3" width="14.85546875" customWidth="1"/>
    <col min="4" max="4" width="17.5703125" customWidth="1"/>
    <col min="5" max="20" width="18.140625" customWidth="1"/>
  </cols>
  <sheetData>
    <row r="2" spans="1:20" ht="17.25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</row>
    <row r="3" spans="1:20" ht="16.5" x14ac:dyDescent="0.3">
      <c r="A3" s="2"/>
      <c r="B3" s="2" t="s">
        <v>4</v>
      </c>
      <c r="C3" s="2" t="s">
        <v>5</v>
      </c>
      <c r="D3" s="2">
        <v>5</v>
      </c>
      <c r="E3" s="3">
        <v>34878</v>
      </c>
      <c r="F3" s="2" t="s">
        <v>5</v>
      </c>
      <c r="G3" s="2">
        <v>5</v>
      </c>
      <c r="H3" s="3">
        <v>34878</v>
      </c>
      <c r="I3" s="2" t="s">
        <v>5</v>
      </c>
      <c r="J3" s="2">
        <v>5</v>
      </c>
      <c r="K3" s="3">
        <v>34878</v>
      </c>
      <c r="L3" s="2" t="s">
        <v>5</v>
      </c>
      <c r="M3" s="2">
        <v>5</v>
      </c>
      <c r="N3" s="3">
        <v>34878</v>
      </c>
      <c r="O3" s="2" t="s">
        <v>5</v>
      </c>
      <c r="P3" s="2">
        <v>5</v>
      </c>
      <c r="Q3" s="3">
        <v>34878</v>
      </c>
      <c r="R3" s="2" t="s">
        <v>5</v>
      </c>
      <c r="S3" s="2">
        <v>5</v>
      </c>
      <c r="T3" s="3">
        <v>34878</v>
      </c>
    </row>
    <row r="4" spans="1:20" ht="16.5" x14ac:dyDescent="0.3">
      <c r="A4" s="2"/>
      <c r="B4" s="2" t="s">
        <v>6</v>
      </c>
      <c r="C4" s="2" t="s">
        <v>5</v>
      </c>
      <c r="D4" s="2">
        <v>14</v>
      </c>
      <c r="E4" s="3">
        <v>43525</v>
      </c>
      <c r="F4" s="2" t="s">
        <v>5</v>
      </c>
      <c r="G4" s="2">
        <v>14</v>
      </c>
      <c r="H4" s="3">
        <v>43525</v>
      </c>
      <c r="I4" s="2" t="s">
        <v>5</v>
      </c>
      <c r="J4" s="2">
        <v>14</v>
      </c>
      <c r="K4" s="3">
        <v>43525</v>
      </c>
      <c r="L4" s="2" t="s">
        <v>5</v>
      </c>
      <c r="M4" s="2">
        <v>14</v>
      </c>
      <c r="N4" s="3">
        <v>43525</v>
      </c>
      <c r="O4" s="2" t="s">
        <v>5</v>
      </c>
      <c r="P4" s="2">
        <v>14</v>
      </c>
      <c r="Q4" s="3">
        <v>43525</v>
      </c>
      <c r="R4" s="2" t="s">
        <v>5</v>
      </c>
      <c r="S4" s="2">
        <v>14</v>
      </c>
      <c r="T4" s="3">
        <v>43525</v>
      </c>
    </row>
    <row r="5" spans="1:20" ht="16.5" x14ac:dyDescent="0.3">
      <c r="A5" s="2"/>
      <c r="B5" s="2" t="s">
        <v>7</v>
      </c>
      <c r="C5" s="2" t="s">
        <v>8</v>
      </c>
      <c r="D5" s="2">
        <v>6</v>
      </c>
      <c r="E5" s="3">
        <v>49784</v>
      </c>
      <c r="F5" s="2" t="s">
        <v>8</v>
      </c>
      <c r="G5" s="2">
        <v>6</v>
      </c>
      <c r="H5" s="3">
        <v>49784</v>
      </c>
      <c r="I5" s="2" t="s">
        <v>8</v>
      </c>
      <c r="J5" s="2">
        <v>6</v>
      </c>
      <c r="K5" s="3">
        <v>49784</v>
      </c>
      <c r="L5" s="2" t="s">
        <v>8</v>
      </c>
      <c r="M5" s="2">
        <v>6</v>
      </c>
      <c r="N5" s="3">
        <v>49784</v>
      </c>
      <c r="O5" s="2" t="s">
        <v>8</v>
      </c>
      <c r="P5" s="2">
        <v>6</v>
      </c>
      <c r="Q5" s="3">
        <v>49784</v>
      </c>
      <c r="R5" s="2" t="s">
        <v>8</v>
      </c>
      <c r="S5" s="2">
        <v>6</v>
      </c>
      <c r="T5" s="3">
        <v>49784</v>
      </c>
    </row>
    <row r="6" spans="1:20" ht="16.5" x14ac:dyDescent="0.3">
      <c r="A6" s="2"/>
      <c r="B6" s="2" t="s">
        <v>9</v>
      </c>
      <c r="C6" s="2" t="s">
        <v>10</v>
      </c>
      <c r="D6" s="2">
        <v>18</v>
      </c>
      <c r="E6" s="3">
        <v>36727</v>
      </c>
      <c r="F6" s="2" t="s">
        <v>10</v>
      </c>
      <c r="G6" s="2">
        <v>18</v>
      </c>
      <c r="H6" s="3">
        <v>36727</v>
      </c>
      <c r="I6" s="2" t="s">
        <v>10</v>
      </c>
      <c r="J6" s="2">
        <v>18</v>
      </c>
      <c r="K6" s="3">
        <v>36727</v>
      </c>
      <c r="L6" s="2" t="s">
        <v>10</v>
      </c>
      <c r="M6" s="2">
        <v>18</v>
      </c>
      <c r="N6" s="3">
        <v>36727</v>
      </c>
      <c r="O6" s="2" t="s">
        <v>10</v>
      </c>
      <c r="P6" s="2">
        <v>18</v>
      </c>
      <c r="Q6" s="3">
        <v>36727</v>
      </c>
      <c r="R6" s="2" t="s">
        <v>10</v>
      </c>
      <c r="S6" s="2">
        <v>18</v>
      </c>
      <c r="T6" s="3">
        <v>36727</v>
      </c>
    </row>
    <row r="7" spans="1:20" ht="16.5" x14ac:dyDescent="0.3">
      <c r="A7" s="2"/>
      <c r="B7" s="2" t="s">
        <v>11</v>
      </c>
      <c r="C7" s="2" t="s">
        <v>5</v>
      </c>
      <c r="D7" s="2">
        <v>17</v>
      </c>
      <c r="E7" s="3">
        <v>44658</v>
      </c>
      <c r="F7" s="2" t="s">
        <v>5</v>
      </c>
      <c r="G7" s="2">
        <v>17</v>
      </c>
      <c r="H7" s="3">
        <v>44658</v>
      </c>
      <c r="I7" s="2" t="s">
        <v>5</v>
      </c>
      <c r="J7" s="2">
        <v>17</v>
      </c>
      <c r="K7" s="3">
        <v>44658</v>
      </c>
      <c r="L7" s="2" t="s">
        <v>5</v>
      </c>
      <c r="M7" s="2">
        <v>17</v>
      </c>
      <c r="N7" s="3">
        <v>44658</v>
      </c>
      <c r="O7" s="2" t="s">
        <v>5</v>
      </c>
      <c r="P7" s="2">
        <v>17</v>
      </c>
      <c r="Q7" s="3">
        <v>44658</v>
      </c>
      <c r="R7" s="2" t="s">
        <v>5</v>
      </c>
      <c r="S7" s="2">
        <v>17</v>
      </c>
      <c r="T7" s="3">
        <v>44658</v>
      </c>
    </row>
    <row r="8" spans="1:20" ht="16.5" x14ac:dyDescent="0.3">
      <c r="A8" s="2"/>
      <c r="B8" s="2" t="s">
        <v>12</v>
      </c>
      <c r="C8" s="2" t="s">
        <v>13</v>
      </c>
      <c r="D8" s="2">
        <v>13</v>
      </c>
      <c r="E8" s="3">
        <v>26191</v>
      </c>
      <c r="F8" s="2" t="s">
        <v>13</v>
      </c>
      <c r="G8" s="2">
        <v>13</v>
      </c>
      <c r="H8" s="3">
        <v>26191</v>
      </c>
      <c r="I8" s="2" t="s">
        <v>13</v>
      </c>
      <c r="J8" s="2">
        <v>13</v>
      </c>
      <c r="K8" s="3">
        <v>26191</v>
      </c>
      <c r="L8" s="2" t="s">
        <v>13</v>
      </c>
      <c r="M8" s="2">
        <v>13</v>
      </c>
      <c r="N8" s="3">
        <v>26191</v>
      </c>
      <c r="O8" s="2" t="s">
        <v>13</v>
      </c>
      <c r="P8" s="2">
        <v>13</v>
      </c>
      <c r="Q8" s="3">
        <v>26191</v>
      </c>
      <c r="R8" s="2" t="s">
        <v>13</v>
      </c>
      <c r="S8" s="2">
        <v>13</v>
      </c>
      <c r="T8" s="3">
        <v>26191</v>
      </c>
    </row>
    <row r="9" spans="1:20" ht="16.5" x14ac:dyDescent="0.3">
      <c r="A9" s="2"/>
      <c r="B9" s="2" t="s">
        <v>14</v>
      </c>
      <c r="C9" s="2" t="s">
        <v>15</v>
      </c>
      <c r="D9" s="2">
        <v>3</v>
      </c>
      <c r="E9" s="3">
        <v>63219</v>
      </c>
      <c r="F9" s="2" t="s">
        <v>15</v>
      </c>
      <c r="G9" s="2">
        <v>3</v>
      </c>
      <c r="H9" s="3">
        <v>63219</v>
      </c>
      <c r="I9" s="2" t="s">
        <v>15</v>
      </c>
      <c r="J9" s="2">
        <v>3</v>
      </c>
      <c r="K9" s="3">
        <v>63219</v>
      </c>
      <c r="L9" s="2" t="s">
        <v>15</v>
      </c>
      <c r="M9" s="2">
        <v>3</v>
      </c>
      <c r="N9" s="3">
        <v>63219</v>
      </c>
      <c r="O9" s="2" t="s">
        <v>15</v>
      </c>
      <c r="P9" s="2">
        <v>3</v>
      </c>
      <c r="Q9" s="3">
        <v>63219</v>
      </c>
      <c r="R9" s="2" t="s">
        <v>15</v>
      </c>
      <c r="S9" s="2">
        <v>3</v>
      </c>
      <c r="T9" s="3">
        <v>63219</v>
      </c>
    </row>
    <row r="10" spans="1:20" ht="16.5" x14ac:dyDescent="0.3">
      <c r="A10" s="2"/>
      <c r="B10" s="2" t="s">
        <v>16</v>
      </c>
      <c r="C10" s="2" t="s">
        <v>5</v>
      </c>
      <c r="D10" s="2">
        <v>2</v>
      </c>
      <c r="E10" s="3">
        <v>65180</v>
      </c>
      <c r="F10" s="2" t="s">
        <v>5</v>
      </c>
      <c r="G10" s="2">
        <v>2</v>
      </c>
      <c r="H10" s="3">
        <v>65180</v>
      </c>
      <c r="I10" s="2" t="s">
        <v>5</v>
      </c>
      <c r="J10" s="2">
        <v>2</v>
      </c>
      <c r="K10" s="3">
        <v>65180</v>
      </c>
      <c r="L10" s="2" t="s">
        <v>5</v>
      </c>
      <c r="M10" s="2">
        <v>2</v>
      </c>
      <c r="N10" s="3">
        <v>65180</v>
      </c>
      <c r="O10" s="2" t="s">
        <v>5</v>
      </c>
      <c r="P10" s="2">
        <v>2</v>
      </c>
      <c r="Q10" s="3">
        <v>65180</v>
      </c>
      <c r="R10" s="2" t="s">
        <v>5</v>
      </c>
      <c r="S10" s="2">
        <v>2</v>
      </c>
      <c r="T10" s="3">
        <v>65180</v>
      </c>
    </row>
    <row r="11" spans="1:20" ht="16.5" x14ac:dyDescent="0.3">
      <c r="A11" s="2"/>
      <c r="B11" s="2" t="s">
        <v>17</v>
      </c>
      <c r="C11" s="2" t="s">
        <v>15</v>
      </c>
      <c r="D11" s="2">
        <v>12</v>
      </c>
      <c r="E11" s="3">
        <v>36115</v>
      </c>
      <c r="F11" s="2" t="s">
        <v>15</v>
      </c>
      <c r="G11" s="2">
        <v>12</v>
      </c>
      <c r="H11" s="3">
        <v>36115</v>
      </c>
      <c r="I11" s="2" t="s">
        <v>15</v>
      </c>
      <c r="J11" s="2">
        <v>12</v>
      </c>
      <c r="K11" s="3">
        <v>36115</v>
      </c>
      <c r="L11" s="2" t="s">
        <v>15</v>
      </c>
      <c r="M11" s="2">
        <v>12</v>
      </c>
      <c r="N11" s="3">
        <v>36115</v>
      </c>
      <c r="O11" s="2" t="s">
        <v>15</v>
      </c>
      <c r="P11" s="2">
        <v>12</v>
      </c>
      <c r="Q11" s="3">
        <v>36115</v>
      </c>
      <c r="R11" s="2" t="s">
        <v>15</v>
      </c>
      <c r="S11" s="2">
        <v>12</v>
      </c>
      <c r="T11" s="3">
        <v>36115</v>
      </c>
    </row>
    <row r="12" spans="1:20" ht="16.5" x14ac:dyDescent="0.3">
      <c r="A12" s="2"/>
      <c r="B12" s="2" t="s">
        <v>18</v>
      </c>
      <c r="C12" s="2" t="s">
        <v>13</v>
      </c>
      <c r="D12" s="2">
        <v>7</v>
      </c>
      <c r="E12" s="3">
        <v>36576</v>
      </c>
      <c r="F12" s="2" t="s">
        <v>13</v>
      </c>
      <c r="G12" s="2">
        <v>7</v>
      </c>
      <c r="H12" s="3">
        <v>36576</v>
      </c>
      <c r="I12" s="2" t="s">
        <v>13</v>
      </c>
      <c r="J12" s="2">
        <v>7</v>
      </c>
      <c r="K12" s="3">
        <v>36576</v>
      </c>
      <c r="L12" s="2" t="s">
        <v>13</v>
      </c>
      <c r="M12" s="2">
        <v>7</v>
      </c>
      <c r="N12" s="3">
        <v>36576</v>
      </c>
      <c r="O12" s="2" t="s">
        <v>13</v>
      </c>
      <c r="P12" s="2">
        <v>7</v>
      </c>
      <c r="Q12" s="3">
        <v>36576</v>
      </c>
      <c r="R12" s="2" t="s">
        <v>13</v>
      </c>
      <c r="S12" s="2">
        <v>7</v>
      </c>
      <c r="T12" s="3">
        <v>36576</v>
      </c>
    </row>
    <row r="13" spans="1:20" ht="16.5" x14ac:dyDescent="0.3">
      <c r="A13" s="2"/>
      <c r="B13" s="2" t="s">
        <v>19</v>
      </c>
      <c r="C13" s="2" t="s">
        <v>8</v>
      </c>
      <c r="D13" s="2">
        <v>3</v>
      </c>
      <c r="E13" s="3">
        <v>46832</v>
      </c>
      <c r="F13" s="2" t="s">
        <v>8</v>
      </c>
      <c r="G13" s="2">
        <v>3</v>
      </c>
      <c r="H13" s="3">
        <v>46832</v>
      </c>
      <c r="I13" s="2" t="s">
        <v>8</v>
      </c>
      <c r="J13" s="2">
        <v>3</v>
      </c>
      <c r="K13" s="3">
        <v>46832</v>
      </c>
      <c r="L13" s="2" t="s">
        <v>8</v>
      </c>
      <c r="M13" s="2">
        <v>3</v>
      </c>
      <c r="N13" s="3">
        <v>46832</v>
      </c>
      <c r="O13" s="2" t="s">
        <v>8</v>
      </c>
      <c r="P13" s="2">
        <v>3</v>
      </c>
      <c r="Q13" s="3">
        <v>46832</v>
      </c>
      <c r="R13" s="2" t="s">
        <v>8</v>
      </c>
      <c r="S13" s="2">
        <v>3</v>
      </c>
      <c r="T13" s="3">
        <v>46832</v>
      </c>
    </row>
    <row r="14" spans="1:20" ht="16.5" x14ac:dyDescent="0.3">
      <c r="A14" s="2"/>
      <c r="B14" s="2" t="s">
        <v>20</v>
      </c>
      <c r="C14" s="2" t="s">
        <v>15</v>
      </c>
      <c r="D14" s="2">
        <v>5</v>
      </c>
      <c r="E14" s="3">
        <v>55211</v>
      </c>
      <c r="F14" s="2" t="s">
        <v>15</v>
      </c>
      <c r="G14" s="2">
        <v>5</v>
      </c>
      <c r="H14" s="3">
        <v>55211</v>
      </c>
      <c r="I14" s="2" t="s">
        <v>15</v>
      </c>
      <c r="J14" s="2">
        <v>5</v>
      </c>
      <c r="K14" s="3">
        <v>55211</v>
      </c>
      <c r="L14" s="2" t="s">
        <v>15</v>
      </c>
      <c r="M14" s="2">
        <v>5</v>
      </c>
      <c r="N14" s="3">
        <v>55211</v>
      </c>
      <c r="O14" s="2" t="s">
        <v>15</v>
      </c>
      <c r="P14" s="2">
        <v>5</v>
      </c>
      <c r="Q14" s="3">
        <v>55211</v>
      </c>
      <c r="R14" s="2" t="s">
        <v>15</v>
      </c>
      <c r="S14" s="2">
        <v>5</v>
      </c>
      <c r="T14" s="3">
        <v>55211</v>
      </c>
    </row>
    <row r="15" spans="1:20" ht="16.5" x14ac:dyDescent="0.3">
      <c r="A15" s="2"/>
      <c r="B15" s="2" t="s">
        <v>21</v>
      </c>
      <c r="C15" s="2" t="s">
        <v>5</v>
      </c>
      <c r="D15" s="2">
        <v>2</v>
      </c>
      <c r="E15" s="3">
        <v>39745</v>
      </c>
      <c r="F15" s="2" t="s">
        <v>5</v>
      </c>
      <c r="G15" s="2">
        <v>2</v>
      </c>
      <c r="H15" s="3">
        <v>39745</v>
      </c>
      <c r="I15" s="2" t="s">
        <v>5</v>
      </c>
      <c r="J15" s="2">
        <v>2</v>
      </c>
      <c r="K15" s="3">
        <v>39745</v>
      </c>
      <c r="L15" s="2" t="s">
        <v>5</v>
      </c>
      <c r="M15" s="2">
        <v>2</v>
      </c>
      <c r="N15" s="3">
        <v>39745</v>
      </c>
      <c r="O15" s="2" t="s">
        <v>5</v>
      </c>
      <c r="P15" s="2">
        <v>2</v>
      </c>
      <c r="Q15" s="3">
        <v>39745</v>
      </c>
      <c r="R15" s="2" t="s">
        <v>5</v>
      </c>
      <c r="S15" s="2">
        <v>2</v>
      </c>
      <c r="T15" s="3">
        <v>39745</v>
      </c>
    </row>
    <row r="16" spans="1:20" ht="16.5" x14ac:dyDescent="0.3">
      <c r="A16" s="2"/>
      <c r="B16" s="2" t="s">
        <v>22</v>
      </c>
      <c r="C16" s="2" t="s">
        <v>5</v>
      </c>
      <c r="D16" s="2">
        <v>16</v>
      </c>
      <c r="E16" s="3">
        <v>52100</v>
      </c>
      <c r="F16" s="2" t="s">
        <v>5</v>
      </c>
      <c r="G16" s="2">
        <v>16</v>
      </c>
      <c r="H16" s="3">
        <v>52100</v>
      </c>
      <c r="I16" s="2" t="s">
        <v>5</v>
      </c>
      <c r="J16" s="2">
        <v>16</v>
      </c>
      <c r="K16" s="3">
        <v>52100</v>
      </c>
      <c r="L16" s="2" t="s">
        <v>5</v>
      </c>
      <c r="M16" s="2">
        <v>16</v>
      </c>
      <c r="N16" s="3">
        <v>52100</v>
      </c>
      <c r="O16" s="2" t="s">
        <v>5</v>
      </c>
      <c r="P16" s="2">
        <v>16</v>
      </c>
      <c r="Q16" s="3">
        <v>52100</v>
      </c>
      <c r="R16" s="2" t="s">
        <v>5</v>
      </c>
      <c r="S16" s="2">
        <v>16</v>
      </c>
      <c r="T16" s="3">
        <v>52100</v>
      </c>
    </row>
    <row r="17" spans="1:20" ht="16.5" x14ac:dyDescent="0.3">
      <c r="A17" s="2"/>
      <c r="B17" s="2" t="s">
        <v>23</v>
      </c>
      <c r="C17" s="2" t="s">
        <v>8</v>
      </c>
      <c r="D17" s="2">
        <v>4</v>
      </c>
      <c r="E17" s="3">
        <v>40004</v>
      </c>
      <c r="F17" s="2" t="s">
        <v>8</v>
      </c>
      <c r="G17" s="2">
        <v>4</v>
      </c>
      <c r="H17" s="3">
        <v>40004</v>
      </c>
      <c r="I17" s="2" t="s">
        <v>8</v>
      </c>
      <c r="J17" s="2">
        <v>4</v>
      </c>
      <c r="K17" s="3">
        <v>40004</v>
      </c>
      <c r="L17" s="2" t="s">
        <v>8</v>
      </c>
      <c r="M17" s="2">
        <v>4</v>
      </c>
      <c r="N17" s="3">
        <v>40004</v>
      </c>
      <c r="O17" s="2" t="s">
        <v>8</v>
      </c>
      <c r="P17" s="2">
        <v>4</v>
      </c>
      <c r="Q17" s="3">
        <v>40004</v>
      </c>
      <c r="R17" s="2" t="s">
        <v>8</v>
      </c>
      <c r="S17" s="2">
        <v>4</v>
      </c>
      <c r="T17" s="3">
        <v>40004</v>
      </c>
    </row>
    <row r="18" spans="1:20" ht="16.5" x14ac:dyDescent="0.3">
      <c r="A18" s="2"/>
      <c r="B18" s="2" t="s">
        <v>24</v>
      </c>
      <c r="C18" s="2" t="s">
        <v>10</v>
      </c>
      <c r="D18" s="2">
        <v>8</v>
      </c>
      <c r="E18" s="3">
        <v>79234</v>
      </c>
      <c r="F18" s="2" t="s">
        <v>10</v>
      </c>
      <c r="G18" s="2">
        <v>8</v>
      </c>
      <c r="H18" s="3">
        <v>79234</v>
      </c>
      <c r="I18" s="2" t="s">
        <v>10</v>
      </c>
      <c r="J18" s="2">
        <v>8</v>
      </c>
      <c r="K18" s="3">
        <v>79234</v>
      </c>
      <c r="L18" s="2" t="s">
        <v>10</v>
      </c>
      <c r="M18" s="2">
        <v>8</v>
      </c>
      <c r="N18" s="3">
        <v>79234</v>
      </c>
      <c r="O18" s="2" t="s">
        <v>10</v>
      </c>
      <c r="P18" s="2">
        <v>8</v>
      </c>
      <c r="Q18" s="3">
        <v>79234</v>
      </c>
      <c r="R18" s="2" t="s">
        <v>10</v>
      </c>
      <c r="S18" s="2">
        <v>8</v>
      </c>
      <c r="T18" s="3">
        <v>79234</v>
      </c>
    </row>
    <row r="19" spans="1:20" ht="16.5" x14ac:dyDescent="0.3">
      <c r="A19" s="2"/>
      <c r="B19" s="2" t="s">
        <v>25</v>
      </c>
      <c r="C19" s="2" t="s">
        <v>5</v>
      </c>
      <c r="D19" s="2">
        <v>12</v>
      </c>
      <c r="E19" s="3">
        <v>58293</v>
      </c>
      <c r="F19" s="2" t="s">
        <v>5</v>
      </c>
      <c r="G19" s="2">
        <v>12</v>
      </c>
      <c r="H19" s="3">
        <v>58293</v>
      </c>
      <c r="I19" s="2" t="s">
        <v>5</v>
      </c>
      <c r="J19" s="2">
        <v>12</v>
      </c>
      <c r="K19" s="3">
        <v>58293</v>
      </c>
      <c r="L19" s="2" t="s">
        <v>5</v>
      </c>
      <c r="M19" s="2">
        <v>12</v>
      </c>
      <c r="N19" s="3">
        <v>58293</v>
      </c>
      <c r="O19" s="2" t="s">
        <v>5</v>
      </c>
      <c r="P19" s="2">
        <v>12</v>
      </c>
      <c r="Q19" s="3">
        <v>58293</v>
      </c>
      <c r="R19" s="2" t="s">
        <v>5</v>
      </c>
      <c r="S19" s="2">
        <v>12</v>
      </c>
      <c r="T19" s="3">
        <v>58293</v>
      </c>
    </row>
    <row r="20" spans="1:20" ht="16.5" x14ac:dyDescent="0.3">
      <c r="A20" s="2"/>
      <c r="B20" s="2" t="s">
        <v>26</v>
      </c>
      <c r="C20" s="2" t="s">
        <v>13</v>
      </c>
      <c r="D20" s="2">
        <v>16</v>
      </c>
      <c r="E20" s="3">
        <v>40521</v>
      </c>
      <c r="F20" s="2" t="s">
        <v>13</v>
      </c>
      <c r="G20" s="2">
        <v>16</v>
      </c>
      <c r="H20" s="3">
        <v>40521</v>
      </c>
      <c r="I20" s="2" t="s">
        <v>13</v>
      </c>
      <c r="J20" s="2">
        <v>16</v>
      </c>
      <c r="K20" s="3">
        <v>40521</v>
      </c>
      <c r="L20" s="2" t="s">
        <v>13</v>
      </c>
      <c r="M20" s="2">
        <v>16</v>
      </c>
      <c r="N20" s="3">
        <v>40521</v>
      </c>
      <c r="O20" s="2" t="s">
        <v>13</v>
      </c>
      <c r="P20" s="2">
        <v>16</v>
      </c>
      <c r="Q20" s="3">
        <v>40521</v>
      </c>
      <c r="R20" s="2" t="s">
        <v>13</v>
      </c>
      <c r="S20" s="2">
        <v>16</v>
      </c>
      <c r="T20" s="3">
        <v>40521</v>
      </c>
    </row>
    <row r="21" spans="1:20" ht="16.5" x14ac:dyDescent="0.3">
      <c r="A21" s="2"/>
      <c r="B21" s="2" t="s">
        <v>27</v>
      </c>
      <c r="C21" s="2" t="s">
        <v>15</v>
      </c>
      <c r="D21" s="2">
        <v>3</v>
      </c>
      <c r="E21" s="3">
        <v>27714</v>
      </c>
      <c r="F21" s="2" t="s">
        <v>15</v>
      </c>
      <c r="G21" s="2">
        <v>3</v>
      </c>
      <c r="H21" s="3">
        <v>27714</v>
      </c>
      <c r="I21" s="2" t="s">
        <v>15</v>
      </c>
      <c r="J21" s="2">
        <v>3</v>
      </c>
      <c r="K21" s="3">
        <v>27714</v>
      </c>
      <c r="L21" s="2" t="s">
        <v>15</v>
      </c>
      <c r="M21" s="2">
        <v>3</v>
      </c>
      <c r="N21" s="3">
        <v>27714</v>
      </c>
      <c r="O21" s="2" t="s">
        <v>15</v>
      </c>
      <c r="P21" s="2">
        <v>3</v>
      </c>
      <c r="Q21" s="3">
        <v>27714</v>
      </c>
      <c r="R21" s="2" t="s">
        <v>15</v>
      </c>
      <c r="S21" s="2">
        <v>3</v>
      </c>
      <c r="T21" s="3">
        <v>27714</v>
      </c>
    </row>
    <row r="22" spans="1:20" ht="16.5" x14ac:dyDescent="0.3">
      <c r="A22" s="2"/>
      <c r="B22" s="2" t="s">
        <v>28</v>
      </c>
      <c r="C22" s="2" t="s">
        <v>5</v>
      </c>
      <c r="D22" s="2">
        <v>4</v>
      </c>
      <c r="E22" s="3">
        <v>66640</v>
      </c>
      <c r="F22" s="2" t="s">
        <v>5</v>
      </c>
      <c r="G22" s="2">
        <v>4</v>
      </c>
      <c r="H22" s="3">
        <v>66640</v>
      </c>
      <c r="I22" s="2" t="s">
        <v>5</v>
      </c>
      <c r="J22" s="2">
        <v>4</v>
      </c>
      <c r="K22" s="3">
        <v>66640</v>
      </c>
      <c r="L22" s="2" t="s">
        <v>5</v>
      </c>
      <c r="M22" s="2">
        <v>4</v>
      </c>
      <c r="N22" s="3">
        <v>66640</v>
      </c>
      <c r="O22" s="2" t="s">
        <v>5</v>
      </c>
      <c r="P22" s="2">
        <v>4</v>
      </c>
      <c r="Q22" s="3">
        <v>66640</v>
      </c>
      <c r="R22" s="2" t="s">
        <v>5</v>
      </c>
      <c r="S22" s="2">
        <v>4</v>
      </c>
      <c r="T22" s="3">
        <v>66640</v>
      </c>
    </row>
    <row r="23" spans="1:20" ht="16.5" x14ac:dyDescent="0.3">
      <c r="A23" s="2"/>
      <c r="B23" s="2" t="s">
        <v>29</v>
      </c>
      <c r="C23" s="2" t="s">
        <v>15</v>
      </c>
      <c r="D23" s="2">
        <v>11</v>
      </c>
      <c r="E23" s="3">
        <v>32643</v>
      </c>
      <c r="F23" s="2" t="s">
        <v>15</v>
      </c>
      <c r="G23" s="2">
        <v>11</v>
      </c>
      <c r="H23" s="3">
        <v>32643</v>
      </c>
      <c r="I23" s="2" t="s">
        <v>15</v>
      </c>
      <c r="J23" s="2">
        <v>11</v>
      </c>
      <c r="K23" s="3">
        <v>32643</v>
      </c>
      <c r="L23" s="2" t="s">
        <v>15</v>
      </c>
      <c r="M23" s="2">
        <v>11</v>
      </c>
      <c r="N23" s="3">
        <v>32643</v>
      </c>
      <c r="O23" s="2" t="s">
        <v>15</v>
      </c>
      <c r="P23" s="2">
        <v>11</v>
      </c>
      <c r="Q23" s="3">
        <v>32643</v>
      </c>
      <c r="R23" s="2" t="s">
        <v>15</v>
      </c>
      <c r="S23" s="2">
        <v>11</v>
      </c>
      <c r="T23" s="3">
        <v>32643</v>
      </c>
    </row>
    <row r="24" spans="1:20" ht="16.5" x14ac:dyDescent="0.3">
      <c r="A24" s="2"/>
      <c r="B24" s="2" t="s">
        <v>30</v>
      </c>
      <c r="C24" s="2" t="s">
        <v>13</v>
      </c>
      <c r="D24" s="2">
        <v>3</v>
      </c>
      <c r="E24" s="3">
        <v>60673</v>
      </c>
      <c r="F24" s="2" t="s">
        <v>13</v>
      </c>
      <c r="G24" s="2">
        <v>3</v>
      </c>
      <c r="H24" s="3">
        <v>60673</v>
      </c>
      <c r="I24" s="2" t="s">
        <v>13</v>
      </c>
      <c r="J24" s="2">
        <v>3</v>
      </c>
      <c r="K24" s="3">
        <v>60673</v>
      </c>
      <c r="L24" s="2" t="s">
        <v>13</v>
      </c>
      <c r="M24" s="2">
        <v>3</v>
      </c>
      <c r="N24" s="3">
        <v>60673</v>
      </c>
      <c r="O24" s="2" t="s">
        <v>13</v>
      </c>
      <c r="P24" s="2">
        <v>3</v>
      </c>
      <c r="Q24" s="3">
        <v>60673</v>
      </c>
      <c r="R24" s="2" t="s">
        <v>13</v>
      </c>
      <c r="S24" s="2">
        <v>3</v>
      </c>
      <c r="T24" s="3">
        <v>60673</v>
      </c>
    </row>
    <row r="25" spans="1:20" ht="16.5" x14ac:dyDescent="0.3">
      <c r="A25" s="2"/>
      <c r="B25" s="2" t="s">
        <v>31</v>
      </c>
      <c r="C25" s="2" t="s">
        <v>8</v>
      </c>
      <c r="D25" s="2">
        <v>14</v>
      </c>
      <c r="E25" s="3">
        <v>35943</v>
      </c>
      <c r="F25" s="2" t="s">
        <v>8</v>
      </c>
      <c r="G25" s="2">
        <v>14</v>
      </c>
      <c r="H25" s="3">
        <v>35943</v>
      </c>
      <c r="I25" s="2" t="s">
        <v>8</v>
      </c>
      <c r="J25" s="2">
        <v>14</v>
      </c>
      <c r="K25" s="3">
        <v>35943</v>
      </c>
      <c r="L25" s="2" t="s">
        <v>8</v>
      </c>
      <c r="M25" s="2">
        <v>14</v>
      </c>
      <c r="N25" s="3">
        <v>35943</v>
      </c>
      <c r="O25" s="2" t="s">
        <v>8</v>
      </c>
      <c r="P25" s="2">
        <v>14</v>
      </c>
      <c r="Q25" s="3">
        <v>35943</v>
      </c>
      <c r="R25" s="2" t="s">
        <v>8</v>
      </c>
      <c r="S25" s="2">
        <v>14</v>
      </c>
      <c r="T25" s="3">
        <v>35943</v>
      </c>
    </row>
    <row r="26" spans="1:20" ht="16.5" x14ac:dyDescent="0.3">
      <c r="A26" s="2"/>
      <c r="B26" s="2" t="s">
        <v>32</v>
      </c>
      <c r="C26" s="2" t="s">
        <v>15</v>
      </c>
      <c r="D26" s="2">
        <v>17</v>
      </c>
      <c r="E26" s="3">
        <v>37250</v>
      </c>
      <c r="F26" s="2" t="s">
        <v>15</v>
      </c>
      <c r="G26" s="2">
        <v>17</v>
      </c>
      <c r="H26" s="3">
        <v>37250</v>
      </c>
      <c r="I26" s="2" t="s">
        <v>15</v>
      </c>
      <c r="J26" s="2">
        <v>17</v>
      </c>
      <c r="K26" s="3">
        <v>37250</v>
      </c>
      <c r="L26" s="2" t="s">
        <v>15</v>
      </c>
      <c r="M26" s="2">
        <v>17</v>
      </c>
      <c r="N26" s="3">
        <v>37250</v>
      </c>
      <c r="O26" s="2" t="s">
        <v>15</v>
      </c>
      <c r="P26" s="2">
        <v>17</v>
      </c>
      <c r="Q26" s="3">
        <v>37250</v>
      </c>
      <c r="R26" s="2" t="s">
        <v>15</v>
      </c>
      <c r="S26" s="2">
        <v>17</v>
      </c>
      <c r="T26" s="3">
        <v>37250</v>
      </c>
    </row>
    <row r="27" spans="1:20" ht="16.5" x14ac:dyDescent="0.3">
      <c r="A27" s="2"/>
      <c r="B27" s="2" t="s">
        <v>33</v>
      </c>
      <c r="C27" s="2" t="s">
        <v>5</v>
      </c>
      <c r="D27" s="2">
        <v>11</v>
      </c>
      <c r="E27" s="3">
        <v>57185</v>
      </c>
      <c r="F27" s="2" t="s">
        <v>5</v>
      </c>
      <c r="G27" s="2">
        <v>11</v>
      </c>
      <c r="H27" s="3">
        <v>57185</v>
      </c>
      <c r="I27" s="2" t="s">
        <v>5</v>
      </c>
      <c r="J27" s="2">
        <v>11</v>
      </c>
      <c r="K27" s="3">
        <v>57185</v>
      </c>
      <c r="L27" s="2" t="s">
        <v>5</v>
      </c>
      <c r="M27" s="2">
        <v>11</v>
      </c>
      <c r="N27" s="3">
        <v>57185</v>
      </c>
      <c r="O27" s="2" t="s">
        <v>5</v>
      </c>
      <c r="P27" s="2">
        <v>11</v>
      </c>
      <c r="Q27" s="3">
        <v>57185</v>
      </c>
      <c r="R27" s="2" t="s">
        <v>5</v>
      </c>
      <c r="S27" s="2">
        <v>11</v>
      </c>
      <c r="T27" s="3">
        <v>57185</v>
      </c>
    </row>
    <row r="28" spans="1:20" ht="16.5" x14ac:dyDescent="0.3">
      <c r="A28" s="2"/>
      <c r="B28" s="2" t="s">
        <v>34</v>
      </c>
      <c r="C28" s="2" t="s">
        <v>5</v>
      </c>
      <c r="D28" s="2">
        <v>4</v>
      </c>
      <c r="E28" s="3">
        <v>62631</v>
      </c>
      <c r="F28" s="2" t="s">
        <v>5</v>
      </c>
      <c r="G28" s="2">
        <v>4</v>
      </c>
      <c r="H28" s="3">
        <v>62631</v>
      </c>
      <c r="I28" s="2" t="s">
        <v>5</v>
      </c>
      <c r="J28" s="2">
        <v>4</v>
      </c>
      <c r="K28" s="3">
        <v>62631</v>
      </c>
      <c r="L28" s="2" t="s">
        <v>5</v>
      </c>
      <c r="M28" s="2">
        <v>4</v>
      </c>
      <c r="N28" s="3">
        <v>62631</v>
      </c>
      <c r="O28" s="2" t="s">
        <v>5</v>
      </c>
      <c r="P28" s="2">
        <v>4</v>
      </c>
      <c r="Q28" s="3">
        <v>62631</v>
      </c>
      <c r="R28" s="2" t="s">
        <v>5</v>
      </c>
      <c r="S28" s="2">
        <v>4</v>
      </c>
      <c r="T28" s="3">
        <v>62631</v>
      </c>
    </row>
    <row r="29" spans="1:20" ht="16.5" x14ac:dyDescent="0.3">
      <c r="A29" s="2"/>
      <c r="B29" s="2" t="s">
        <v>35</v>
      </c>
      <c r="C29" s="2" t="s">
        <v>8</v>
      </c>
      <c r="D29" s="2">
        <v>19</v>
      </c>
      <c r="E29" s="3">
        <v>34688</v>
      </c>
      <c r="F29" s="2" t="s">
        <v>8</v>
      </c>
      <c r="G29" s="2">
        <v>19</v>
      </c>
      <c r="H29" s="3">
        <v>34688</v>
      </c>
      <c r="I29" s="2" t="s">
        <v>8</v>
      </c>
      <c r="J29" s="2">
        <v>19</v>
      </c>
      <c r="K29" s="3">
        <v>34688</v>
      </c>
      <c r="L29" s="2" t="s">
        <v>8</v>
      </c>
      <c r="M29" s="2">
        <v>19</v>
      </c>
      <c r="N29" s="3">
        <v>34688</v>
      </c>
      <c r="O29" s="2" t="s">
        <v>8</v>
      </c>
      <c r="P29" s="2">
        <v>19</v>
      </c>
      <c r="Q29" s="3">
        <v>34688</v>
      </c>
      <c r="R29" s="2" t="s">
        <v>8</v>
      </c>
      <c r="S29" s="2">
        <v>19</v>
      </c>
      <c r="T29" s="3">
        <v>34688</v>
      </c>
    </row>
    <row r="30" spans="1:20" ht="16.5" x14ac:dyDescent="0.3">
      <c r="A30" s="2"/>
      <c r="B30" s="2" t="s">
        <v>36</v>
      </c>
      <c r="C30" s="2" t="s">
        <v>10</v>
      </c>
      <c r="D30" s="2">
        <v>2</v>
      </c>
      <c r="E30" s="3">
        <v>39300</v>
      </c>
      <c r="F30" s="2" t="s">
        <v>10</v>
      </c>
      <c r="G30" s="2">
        <v>2</v>
      </c>
      <c r="H30" s="3">
        <v>39300</v>
      </c>
      <c r="I30" s="2" t="s">
        <v>10</v>
      </c>
      <c r="J30" s="2">
        <v>2</v>
      </c>
      <c r="K30" s="3">
        <v>39300</v>
      </c>
      <c r="L30" s="2" t="s">
        <v>10</v>
      </c>
      <c r="M30" s="2">
        <v>2</v>
      </c>
      <c r="N30" s="3">
        <v>39300</v>
      </c>
      <c r="O30" s="2" t="s">
        <v>10</v>
      </c>
      <c r="P30" s="2">
        <v>2</v>
      </c>
      <c r="Q30" s="3">
        <v>39300</v>
      </c>
      <c r="R30" s="2" t="s">
        <v>10</v>
      </c>
      <c r="S30" s="2">
        <v>2</v>
      </c>
      <c r="T30" s="3">
        <v>39300</v>
      </c>
    </row>
    <row r="31" spans="1:20" ht="16.5" x14ac:dyDescent="0.3">
      <c r="A31" s="2"/>
      <c r="B31" s="2" t="s">
        <v>37</v>
      </c>
      <c r="C31" s="2" t="s">
        <v>5</v>
      </c>
      <c r="D31" s="2">
        <v>12</v>
      </c>
      <c r="E31" s="3">
        <v>64025</v>
      </c>
      <c r="F31" s="2" t="s">
        <v>5</v>
      </c>
      <c r="G31" s="2">
        <v>12</v>
      </c>
      <c r="H31" s="3">
        <v>64025</v>
      </c>
      <c r="I31" s="2" t="s">
        <v>5</v>
      </c>
      <c r="J31" s="2">
        <v>12</v>
      </c>
      <c r="K31" s="3">
        <v>64025</v>
      </c>
      <c r="L31" s="2" t="s">
        <v>5</v>
      </c>
      <c r="M31" s="2">
        <v>12</v>
      </c>
      <c r="N31" s="3">
        <v>64025</v>
      </c>
      <c r="O31" s="2" t="s">
        <v>5</v>
      </c>
      <c r="P31" s="2">
        <v>12</v>
      </c>
      <c r="Q31" s="3">
        <v>64025</v>
      </c>
      <c r="R31" s="2" t="s">
        <v>5</v>
      </c>
      <c r="S31" s="2">
        <v>12</v>
      </c>
      <c r="T31" s="3">
        <v>64025</v>
      </c>
    </row>
    <row r="32" spans="1:20" ht="16.5" x14ac:dyDescent="0.3">
      <c r="A32" s="2"/>
      <c r="B32" s="2" t="s">
        <v>38</v>
      </c>
      <c r="C32" s="2" t="s">
        <v>13</v>
      </c>
      <c r="D32" s="2">
        <v>17</v>
      </c>
      <c r="E32" s="3">
        <v>72546</v>
      </c>
      <c r="F32" s="2" t="s">
        <v>13</v>
      </c>
      <c r="G32" s="2">
        <v>17</v>
      </c>
      <c r="H32" s="3">
        <v>72546</v>
      </c>
      <c r="I32" s="2" t="s">
        <v>13</v>
      </c>
      <c r="J32" s="2">
        <v>17</v>
      </c>
      <c r="K32" s="3">
        <v>72546</v>
      </c>
      <c r="L32" s="2" t="s">
        <v>13</v>
      </c>
      <c r="M32" s="2">
        <v>17</v>
      </c>
      <c r="N32" s="3">
        <v>72546</v>
      </c>
      <c r="O32" s="2" t="s">
        <v>13</v>
      </c>
      <c r="P32" s="2">
        <v>17</v>
      </c>
      <c r="Q32" s="3">
        <v>72546</v>
      </c>
      <c r="R32" s="2" t="s">
        <v>13</v>
      </c>
      <c r="S32" s="2">
        <v>17</v>
      </c>
      <c r="T32" s="3">
        <v>72546</v>
      </c>
    </row>
    <row r="33" spans="1:20" ht="16.5" x14ac:dyDescent="0.3">
      <c r="A33" s="2"/>
      <c r="B33" s="2" t="s">
        <v>39</v>
      </c>
      <c r="C33" s="2" t="s">
        <v>15</v>
      </c>
      <c r="D33" s="2">
        <v>20</v>
      </c>
      <c r="E33" s="3">
        <v>71389</v>
      </c>
      <c r="F33" s="2" t="s">
        <v>15</v>
      </c>
      <c r="G33" s="2">
        <v>20</v>
      </c>
      <c r="H33" s="3">
        <v>71389</v>
      </c>
      <c r="I33" s="2" t="s">
        <v>15</v>
      </c>
      <c r="J33" s="2">
        <v>20</v>
      </c>
      <c r="K33" s="3">
        <v>71389</v>
      </c>
      <c r="L33" s="2" t="s">
        <v>15</v>
      </c>
      <c r="M33" s="2">
        <v>20</v>
      </c>
      <c r="N33" s="3">
        <v>71389</v>
      </c>
      <c r="O33" s="2" t="s">
        <v>15</v>
      </c>
      <c r="P33" s="2">
        <v>20</v>
      </c>
      <c r="Q33" s="3">
        <v>71389</v>
      </c>
      <c r="R33" s="2" t="s">
        <v>15</v>
      </c>
      <c r="S33" s="2">
        <v>20</v>
      </c>
      <c r="T33" s="3">
        <v>71389</v>
      </c>
    </row>
    <row r="34" spans="1:20" ht="16.5" x14ac:dyDescent="0.3">
      <c r="A34" s="2"/>
      <c r="B34" s="2" t="s">
        <v>40</v>
      </c>
      <c r="C34" s="2" t="s">
        <v>5</v>
      </c>
      <c r="D34" s="2">
        <v>6</v>
      </c>
      <c r="E34" s="3">
        <v>78146</v>
      </c>
      <c r="F34" s="2" t="s">
        <v>5</v>
      </c>
      <c r="G34" s="2">
        <v>6</v>
      </c>
      <c r="H34" s="3">
        <v>78146</v>
      </c>
      <c r="I34" s="2" t="s">
        <v>5</v>
      </c>
      <c r="J34" s="2">
        <v>6</v>
      </c>
      <c r="K34" s="3">
        <v>78146</v>
      </c>
      <c r="L34" s="2" t="s">
        <v>5</v>
      </c>
      <c r="M34" s="2">
        <v>6</v>
      </c>
      <c r="N34" s="3">
        <v>78146</v>
      </c>
      <c r="O34" s="2" t="s">
        <v>5</v>
      </c>
      <c r="P34" s="2">
        <v>6</v>
      </c>
      <c r="Q34" s="3">
        <v>78146</v>
      </c>
      <c r="R34" s="2" t="s">
        <v>5</v>
      </c>
      <c r="S34" s="2">
        <v>6</v>
      </c>
      <c r="T34" s="3">
        <v>78146</v>
      </c>
    </row>
    <row r="35" spans="1:20" ht="16.5" x14ac:dyDescent="0.3">
      <c r="A35" s="2"/>
      <c r="B35" s="2" t="s">
        <v>41</v>
      </c>
      <c r="C35" s="2" t="s">
        <v>15</v>
      </c>
      <c r="D35" s="2">
        <v>15</v>
      </c>
      <c r="E35" s="3">
        <v>54981</v>
      </c>
      <c r="F35" s="2" t="s">
        <v>15</v>
      </c>
      <c r="G35" s="2">
        <v>15</v>
      </c>
      <c r="H35" s="3">
        <v>54981</v>
      </c>
      <c r="I35" s="2" t="s">
        <v>15</v>
      </c>
      <c r="J35" s="2">
        <v>15</v>
      </c>
      <c r="K35" s="3">
        <v>54981</v>
      </c>
      <c r="L35" s="2" t="s">
        <v>15</v>
      </c>
      <c r="M35" s="2">
        <v>15</v>
      </c>
      <c r="N35" s="3">
        <v>54981</v>
      </c>
      <c r="O35" s="2" t="s">
        <v>15</v>
      </c>
      <c r="P35" s="2">
        <v>15</v>
      </c>
      <c r="Q35" s="3">
        <v>54981</v>
      </c>
      <c r="R35" s="2" t="s">
        <v>15</v>
      </c>
      <c r="S35" s="2">
        <v>15</v>
      </c>
      <c r="T35" s="3">
        <v>54981</v>
      </c>
    </row>
    <row r="36" spans="1:20" ht="16.5" x14ac:dyDescent="0.3">
      <c r="A36" s="2"/>
      <c r="B36" s="2" t="s">
        <v>42</v>
      </c>
      <c r="C36" s="2" t="s">
        <v>13</v>
      </c>
      <c r="D36" s="2">
        <v>1</v>
      </c>
      <c r="E36" s="3">
        <v>58516</v>
      </c>
      <c r="F36" s="2" t="s">
        <v>13</v>
      </c>
      <c r="G36" s="2">
        <v>1</v>
      </c>
      <c r="H36" s="3">
        <v>58516</v>
      </c>
      <c r="I36" s="2" t="s">
        <v>13</v>
      </c>
      <c r="J36" s="2">
        <v>1</v>
      </c>
      <c r="K36" s="3">
        <v>58516</v>
      </c>
      <c r="L36" s="2" t="s">
        <v>13</v>
      </c>
      <c r="M36" s="2">
        <v>1</v>
      </c>
      <c r="N36" s="3">
        <v>58516</v>
      </c>
      <c r="O36" s="2" t="s">
        <v>13</v>
      </c>
      <c r="P36" s="2">
        <v>1</v>
      </c>
      <c r="Q36" s="3">
        <v>58516</v>
      </c>
      <c r="R36" s="2" t="s">
        <v>13</v>
      </c>
      <c r="S36" s="2">
        <v>1</v>
      </c>
      <c r="T36" s="3">
        <v>58516</v>
      </c>
    </row>
    <row r="37" spans="1:20" ht="16.5" x14ac:dyDescent="0.3">
      <c r="A37" s="2"/>
      <c r="B37" s="2" t="s">
        <v>43</v>
      </c>
      <c r="C37" s="2" t="s">
        <v>8</v>
      </c>
      <c r="D37" s="2">
        <v>4</v>
      </c>
      <c r="E37" s="3">
        <v>28945</v>
      </c>
      <c r="F37" s="2" t="s">
        <v>8</v>
      </c>
      <c r="G37" s="2">
        <v>4</v>
      </c>
      <c r="H37" s="3">
        <v>28945</v>
      </c>
      <c r="I37" s="2" t="s">
        <v>8</v>
      </c>
      <c r="J37" s="2">
        <v>4</v>
      </c>
      <c r="K37" s="3">
        <v>28945</v>
      </c>
      <c r="L37" s="2" t="s">
        <v>8</v>
      </c>
      <c r="M37" s="2">
        <v>4</v>
      </c>
      <c r="N37" s="3">
        <v>28945</v>
      </c>
      <c r="O37" s="2" t="s">
        <v>8</v>
      </c>
      <c r="P37" s="2">
        <v>4</v>
      </c>
      <c r="Q37" s="3">
        <v>28945</v>
      </c>
      <c r="R37" s="2" t="s">
        <v>8</v>
      </c>
      <c r="S37" s="2">
        <v>4</v>
      </c>
      <c r="T37" s="3">
        <v>28945</v>
      </c>
    </row>
    <row r="38" spans="1:20" ht="16.5" x14ac:dyDescent="0.3">
      <c r="A38" s="2"/>
      <c r="B38" s="2" t="s">
        <v>44</v>
      </c>
      <c r="C38" s="2" t="s">
        <v>15</v>
      </c>
      <c r="D38" s="2">
        <v>7</v>
      </c>
      <c r="E38" s="3">
        <v>41363</v>
      </c>
      <c r="F38" s="2" t="s">
        <v>15</v>
      </c>
      <c r="G38" s="2">
        <v>7</v>
      </c>
      <c r="H38" s="3">
        <v>41363</v>
      </c>
      <c r="I38" s="2" t="s">
        <v>15</v>
      </c>
      <c r="J38" s="2">
        <v>7</v>
      </c>
      <c r="K38" s="3">
        <v>41363</v>
      </c>
      <c r="L38" s="2" t="s">
        <v>15</v>
      </c>
      <c r="M38" s="2">
        <v>7</v>
      </c>
      <c r="N38" s="3">
        <v>41363</v>
      </c>
      <c r="O38" s="2" t="s">
        <v>15</v>
      </c>
      <c r="P38" s="2">
        <v>7</v>
      </c>
      <c r="Q38" s="3">
        <v>41363</v>
      </c>
      <c r="R38" s="2" t="s">
        <v>15</v>
      </c>
      <c r="S38" s="2">
        <v>7</v>
      </c>
      <c r="T38" s="3">
        <v>41363</v>
      </c>
    </row>
    <row r="39" spans="1:20" ht="16.5" x14ac:dyDescent="0.3">
      <c r="A39" s="2"/>
      <c r="B39" s="2" t="s">
        <v>45</v>
      </c>
      <c r="C39" s="2" t="s">
        <v>5</v>
      </c>
      <c r="D39" s="2">
        <v>14</v>
      </c>
      <c r="E39" s="3">
        <v>46935</v>
      </c>
      <c r="F39" s="2" t="s">
        <v>5</v>
      </c>
      <c r="G39" s="2">
        <v>14</v>
      </c>
      <c r="H39" s="3">
        <v>46935</v>
      </c>
      <c r="I39" s="2" t="s">
        <v>5</v>
      </c>
      <c r="J39" s="2">
        <v>14</v>
      </c>
      <c r="K39" s="3">
        <v>46935</v>
      </c>
      <c r="L39" s="2" t="s">
        <v>5</v>
      </c>
      <c r="M39" s="2">
        <v>14</v>
      </c>
      <c r="N39" s="3">
        <v>46935</v>
      </c>
      <c r="O39" s="2" t="s">
        <v>5</v>
      </c>
      <c r="P39" s="2">
        <v>14</v>
      </c>
      <c r="Q39" s="3">
        <v>46935</v>
      </c>
      <c r="R39" s="2" t="s">
        <v>5</v>
      </c>
      <c r="S39" s="2">
        <v>14</v>
      </c>
      <c r="T39" s="3">
        <v>46935</v>
      </c>
    </row>
    <row r="40" spans="1:20" ht="16.5" x14ac:dyDescent="0.3">
      <c r="A40" s="2"/>
      <c r="B40" s="2" t="s">
        <v>46</v>
      </c>
      <c r="C40" s="2" t="s">
        <v>5</v>
      </c>
      <c r="D40" s="2">
        <v>12</v>
      </c>
      <c r="E40" s="3">
        <v>38856</v>
      </c>
      <c r="F40" s="2" t="s">
        <v>5</v>
      </c>
      <c r="G40" s="2">
        <v>12</v>
      </c>
      <c r="H40" s="3">
        <v>38856</v>
      </c>
      <c r="I40" s="2" t="s">
        <v>5</v>
      </c>
      <c r="J40" s="2">
        <v>12</v>
      </c>
      <c r="K40" s="3">
        <v>38856</v>
      </c>
      <c r="L40" s="2" t="s">
        <v>5</v>
      </c>
      <c r="M40" s="2">
        <v>12</v>
      </c>
      <c r="N40" s="3">
        <v>38856</v>
      </c>
      <c r="O40" s="2" t="s">
        <v>5</v>
      </c>
      <c r="P40" s="2">
        <v>12</v>
      </c>
      <c r="Q40" s="3">
        <v>38856</v>
      </c>
      <c r="R40" s="2" t="s">
        <v>5</v>
      </c>
      <c r="S40" s="2">
        <v>12</v>
      </c>
      <c r="T40" s="3">
        <v>38856</v>
      </c>
    </row>
    <row r="41" spans="1:20" ht="16.5" x14ac:dyDescent="0.3">
      <c r="A41" s="2"/>
      <c r="B41" s="2" t="s">
        <v>47</v>
      </c>
      <c r="C41" s="2" t="s">
        <v>8</v>
      </c>
      <c r="D41" s="2">
        <v>6</v>
      </c>
      <c r="E41" s="3">
        <v>58682</v>
      </c>
      <c r="F41" s="2" t="s">
        <v>8</v>
      </c>
      <c r="G41" s="2">
        <v>6</v>
      </c>
      <c r="H41" s="3">
        <v>58682</v>
      </c>
      <c r="I41" s="2" t="s">
        <v>8</v>
      </c>
      <c r="J41" s="2">
        <v>6</v>
      </c>
      <c r="K41" s="3">
        <v>58682</v>
      </c>
      <c r="L41" s="2" t="s">
        <v>8</v>
      </c>
      <c r="M41" s="2">
        <v>6</v>
      </c>
      <c r="N41" s="3">
        <v>58682</v>
      </c>
      <c r="O41" s="2" t="s">
        <v>8</v>
      </c>
      <c r="P41" s="2">
        <v>6</v>
      </c>
      <c r="Q41" s="3">
        <v>58682</v>
      </c>
      <c r="R41" s="2" t="s">
        <v>8</v>
      </c>
      <c r="S41" s="2">
        <v>6</v>
      </c>
      <c r="T41" s="3">
        <v>58682</v>
      </c>
    </row>
    <row r="42" spans="1:20" ht="16.5" x14ac:dyDescent="0.3">
      <c r="A42" s="2"/>
      <c r="B42" s="2" t="s">
        <v>48</v>
      </c>
      <c r="C42" s="2" t="s">
        <v>10</v>
      </c>
      <c r="D42" s="2">
        <v>18</v>
      </c>
      <c r="E42" s="3">
        <v>74534</v>
      </c>
      <c r="F42" s="2" t="s">
        <v>10</v>
      </c>
      <c r="G42" s="2">
        <v>18</v>
      </c>
      <c r="H42" s="3">
        <v>74534</v>
      </c>
      <c r="I42" s="2" t="s">
        <v>10</v>
      </c>
      <c r="J42" s="2">
        <v>18</v>
      </c>
      <c r="K42" s="3">
        <v>74534</v>
      </c>
      <c r="L42" s="2" t="s">
        <v>10</v>
      </c>
      <c r="M42" s="2">
        <v>18</v>
      </c>
      <c r="N42" s="3">
        <v>74534</v>
      </c>
      <c r="O42" s="2" t="s">
        <v>10</v>
      </c>
      <c r="P42" s="2">
        <v>18</v>
      </c>
      <c r="Q42" s="3">
        <v>74534</v>
      </c>
      <c r="R42" s="2" t="s">
        <v>10</v>
      </c>
      <c r="S42" s="2">
        <v>18</v>
      </c>
      <c r="T42" s="3">
        <v>74534</v>
      </c>
    </row>
    <row r="43" spans="1:20" ht="16.5" x14ac:dyDescent="0.3">
      <c r="A43" s="2"/>
      <c r="B43" s="2" t="s">
        <v>49</v>
      </c>
      <c r="C43" s="2" t="s">
        <v>5</v>
      </c>
      <c r="D43" s="2">
        <v>14</v>
      </c>
      <c r="E43" s="3">
        <v>53466</v>
      </c>
      <c r="F43" s="2" t="s">
        <v>5</v>
      </c>
      <c r="G43" s="2">
        <v>14</v>
      </c>
      <c r="H43" s="3">
        <v>53466</v>
      </c>
      <c r="I43" s="2" t="s">
        <v>5</v>
      </c>
      <c r="J43" s="2">
        <v>14</v>
      </c>
      <c r="K43" s="3">
        <v>53466</v>
      </c>
      <c r="L43" s="2" t="s">
        <v>5</v>
      </c>
      <c r="M43" s="2">
        <v>14</v>
      </c>
      <c r="N43" s="3">
        <v>53466</v>
      </c>
      <c r="O43" s="2" t="s">
        <v>5</v>
      </c>
      <c r="P43" s="2">
        <v>14</v>
      </c>
      <c r="Q43" s="3">
        <v>53466</v>
      </c>
      <c r="R43" s="2" t="s">
        <v>5</v>
      </c>
      <c r="S43" s="2">
        <v>14</v>
      </c>
      <c r="T43" s="3">
        <v>53466</v>
      </c>
    </row>
    <row r="44" spans="1:20" ht="16.5" x14ac:dyDescent="0.3">
      <c r="A44" s="2"/>
      <c r="B44" s="2" t="s">
        <v>50</v>
      </c>
      <c r="C44" s="2" t="s">
        <v>13</v>
      </c>
      <c r="D44" s="2">
        <v>7</v>
      </c>
      <c r="E44" s="3">
        <v>63575</v>
      </c>
      <c r="F44" s="2" t="s">
        <v>13</v>
      </c>
      <c r="G44" s="2">
        <v>7</v>
      </c>
      <c r="H44" s="3">
        <v>63575</v>
      </c>
      <c r="I44" s="2" t="s">
        <v>13</v>
      </c>
      <c r="J44" s="2">
        <v>7</v>
      </c>
      <c r="K44" s="3">
        <v>63575</v>
      </c>
      <c r="L44" s="2" t="s">
        <v>13</v>
      </c>
      <c r="M44" s="2">
        <v>7</v>
      </c>
      <c r="N44" s="3">
        <v>63575</v>
      </c>
      <c r="O44" s="2" t="s">
        <v>13</v>
      </c>
      <c r="P44" s="2">
        <v>7</v>
      </c>
      <c r="Q44" s="3">
        <v>63575</v>
      </c>
      <c r="R44" s="2" t="s">
        <v>13</v>
      </c>
      <c r="S44" s="2">
        <v>7</v>
      </c>
      <c r="T44" s="3">
        <v>63575</v>
      </c>
    </row>
    <row r="45" spans="1:20" ht="16.5" x14ac:dyDescent="0.3">
      <c r="A45" s="2"/>
      <c r="B45" s="2" t="s">
        <v>51</v>
      </c>
      <c r="C45" s="2" t="s">
        <v>15</v>
      </c>
      <c r="D45" s="2">
        <v>5</v>
      </c>
      <c r="E45" s="3">
        <v>58063</v>
      </c>
      <c r="F45" s="2" t="s">
        <v>15</v>
      </c>
      <c r="G45" s="2">
        <v>5</v>
      </c>
      <c r="H45" s="3">
        <v>58063</v>
      </c>
      <c r="I45" s="2" t="s">
        <v>15</v>
      </c>
      <c r="J45" s="2">
        <v>5</v>
      </c>
      <c r="K45" s="3">
        <v>58063</v>
      </c>
      <c r="L45" s="2" t="s">
        <v>15</v>
      </c>
      <c r="M45" s="2">
        <v>5</v>
      </c>
      <c r="N45" s="3">
        <v>58063</v>
      </c>
      <c r="O45" s="2" t="s">
        <v>15</v>
      </c>
      <c r="P45" s="2">
        <v>5</v>
      </c>
      <c r="Q45" s="3">
        <v>58063</v>
      </c>
      <c r="R45" s="2" t="s">
        <v>15</v>
      </c>
      <c r="S45" s="2">
        <v>5</v>
      </c>
      <c r="T45" s="3">
        <v>58063</v>
      </c>
    </row>
    <row r="46" spans="1:20" ht="16.5" x14ac:dyDescent="0.3">
      <c r="A46" s="2"/>
      <c r="B46" s="2" t="s">
        <v>52</v>
      </c>
      <c r="C46" s="2" t="s">
        <v>5</v>
      </c>
      <c r="D46" s="2">
        <v>10</v>
      </c>
      <c r="E46" s="3">
        <v>74715</v>
      </c>
      <c r="F46" s="2" t="s">
        <v>5</v>
      </c>
      <c r="G46" s="2">
        <v>10</v>
      </c>
      <c r="H46" s="3">
        <v>74715</v>
      </c>
      <c r="I46" s="2" t="s">
        <v>5</v>
      </c>
      <c r="J46" s="2">
        <v>10</v>
      </c>
      <c r="K46" s="3">
        <v>74715</v>
      </c>
      <c r="L46" s="2" t="s">
        <v>5</v>
      </c>
      <c r="M46" s="2">
        <v>10</v>
      </c>
      <c r="N46" s="3">
        <v>74715</v>
      </c>
      <c r="O46" s="2" t="s">
        <v>5</v>
      </c>
      <c r="P46" s="2">
        <v>10</v>
      </c>
      <c r="Q46" s="3">
        <v>74715</v>
      </c>
      <c r="R46" s="2" t="s">
        <v>5</v>
      </c>
      <c r="S46" s="2">
        <v>10</v>
      </c>
      <c r="T46" s="3">
        <v>74715</v>
      </c>
    </row>
    <row r="47" spans="1:20" ht="16.5" x14ac:dyDescent="0.3">
      <c r="A47" s="2"/>
      <c r="B47" s="2" t="s">
        <v>53</v>
      </c>
      <c r="C47" s="2" t="s">
        <v>15</v>
      </c>
      <c r="D47" s="2">
        <v>6</v>
      </c>
      <c r="E47" s="3">
        <v>68637</v>
      </c>
      <c r="F47" s="2" t="s">
        <v>15</v>
      </c>
      <c r="G47" s="2">
        <v>6</v>
      </c>
      <c r="H47" s="3">
        <v>68637</v>
      </c>
      <c r="I47" s="2" t="s">
        <v>15</v>
      </c>
      <c r="J47" s="2">
        <v>6</v>
      </c>
      <c r="K47" s="3">
        <v>68637</v>
      </c>
      <c r="L47" s="2" t="s">
        <v>15</v>
      </c>
      <c r="M47" s="2">
        <v>6</v>
      </c>
      <c r="N47" s="3">
        <v>68637</v>
      </c>
      <c r="O47" s="2" t="s">
        <v>15</v>
      </c>
      <c r="P47" s="2">
        <v>6</v>
      </c>
      <c r="Q47" s="3">
        <v>68637</v>
      </c>
      <c r="R47" s="2" t="s">
        <v>15</v>
      </c>
      <c r="S47" s="2">
        <v>6</v>
      </c>
      <c r="T47" s="3">
        <v>68637</v>
      </c>
    </row>
    <row r="48" spans="1:20" ht="16.5" x14ac:dyDescent="0.3">
      <c r="A48" s="2"/>
      <c r="B48" s="2" t="s">
        <v>54</v>
      </c>
      <c r="C48" s="2" t="s">
        <v>13</v>
      </c>
      <c r="D48" s="2">
        <v>12</v>
      </c>
      <c r="E48" s="3">
        <v>76768</v>
      </c>
      <c r="F48" s="2" t="s">
        <v>13</v>
      </c>
      <c r="G48" s="2">
        <v>12</v>
      </c>
      <c r="H48" s="3">
        <v>76768</v>
      </c>
      <c r="I48" s="2" t="s">
        <v>13</v>
      </c>
      <c r="J48" s="2">
        <v>12</v>
      </c>
      <c r="K48" s="3">
        <v>76768</v>
      </c>
      <c r="L48" s="2" t="s">
        <v>13</v>
      </c>
      <c r="M48" s="2">
        <v>12</v>
      </c>
      <c r="N48" s="3">
        <v>76768</v>
      </c>
      <c r="O48" s="2" t="s">
        <v>13</v>
      </c>
      <c r="P48" s="2">
        <v>12</v>
      </c>
      <c r="Q48" s="3">
        <v>76768</v>
      </c>
      <c r="R48" s="2" t="s">
        <v>13</v>
      </c>
      <c r="S48" s="2">
        <v>12</v>
      </c>
      <c r="T48" s="3">
        <v>76768</v>
      </c>
    </row>
    <row r="49" spans="1:20" ht="16.5" x14ac:dyDescent="0.3">
      <c r="A49" s="2"/>
      <c r="B49" s="2" t="s">
        <v>55</v>
      </c>
      <c r="C49" s="2" t="s">
        <v>8</v>
      </c>
      <c r="D49" s="2">
        <v>5</v>
      </c>
      <c r="E49" s="3">
        <v>45441</v>
      </c>
      <c r="F49" s="2" t="s">
        <v>8</v>
      </c>
      <c r="G49" s="2">
        <v>5</v>
      </c>
      <c r="H49" s="3">
        <v>45441</v>
      </c>
      <c r="I49" s="2" t="s">
        <v>8</v>
      </c>
      <c r="J49" s="2">
        <v>5</v>
      </c>
      <c r="K49" s="3">
        <v>45441</v>
      </c>
      <c r="L49" s="2" t="s">
        <v>8</v>
      </c>
      <c r="M49" s="2">
        <v>5</v>
      </c>
      <c r="N49" s="3">
        <v>45441</v>
      </c>
      <c r="O49" s="2" t="s">
        <v>8</v>
      </c>
      <c r="P49" s="2">
        <v>5</v>
      </c>
      <c r="Q49" s="3">
        <v>45441</v>
      </c>
      <c r="R49" s="2" t="s">
        <v>8</v>
      </c>
      <c r="S49" s="2">
        <v>5</v>
      </c>
      <c r="T49" s="3">
        <v>45441</v>
      </c>
    </row>
    <row r="50" spans="1:20" ht="16.5" x14ac:dyDescent="0.3">
      <c r="A50" s="2"/>
      <c r="B50" s="2" t="s">
        <v>56</v>
      </c>
      <c r="C50" s="2" t="s">
        <v>15</v>
      </c>
      <c r="D50" s="2">
        <v>8</v>
      </c>
      <c r="E50" s="3">
        <v>22444</v>
      </c>
      <c r="F50" s="2" t="s">
        <v>15</v>
      </c>
      <c r="G50" s="2">
        <v>8</v>
      </c>
      <c r="H50" s="3">
        <v>22444</v>
      </c>
      <c r="I50" s="2" t="s">
        <v>15</v>
      </c>
      <c r="J50" s="2">
        <v>8</v>
      </c>
      <c r="K50" s="3">
        <v>22444</v>
      </c>
      <c r="L50" s="2" t="s">
        <v>15</v>
      </c>
      <c r="M50" s="2">
        <v>8</v>
      </c>
      <c r="N50" s="3">
        <v>22444</v>
      </c>
      <c r="O50" s="2" t="s">
        <v>15</v>
      </c>
      <c r="P50" s="2">
        <v>8</v>
      </c>
      <c r="Q50" s="3">
        <v>22444</v>
      </c>
      <c r="R50" s="2" t="s">
        <v>15</v>
      </c>
      <c r="S50" s="2">
        <v>8</v>
      </c>
      <c r="T50" s="3">
        <v>22444</v>
      </c>
    </row>
    <row r="51" spans="1:20" ht="16.5" x14ac:dyDescent="0.3">
      <c r="A51" s="2"/>
      <c r="B51" s="2" t="s">
        <v>57</v>
      </c>
      <c r="C51" s="2" t="s">
        <v>5</v>
      </c>
      <c r="D51" s="2">
        <v>7</v>
      </c>
      <c r="E51" s="3">
        <v>69822</v>
      </c>
      <c r="F51" s="2" t="s">
        <v>5</v>
      </c>
      <c r="G51" s="2">
        <v>7</v>
      </c>
      <c r="H51" s="3">
        <v>69822</v>
      </c>
      <c r="I51" s="2" t="s">
        <v>5</v>
      </c>
      <c r="J51" s="2">
        <v>7</v>
      </c>
      <c r="K51" s="3">
        <v>69822</v>
      </c>
      <c r="L51" s="2" t="s">
        <v>5</v>
      </c>
      <c r="M51" s="2">
        <v>7</v>
      </c>
      <c r="N51" s="3">
        <v>69822</v>
      </c>
      <c r="O51" s="2" t="s">
        <v>5</v>
      </c>
      <c r="P51" s="2">
        <v>7</v>
      </c>
      <c r="Q51" s="3">
        <v>69822</v>
      </c>
      <c r="R51" s="2" t="s">
        <v>5</v>
      </c>
      <c r="S51" s="2">
        <v>7</v>
      </c>
      <c r="T51" s="3">
        <v>69822</v>
      </c>
    </row>
    <row r="52" spans="1:20" ht="16.5" x14ac:dyDescent="0.3">
      <c r="A52" s="2"/>
      <c r="B52" s="2" t="s">
        <v>58</v>
      </c>
      <c r="C52" s="2" t="s">
        <v>5</v>
      </c>
      <c r="D52" s="2">
        <v>5</v>
      </c>
      <c r="E52" s="3">
        <v>61125</v>
      </c>
      <c r="F52" s="2" t="s">
        <v>5</v>
      </c>
      <c r="G52" s="2">
        <v>5</v>
      </c>
      <c r="H52" s="3">
        <v>61125</v>
      </c>
      <c r="I52" s="2" t="s">
        <v>5</v>
      </c>
      <c r="J52" s="2">
        <v>5</v>
      </c>
      <c r="K52" s="3">
        <v>61125</v>
      </c>
      <c r="L52" s="2" t="s">
        <v>5</v>
      </c>
      <c r="M52" s="2">
        <v>5</v>
      </c>
      <c r="N52" s="3">
        <v>61125</v>
      </c>
      <c r="O52" s="2" t="s">
        <v>5</v>
      </c>
      <c r="P52" s="2">
        <v>5</v>
      </c>
      <c r="Q52" s="3">
        <v>61125</v>
      </c>
      <c r="R52" s="2" t="s">
        <v>5</v>
      </c>
      <c r="S52" s="2">
        <v>5</v>
      </c>
      <c r="T52" s="3">
        <v>61125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0D86-2CE0-4619-898C-7766935731FA}">
  <dimension ref="N2:N5"/>
  <sheetViews>
    <sheetView workbookViewId="0">
      <selection activeCell="N2" sqref="N2"/>
    </sheetView>
  </sheetViews>
  <sheetFormatPr defaultRowHeight="15" x14ac:dyDescent="0.25"/>
  <cols>
    <col min="2" max="2" width="25.85546875" customWidth="1"/>
  </cols>
  <sheetData>
    <row r="2" spans="14:14" ht="26.25" x14ac:dyDescent="0.25">
      <c r="N2" s="4" t="s">
        <v>59</v>
      </c>
    </row>
    <row r="3" spans="14:14" ht="26.25" x14ac:dyDescent="0.25">
      <c r="N3" s="4" t="s">
        <v>60</v>
      </c>
    </row>
    <row r="4" spans="14:14" ht="26.25" x14ac:dyDescent="0.25">
      <c r="N4" s="4" t="s">
        <v>61</v>
      </c>
    </row>
    <row r="5" spans="14:14" ht="26.25" x14ac:dyDescent="0.25">
      <c r="N5" s="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4EA1-46D7-4C91-923A-8F59C1D4A576}">
  <dimension ref="A1:D12"/>
  <sheetViews>
    <sheetView workbookViewId="0">
      <selection activeCell="B27" sqref="B27"/>
    </sheetView>
  </sheetViews>
  <sheetFormatPr defaultRowHeight="15" x14ac:dyDescent="0.25"/>
  <cols>
    <col min="1" max="1" width="48.28515625" customWidth="1"/>
    <col min="2" max="2" width="19" customWidth="1"/>
    <col min="3" max="3" width="18.140625" customWidth="1"/>
    <col min="4" max="4" width="19.140625" customWidth="1"/>
  </cols>
  <sheetData>
    <row r="1" spans="1:4" ht="21" x14ac:dyDescent="0.25">
      <c r="A1" s="5" t="s">
        <v>63</v>
      </c>
      <c r="B1" s="6" t="s">
        <v>64</v>
      </c>
      <c r="C1" s="6" t="s">
        <v>65</v>
      </c>
      <c r="D1" s="6" t="s">
        <v>66</v>
      </c>
    </row>
    <row r="2" spans="1:4" ht="21" x14ac:dyDescent="0.25">
      <c r="A2" s="7" t="s">
        <v>67</v>
      </c>
      <c r="B2" s="8">
        <v>2.99</v>
      </c>
      <c r="C2" s="9">
        <v>15</v>
      </c>
      <c r="D2" s="10">
        <f>SUM(B2*C2)</f>
        <v>44.85</v>
      </c>
    </row>
    <row r="3" spans="1:4" ht="21" x14ac:dyDescent="0.25">
      <c r="A3" s="7" t="s">
        <v>68</v>
      </c>
      <c r="B3" s="8">
        <v>3.99</v>
      </c>
      <c r="C3" s="9">
        <v>10</v>
      </c>
      <c r="D3" s="10">
        <f t="shared" ref="D3:D11" si="0">SUM(B3*C3)</f>
        <v>39.900000000000006</v>
      </c>
    </row>
    <row r="4" spans="1:4" ht="21" x14ac:dyDescent="0.25">
      <c r="A4" s="7" t="s">
        <v>69</v>
      </c>
      <c r="B4" s="8">
        <v>2.29</v>
      </c>
      <c r="C4" s="9">
        <v>20</v>
      </c>
      <c r="D4" s="10">
        <f t="shared" si="0"/>
        <v>45.8</v>
      </c>
    </row>
    <row r="5" spans="1:4" ht="21" x14ac:dyDescent="0.25">
      <c r="A5" s="7" t="s">
        <v>70</v>
      </c>
      <c r="B5" s="8">
        <v>2.29</v>
      </c>
      <c r="C5" s="9">
        <v>30</v>
      </c>
      <c r="D5" s="10">
        <f t="shared" si="0"/>
        <v>68.7</v>
      </c>
    </row>
    <row r="6" spans="1:4" ht="21" x14ac:dyDescent="0.25">
      <c r="A6" s="7" t="s">
        <v>71</v>
      </c>
      <c r="B6" s="8">
        <v>2.89</v>
      </c>
      <c r="C6" s="9">
        <v>10</v>
      </c>
      <c r="D6" s="10">
        <f t="shared" si="0"/>
        <v>28.900000000000002</v>
      </c>
    </row>
    <row r="7" spans="1:4" ht="21" x14ac:dyDescent="0.25">
      <c r="A7" s="7" t="s">
        <v>72</v>
      </c>
      <c r="B7" s="8">
        <v>2.4900000000000002</v>
      </c>
      <c r="C7" s="9">
        <v>20</v>
      </c>
      <c r="D7" s="10">
        <f t="shared" si="0"/>
        <v>49.800000000000004</v>
      </c>
    </row>
    <row r="8" spans="1:4" ht="21" x14ac:dyDescent="0.25">
      <c r="A8" s="7" t="s">
        <v>73</v>
      </c>
      <c r="B8" s="8">
        <v>3.19</v>
      </c>
      <c r="C8" s="9">
        <v>40</v>
      </c>
      <c r="D8" s="10">
        <f t="shared" si="0"/>
        <v>127.6</v>
      </c>
    </row>
    <row r="9" spans="1:4" ht="21" x14ac:dyDescent="0.25">
      <c r="A9" s="7" t="s">
        <v>74</v>
      </c>
      <c r="B9" s="8">
        <v>1.89</v>
      </c>
      <c r="C9" s="9">
        <v>25</v>
      </c>
      <c r="D9" s="10">
        <f t="shared" si="0"/>
        <v>47.25</v>
      </c>
    </row>
    <row r="10" spans="1:4" ht="21" x14ac:dyDescent="0.25">
      <c r="A10" s="7" t="s">
        <v>75</v>
      </c>
      <c r="B10" s="8">
        <v>1.89</v>
      </c>
      <c r="C10" s="9">
        <v>35</v>
      </c>
      <c r="D10" s="10">
        <f t="shared" si="0"/>
        <v>66.149999999999991</v>
      </c>
    </row>
    <row r="11" spans="1:4" ht="21" x14ac:dyDescent="0.25">
      <c r="A11" s="7" t="s">
        <v>76</v>
      </c>
      <c r="B11" s="8">
        <v>1.89</v>
      </c>
      <c r="C11" s="9">
        <v>10</v>
      </c>
      <c r="D11" s="10">
        <f t="shared" si="0"/>
        <v>18.899999999999999</v>
      </c>
    </row>
    <row r="12" spans="1:4" ht="21" x14ac:dyDescent="0.25">
      <c r="A12" s="11"/>
      <c r="B12" s="11"/>
      <c r="C12" s="12" t="s">
        <v>77</v>
      </c>
      <c r="D12" s="13">
        <f>SUM(D2:D11)</f>
        <v>537.84999999999991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9E9C-6424-4BEC-803A-BA9351881FC5}">
  <dimension ref="A1:E27"/>
  <sheetViews>
    <sheetView workbookViewId="0">
      <selection activeCell="D17" sqref="D17"/>
    </sheetView>
  </sheetViews>
  <sheetFormatPr defaultRowHeight="15" x14ac:dyDescent="0.25"/>
  <cols>
    <col min="1" max="1" width="39.7109375" customWidth="1"/>
    <col min="2" max="5" width="20.28515625" customWidth="1"/>
  </cols>
  <sheetData>
    <row r="1" spans="1:5" ht="27.75" customHeight="1" x14ac:dyDescent="0.25">
      <c r="A1" s="15"/>
      <c r="B1" s="15"/>
      <c r="C1" s="15"/>
      <c r="D1" s="16" t="s">
        <v>78</v>
      </c>
      <c r="E1" s="17">
        <v>0.05</v>
      </c>
    </row>
    <row r="2" spans="1:5" ht="15.75" x14ac:dyDescent="0.25">
      <c r="A2" s="18" t="s">
        <v>63</v>
      </c>
      <c r="B2" s="19" t="s">
        <v>64</v>
      </c>
      <c r="C2" s="19" t="s">
        <v>65</v>
      </c>
      <c r="D2" s="19" t="s">
        <v>79</v>
      </c>
      <c r="E2" s="19" t="s">
        <v>66</v>
      </c>
    </row>
    <row r="3" spans="1:5" ht="15.75" x14ac:dyDescent="0.25">
      <c r="A3" s="20" t="s">
        <v>67</v>
      </c>
      <c r="B3" s="21">
        <v>2.99</v>
      </c>
      <c r="C3" s="22">
        <v>15</v>
      </c>
      <c r="D3" s="21">
        <f>(B3*C3)*E1</f>
        <v>2.2425000000000002</v>
      </c>
      <c r="E3" s="23">
        <f>SUM(B3*C3)+D3</f>
        <v>47.092500000000001</v>
      </c>
    </row>
    <row r="4" spans="1:5" ht="15.75" x14ac:dyDescent="0.25">
      <c r="A4" s="20" t="s">
        <v>68</v>
      </c>
      <c r="B4" s="21">
        <v>3.99</v>
      </c>
      <c r="C4" s="22">
        <v>10</v>
      </c>
      <c r="D4" s="21" t="e">
        <f t="shared" ref="D4:D12" si="0">(B4*C4)*E2</f>
        <v>#VALUE!</v>
      </c>
      <c r="E4" s="23" t="e">
        <f t="shared" ref="E4:E12" si="1">SUM(B4*C4)+D4</f>
        <v>#VALUE!</v>
      </c>
    </row>
    <row r="5" spans="1:5" ht="15.75" x14ac:dyDescent="0.25">
      <c r="A5" s="20" t="s">
        <v>69</v>
      </c>
      <c r="B5" s="21">
        <v>2.29</v>
      </c>
      <c r="C5" s="22">
        <v>20</v>
      </c>
      <c r="D5" s="21">
        <f t="shared" si="0"/>
        <v>2156.8364999999999</v>
      </c>
      <c r="E5" s="23">
        <f t="shared" si="1"/>
        <v>2202.6365000000001</v>
      </c>
    </row>
    <row r="6" spans="1:5" ht="15.75" x14ac:dyDescent="0.25">
      <c r="A6" s="20" t="s">
        <v>70</v>
      </c>
      <c r="B6" s="21">
        <v>2.29</v>
      </c>
      <c r="C6" s="22">
        <v>30</v>
      </c>
      <c r="D6" s="21" t="e">
        <f t="shared" si="0"/>
        <v>#VALUE!</v>
      </c>
      <c r="E6" s="23" t="e">
        <f t="shared" si="1"/>
        <v>#VALUE!</v>
      </c>
    </row>
    <row r="7" spans="1:5" ht="15.75" x14ac:dyDescent="0.25">
      <c r="A7" s="20" t="s">
        <v>71</v>
      </c>
      <c r="B7" s="21">
        <v>2.89</v>
      </c>
      <c r="C7" s="22">
        <v>10</v>
      </c>
      <c r="D7" s="21">
        <f t="shared" si="0"/>
        <v>63656.194850000007</v>
      </c>
      <c r="E7" s="23">
        <f t="shared" si="1"/>
        <v>63685.094850000009</v>
      </c>
    </row>
    <row r="8" spans="1:5" ht="15.75" x14ac:dyDescent="0.25">
      <c r="A8" s="20" t="s">
        <v>72</v>
      </c>
      <c r="B8" s="21">
        <v>2.4900000000000002</v>
      </c>
      <c r="C8" s="22">
        <v>20</v>
      </c>
      <c r="D8" s="21" t="e">
        <f t="shared" si="0"/>
        <v>#VALUE!</v>
      </c>
      <c r="E8" s="23" t="e">
        <f t="shared" si="1"/>
        <v>#VALUE!</v>
      </c>
    </row>
    <row r="9" spans="1:5" ht="15.75" x14ac:dyDescent="0.25">
      <c r="A9" s="20" t="s">
        <v>73</v>
      </c>
      <c r="B9" s="21">
        <v>3.19</v>
      </c>
      <c r="C9" s="22">
        <v>40</v>
      </c>
      <c r="D9" s="21">
        <f t="shared" si="0"/>
        <v>8126218.1028600009</v>
      </c>
      <c r="E9" s="23">
        <f t="shared" si="1"/>
        <v>8126345.7028600005</v>
      </c>
    </row>
    <row r="10" spans="1:5" ht="15.75" x14ac:dyDescent="0.25">
      <c r="A10" s="20" t="s">
        <v>74</v>
      </c>
      <c r="B10" s="21">
        <v>1.89</v>
      </c>
      <c r="C10" s="22">
        <v>25</v>
      </c>
      <c r="D10" s="21" t="e">
        <f t="shared" si="0"/>
        <v>#VALUE!</v>
      </c>
      <c r="E10" s="23" t="e">
        <f t="shared" si="1"/>
        <v>#VALUE!</v>
      </c>
    </row>
    <row r="11" spans="1:5" ht="15.75" x14ac:dyDescent="0.25">
      <c r="A11" s="20" t="s">
        <v>75</v>
      </c>
      <c r="B11" s="21">
        <v>1.89</v>
      </c>
      <c r="C11" s="22">
        <v>35</v>
      </c>
      <c r="D11" s="21">
        <f t="shared" si="0"/>
        <v>537557768.24418902</v>
      </c>
      <c r="E11" s="23">
        <f t="shared" si="1"/>
        <v>537557834.394189</v>
      </c>
    </row>
    <row r="12" spans="1:5" ht="15.75" x14ac:dyDescent="0.25">
      <c r="A12" s="20" t="s">
        <v>76</v>
      </c>
      <c r="B12" s="21">
        <v>1.89</v>
      </c>
      <c r="C12" s="22">
        <v>10</v>
      </c>
      <c r="D12" s="21" t="e">
        <f t="shared" si="0"/>
        <v>#VALUE!</v>
      </c>
      <c r="E12" s="23" t="e">
        <f t="shared" si="1"/>
        <v>#VALUE!</v>
      </c>
    </row>
    <row r="13" spans="1:5" ht="15.75" x14ac:dyDescent="0.25">
      <c r="A13" s="24"/>
      <c r="B13" s="24"/>
      <c r="C13" s="25" t="s">
        <v>77</v>
      </c>
      <c r="D13" s="25"/>
      <c r="E13" s="26" t="e">
        <f>SUM(E3:E12)</f>
        <v>#VALUE!</v>
      </c>
    </row>
    <row r="14" spans="1:5" ht="15.75" x14ac:dyDescent="0.25">
      <c r="A14" s="15"/>
      <c r="B14" s="15"/>
      <c r="C14" s="15"/>
      <c r="D14" s="15"/>
      <c r="E14" s="15"/>
    </row>
    <row r="15" spans="1:5" ht="15.75" x14ac:dyDescent="0.25">
      <c r="A15" s="15"/>
      <c r="B15" s="15"/>
      <c r="C15" s="15"/>
      <c r="D15" s="15"/>
      <c r="E15" s="15"/>
    </row>
    <row r="16" spans="1:5" ht="15.75" x14ac:dyDescent="0.25">
      <c r="A16" s="18" t="s">
        <v>63</v>
      </c>
      <c r="B16" s="19" t="s">
        <v>64</v>
      </c>
      <c r="C16" s="19" t="s">
        <v>65</v>
      </c>
      <c r="D16" s="19" t="s">
        <v>79</v>
      </c>
      <c r="E16" s="19" t="s">
        <v>66</v>
      </c>
    </row>
    <row r="17" spans="1:5" ht="15.75" x14ac:dyDescent="0.25">
      <c r="A17" s="20" t="s">
        <v>67</v>
      </c>
      <c r="B17" s="21">
        <v>2.99</v>
      </c>
      <c r="C17" s="22">
        <v>15</v>
      </c>
      <c r="D17" s="21">
        <f>(B17*C17)*$E$1</f>
        <v>2.2425000000000002</v>
      </c>
      <c r="E17" s="23">
        <f>SUM(B17*C17)+D17</f>
        <v>47.092500000000001</v>
      </c>
    </row>
    <row r="18" spans="1:5" ht="15.75" x14ac:dyDescent="0.25">
      <c r="A18" s="20" t="s">
        <v>68</v>
      </c>
      <c r="B18" s="21">
        <v>3.99</v>
      </c>
      <c r="C18" s="22">
        <v>10</v>
      </c>
      <c r="D18" s="21">
        <f t="shared" ref="D18:D26" si="2">(B18*C18)*$E$1</f>
        <v>1.9950000000000003</v>
      </c>
      <c r="E18" s="23">
        <f t="shared" ref="E18:E26" si="3">SUM(B18*C18)+D18</f>
        <v>41.895000000000003</v>
      </c>
    </row>
    <row r="19" spans="1:5" ht="15.75" x14ac:dyDescent="0.25">
      <c r="A19" s="20" t="s">
        <v>69</v>
      </c>
      <c r="B19" s="21">
        <v>2.29</v>
      </c>
      <c r="C19" s="22">
        <v>20</v>
      </c>
      <c r="D19" s="21">
        <f t="shared" si="2"/>
        <v>2.29</v>
      </c>
      <c r="E19" s="23">
        <f t="shared" si="3"/>
        <v>48.089999999999996</v>
      </c>
    </row>
    <row r="20" spans="1:5" ht="15.75" x14ac:dyDescent="0.25">
      <c r="A20" s="20" t="s">
        <v>70</v>
      </c>
      <c r="B20" s="21">
        <v>2.29</v>
      </c>
      <c r="C20" s="22">
        <v>30</v>
      </c>
      <c r="D20" s="21">
        <f t="shared" si="2"/>
        <v>3.4350000000000005</v>
      </c>
      <c r="E20" s="23">
        <f t="shared" si="3"/>
        <v>72.135000000000005</v>
      </c>
    </row>
    <row r="21" spans="1:5" ht="15.75" x14ac:dyDescent="0.25">
      <c r="A21" s="20" t="s">
        <v>71</v>
      </c>
      <c r="B21" s="21">
        <v>2.89</v>
      </c>
      <c r="C21" s="22">
        <v>10</v>
      </c>
      <c r="D21" s="21">
        <f t="shared" si="2"/>
        <v>1.4450000000000003</v>
      </c>
      <c r="E21" s="23">
        <f t="shared" si="3"/>
        <v>30.345000000000002</v>
      </c>
    </row>
    <row r="22" spans="1:5" ht="15.75" x14ac:dyDescent="0.25">
      <c r="A22" s="20" t="s">
        <v>72</v>
      </c>
      <c r="B22" s="21">
        <v>2.4900000000000002</v>
      </c>
      <c r="C22" s="22">
        <v>20</v>
      </c>
      <c r="D22" s="21">
        <f t="shared" si="2"/>
        <v>2.4900000000000002</v>
      </c>
      <c r="E22" s="23">
        <f t="shared" si="3"/>
        <v>52.290000000000006</v>
      </c>
    </row>
    <row r="23" spans="1:5" ht="15.75" x14ac:dyDescent="0.25">
      <c r="A23" s="20" t="s">
        <v>73</v>
      </c>
      <c r="B23" s="21">
        <v>3.19</v>
      </c>
      <c r="C23" s="22">
        <v>40</v>
      </c>
      <c r="D23" s="21">
        <f t="shared" si="2"/>
        <v>6.38</v>
      </c>
      <c r="E23" s="23">
        <f t="shared" si="3"/>
        <v>133.97999999999999</v>
      </c>
    </row>
    <row r="24" spans="1:5" ht="15.75" x14ac:dyDescent="0.25">
      <c r="A24" s="20" t="s">
        <v>74</v>
      </c>
      <c r="B24" s="21">
        <v>1.89</v>
      </c>
      <c r="C24" s="22">
        <v>25</v>
      </c>
      <c r="D24" s="21">
        <f t="shared" si="2"/>
        <v>2.3625000000000003</v>
      </c>
      <c r="E24" s="23">
        <f t="shared" si="3"/>
        <v>49.612499999999997</v>
      </c>
    </row>
    <row r="25" spans="1:5" ht="15.75" x14ac:dyDescent="0.25">
      <c r="A25" s="20" t="s">
        <v>75</v>
      </c>
      <c r="B25" s="21">
        <v>1.89</v>
      </c>
      <c r="C25" s="22">
        <v>35</v>
      </c>
      <c r="D25" s="21">
        <f t="shared" si="2"/>
        <v>3.3074999999999997</v>
      </c>
      <c r="E25" s="23">
        <f t="shared" si="3"/>
        <v>69.457499999999996</v>
      </c>
    </row>
    <row r="26" spans="1:5" ht="15.75" x14ac:dyDescent="0.25">
      <c r="A26" s="20" t="s">
        <v>76</v>
      </c>
      <c r="B26" s="21">
        <v>1.89</v>
      </c>
      <c r="C26" s="22">
        <v>10</v>
      </c>
      <c r="D26" s="21">
        <f t="shared" si="2"/>
        <v>0.94499999999999995</v>
      </c>
      <c r="E26" s="23">
        <f t="shared" si="3"/>
        <v>19.844999999999999</v>
      </c>
    </row>
    <row r="27" spans="1:5" ht="15.75" x14ac:dyDescent="0.25">
      <c r="A27" s="24"/>
      <c r="B27" s="24"/>
      <c r="C27" s="25" t="s">
        <v>77</v>
      </c>
      <c r="D27" s="25"/>
      <c r="E27" s="26">
        <f>SUM(E17:E26)</f>
        <v>564.74250000000006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5236-0709-4F07-8267-76E031B4274E}">
  <dimension ref="B2:D17"/>
  <sheetViews>
    <sheetView workbookViewId="0">
      <selection activeCell="C26" sqref="C26"/>
    </sheetView>
  </sheetViews>
  <sheetFormatPr defaultRowHeight="15" x14ac:dyDescent="0.25"/>
  <cols>
    <col min="1" max="1" width="12.85546875" customWidth="1"/>
    <col min="2" max="2" width="24.5703125" customWidth="1"/>
    <col min="3" max="3" width="43.85546875" customWidth="1"/>
    <col min="4" max="4" width="18.28515625" customWidth="1"/>
    <col min="5" max="5" width="19.85546875" customWidth="1"/>
    <col min="6" max="6" width="22.28515625" customWidth="1"/>
  </cols>
  <sheetData>
    <row r="2" spans="2:4" ht="15.75" x14ac:dyDescent="0.25">
      <c r="B2" s="28" t="s">
        <v>86</v>
      </c>
      <c r="C2" s="28"/>
      <c r="D2" s="28"/>
    </row>
    <row r="3" spans="2:4" ht="15.75" x14ac:dyDescent="0.25">
      <c r="B3" s="28"/>
      <c r="C3" s="28"/>
      <c r="D3" s="28"/>
    </row>
    <row r="4" spans="2:4" ht="15.75" x14ac:dyDescent="0.25">
      <c r="B4" s="28" t="s">
        <v>80</v>
      </c>
      <c r="C4" s="28" t="str">
        <f>LEFT(B2,5)</f>
        <v>Excel</v>
      </c>
      <c r="D4" s="28"/>
    </row>
    <row r="5" spans="2:4" ht="15.75" x14ac:dyDescent="0.25">
      <c r="B5" s="28" t="s">
        <v>81</v>
      </c>
      <c r="C5" s="28" t="str">
        <f>RIGHT(B2,6)</f>
        <v>Course</v>
      </c>
      <c r="D5" s="28"/>
    </row>
    <row r="6" spans="2:4" ht="15.75" x14ac:dyDescent="0.25">
      <c r="B6" s="28" t="s">
        <v>83</v>
      </c>
      <c r="C6" s="28">
        <f>LEN(B2)</f>
        <v>23</v>
      </c>
      <c r="D6" s="28"/>
    </row>
    <row r="7" spans="2:4" ht="15.75" x14ac:dyDescent="0.25">
      <c r="B7" s="28" t="s">
        <v>84</v>
      </c>
      <c r="C7" s="28">
        <f>FIND("TIA",B2)</f>
        <v>12</v>
      </c>
      <c r="D7" s="28"/>
    </row>
    <row r="8" spans="2:4" ht="15.75" x14ac:dyDescent="0.25">
      <c r="B8" s="28" t="s">
        <v>85</v>
      </c>
      <c r="C8" s="28" t="str">
        <f>PROPER(B2)</f>
        <v>Excel Essentials Course</v>
      </c>
      <c r="D8" s="28"/>
    </row>
    <row r="9" spans="2:4" ht="15.75" x14ac:dyDescent="0.25">
      <c r="B9" s="28" t="s">
        <v>87</v>
      </c>
      <c r="C9" s="28" t="str">
        <f>UPPER(B2)</f>
        <v>EXCEL ESSENTIALS COURSE</v>
      </c>
      <c r="D9" s="28"/>
    </row>
    <row r="10" spans="2:4" ht="15.75" x14ac:dyDescent="0.25">
      <c r="B10" s="28" t="s">
        <v>88</v>
      </c>
      <c r="C10" s="28" t="str">
        <f>LOWER(B2)</f>
        <v>excel essentials course</v>
      </c>
      <c r="D10" s="28"/>
    </row>
    <row r="11" spans="2:4" ht="15.75" x14ac:dyDescent="0.25">
      <c r="B11" s="28" t="s">
        <v>89</v>
      </c>
      <c r="C11" s="28" t="str">
        <f>REPT(B2,2)</f>
        <v>Excel EssenTIAls CourseExcel EssenTIAls Course</v>
      </c>
      <c r="D11" s="28"/>
    </row>
    <row r="12" spans="2:4" ht="15.75" x14ac:dyDescent="0.25">
      <c r="B12" s="28" t="s">
        <v>82</v>
      </c>
      <c r="C12" s="28" t="str">
        <f>TRIM(B2)</f>
        <v>Excel EssenTIAls Course</v>
      </c>
      <c r="D12" s="28"/>
    </row>
    <row r="13" spans="2:4" ht="15.75" x14ac:dyDescent="0.25">
      <c r="B13" s="28" t="s">
        <v>90</v>
      </c>
      <c r="C13" s="28" t="str">
        <f>SUBSTITUTE(B2, "EssenTIAls", "Advanced")</f>
        <v>Excel Advanced Course</v>
      </c>
      <c r="D13" s="28"/>
    </row>
    <row r="14" spans="2:4" ht="15.75" x14ac:dyDescent="0.25">
      <c r="B14" s="28"/>
      <c r="C14" s="28"/>
      <c r="D14" s="28"/>
    </row>
    <row r="15" spans="2:4" ht="15.75" x14ac:dyDescent="0.25">
      <c r="B15" s="29" t="s">
        <v>91</v>
      </c>
      <c r="C15" s="29" t="s">
        <v>92</v>
      </c>
      <c r="D15" s="29" t="s">
        <v>93</v>
      </c>
    </row>
    <row r="16" spans="2:4" ht="15.75" x14ac:dyDescent="0.25">
      <c r="B16" s="29" t="s">
        <v>94</v>
      </c>
      <c r="C16" s="29"/>
      <c r="D16" s="29"/>
    </row>
    <row r="17" spans="2:4" ht="15.75" x14ac:dyDescent="0.25">
      <c r="B17" s="29" t="str">
        <f>CONCATENATE(B15," ",C15," ",D15)</f>
        <v>Learn Excel Essentials</v>
      </c>
      <c r="C17" s="29"/>
      <c r="D17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9E84-DB46-4228-8A02-54404A0A82FA}">
  <dimension ref="B2:I29"/>
  <sheetViews>
    <sheetView zoomScale="91" zoomScaleNormal="91" workbookViewId="0">
      <selection activeCell="B2" sqref="B2:F16"/>
    </sheetView>
  </sheetViews>
  <sheetFormatPr defaultRowHeight="15" x14ac:dyDescent="0.25"/>
  <cols>
    <col min="2" max="2" width="20" customWidth="1"/>
    <col min="3" max="3" width="19.85546875" customWidth="1"/>
    <col min="4" max="4" width="17.5703125" customWidth="1"/>
    <col min="5" max="5" width="16.42578125" customWidth="1"/>
    <col min="6" max="6" width="15.85546875" customWidth="1"/>
    <col min="7" max="7" width="14.7109375" customWidth="1"/>
    <col min="8" max="8" width="14.140625" customWidth="1"/>
    <col min="9" max="9" width="15.7109375" customWidth="1"/>
  </cols>
  <sheetData>
    <row r="2" spans="2:9" ht="16.5" thickBot="1" x14ac:dyDescent="0.3">
      <c r="B2" s="30" t="s">
        <v>95</v>
      </c>
      <c r="C2" s="31" t="s">
        <v>109</v>
      </c>
      <c r="D2" s="31" t="s">
        <v>110</v>
      </c>
      <c r="E2" s="31" t="s">
        <v>111</v>
      </c>
      <c r="F2" s="31" t="s">
        <v>112</v>
      </c>
    </row>
    <row r="3" spans="2:9" ht="16.5" thickBot="1" x14ac:dyDescent="0.3">
      <c r="B3" s="29" t="s">
        <v>96</v>
      </c>
      <c r="C3" s="29">
        <v>263</v>
      </c>
      <c r="D3" s="29">
        <v>2000</v>
      </c>
      <c r="E3" s="32">
        <v>0.05</v>
      </c>
      <c r="F3" s="29">
        <v>26300</v>
      </c>
      <c r="H3" s="53" t="s">
        <v>125</v>
      </c>
    </row>
    <row r="4" spans="2:9" ht="19.5" thickBot="1" x14ac:dyDescent="0.35">
      <c r="B4" s="29" t="s">
        <v>97</v>
      </c>
      <c r="C4" s="29">
        <v>590</v>
      </c>
      <c r="D4" s="29">
        <v>50</v>
      </c>
      <c r="E4" s="32">
        <v>0.1</v>
      </c>
      <c r="F4" s="29">
        <v>2950</v>
      </c>
      <c r="H4" s="55" t="s">
        <v>105</v>
      </c>
      <c r="I4" s="51">
        <f>MATCH(H4,B3:B15,0)</f>
        <v>10</v>
      </c>
    </row>
    <row r="5" spans="2:9" ht="15.75" x14ac:dyDescent="0.25">
      <c r="B5" s="29" t="s">
        <v>98</v>
      </c>
      <c r="C5" s="29">
        <v>68</v>
      </c>
      <c r="D5" s="29">
        <v>500</v>
      </c>
      <c r="E5" s="29"/>
      <c r="F5" s="29">
        <v>34000</v>
      </c>
      <c r="H5" s="56"/>
    </row>
    <row r="6" spans="2:9" ht="16.5" thickBot="1" x14ac:dyDescent="0.3">
      <c r="B6" s="29" t="s">
        <v>99</v>
      </c>
      <c r="C6" s="29">
        <v>730</v>
      </c>
      <c r="D6" s="29">
        <v>490</v>
      </c>
      <c r="E6" s="32">
        <v>0.4</v>
      </c>
      <c r="F6" s="29">
        <v>143080</v>
      </c>
      <c r="H6" s="56"/>
    </row>
    <row r="7" spans="2:9" ht="16.5" thickBot="1" x14ac:dyDescent="0.3">
      <c r="B7" s="29" t="s">
        <v>100</v>
      </c>
      <c r="C7" s="29">
        <v>321</v>
      </c>
      <c r="D7" s="29">
        <v>250</v>
      </c>
      <c r="E7" s="32">
        <v>0.2</v>
      </c>
      <c r="F7" s="29">
        <v>16050</v>
      </c>
      <c r="H7" s="53" t="s">
        <v>126</v>
      </c>
      <c r="I7" s="52"/>
    </row>
    <row r="8" spans="2:9" ht="16.5" thickBot="1" x14ac:dyDescent="0.3">
      <c r="B8" s="29" t="s">
        <v>101</v>
      </c>
      <c r="C8" s="29">
        <v>39</v>
      </c>
      <c r="D8" s="29">
        <v>150</v>
      </c>
      <c r="E8" s="29"/>
      <c r="F8" s="29">
        <v>5850</v>
      </c>
      <c r="H8" s="54">
        <v>4</v>
      </c>
      <c r="I8" s="50" t="str" cm="1">
        <f t="array" ref="I8">INDEX(B3:B15,H8)</f>
        <v>Cotton T-Shirts</v>
      </c>
    </row>
    <row r="9" spans="2:9" ht="15.75" x14ac:dyDescent="0.25">
      <c r="B9" s="29" t="s">
        <v>102</v>
      </c>
      <c r="C9" s="29">
        <v>76</v>
      </c>
      <c r="D9" s="29">
        <v>2500</v>
      </c>
      <c r="E9" s="32">
        <v>0.05</v>
      </c>
      <c r="F9" s="29">
        <v>9500</v>
      </c>
    </row>
    <row r="10" spans="2:9" ht="15.75" x14ac:dyDescent="0.25">
      <c r="B10" s="29" t="s">
        <v>103</v>
      </c>
      <c r="C10" s="29">
        <v>125</v>
      </c>
      <c r="D10" s="29">
        <v>1150</v>
      </c>
      <c r="E10" s="32">
        <v>0.1</v>
      </c>
      <c r="F10" s="29">
        <v>14375</v>
      </c>
    </row>
    <row r="11" spans="2:9" ht="15.75" x14ac:dyDescent="0.25">
      <c r="B11" s="29" t="s">
        <v>104</v>
      </c>
      <c r="C11" s="29">
        <v>99</v>
      </c>
      <c r="D11" s="29">
        <v>2150</v>
      </c>
      <c r="E11" s="32">
        <v>0.1</v>
      </c>
      <c r="F11" s="29">
        <v>21285</v>
      </c>
    </row>
    <row r="12" spans="2:9" ht="15.75" x14ac:dyDescent="0.25">
      <c r="B12" s="29" t="s">
        <v>105</v>
      </c>
      <c r="C12" s="29">
        <v>620</v>
      </c>
      <c r="D12" s="29">
        <v>350</v>
      </c>
      <c r="E12" s="32">
        <v>0.4</v>
      </c>
      <c r="F12" s="29">
        <v>86800</v>
      </c>
    </row>
    <row r="13" spans="2:9" ht="15.75" x14ac:dyDescent="0.25">
      <c r="B13" s="29" t="s">
        <v>106</v>
      </c>
      <c r="C13" s="29">
        <v>465</v>
      </c>
      <c r="D13" s="29">
        <v>2500</v>
      </c>
      <c r="E13" s="32">
        <v>0.2</v>
      </c>
      <c r="F13" s="29">
        <v>232500</v>
      </c>
    </row>
    <row r="14" spans="2:9" ht="15.75" x14ac:dyDescent="0.25">
      <c r="B14" s="29" t="s">
        <v>107</v>
      </c>
      <c r="C14" s="29">
        <v>1032</v>
      </c>
      <c r="D14" s="29">
        <v>3000</v>
      </c>
      <c r="E14" s="32">
        <v>0.5</v>
      </c>
      <c r="F14" s="29">
        <v>1548000</v>
      </c>
    </row>
    <row r="15" spans="2:9" ht="16.5" thickBot="1" x14ac:dyDescent="0.3">
      <c r="B15" s="37" t="s">
        <v>108</v>
      </c>
      <c r="C15" s="37">
        <v>320</v>
      </c>
      <c r="D15" s="37">
        <v>120</v>
      </c>
      <c r="E15" s="38">
        <v>0.15</v>
      </c>
      <c r="F15" s="37">
        <v>5760</v>
      </c>
    </row>
    <row r="16" spans="2:9" ht="19.5" thickBot="1" x14ac:dyDescent="0.35">
      <c r="B16" s="39"/>
      <c r="C16" s="40"/>
      <c r="D16" s="40"/>
      <c r="E16" s="40"/>
      <c r="F16" s="41">
        <f>SUM(F3:F15)</f>
        <v>2146450</v>
      </c>
    </row>
    <row r="17" spans="2:8" ht="18.75" x14ac:dyDescent="0.3">
      <c r="B17" s="42"/>
      <c r="C17" s="42"/>
      <c r="D17" s="42"/>
      <c r="E17" s="42"/>
      <c r="F17" s="43"/>
    </row>
    <row r="18" spans="2:8" ht="18.75" x14ac:dyDescent="0.3">
      <c r="B18" s="27"/>
      <c r="C18" s="33" t="s">
        <v>118</v>
      </c>
      <c r="D18" s="33">
        <f>SUM(F3:F15)</f>
        <v>2146450</v>
      </c>
      <c r="E18" s="27"/>
      <c r="F18" s="35" t="s">
        <v>124</v>
      </c>
      <c r="G18" s="35" t="str">
        <f>B3 &amp; " Qty: " &amp;C3</f>
        <v>Bat Qty: 263</v>
      </c>
    </row>
    <row r="19" spans="2:8" ht="18.75" x14ac:dyDescent="0.3">
      <c r="C19" s="33" t="s">
        <v>113</v>
      </c>
      <c r="D19" s="33">
        <f>MAX(F3:F15)</f>
        <v>1548000</v>
      </c>
    </row>
    <row r="20" spans="2:8" ht="18.75" x14ac:dyDescent="0.3">
      <c r="C20" s="33" t="s">
        <v>114</v>
      </c>
      <c r="D20" s="33">
        <f>MIN(F3:F15)</f>
        <v>2950</v>
      </c>
    </row>
    <row r="21" spans="2:8" ht="18.75" x14ac:dyDescent="0.3">
      <c r="C21" s="33" t="s">
        <v>116</v>
      </c>
      <c r="D21" s="33">
        <f>LARGE(F3:F15,2)</f>
        <v>232500</v>
      </c>
    </row>
    <row r="22" spans="2:8" ht="18.75" x14ac:dyDescent="0.3">
      <c r="C22" s="33" t="s">
        <v>115</v>
      </c>
      <c r="D22" s="33">
        <f>SMALL(F3:F15,2)</f>
        <v>5760</v>
      </c>
    </row>
    <row r="23" spans="2:8" ht="18.75" x14ac:dyDescent="0.3">
      <c r="C23" s="33" t="s">
        <v>117</v>
      </c>
      <c r="D23" s="36">
        <f>AVERAGE(F3:F15)</f>
        <v>165111.53846153847</v>
      </c>
    </row>
    <row r="24" spans="2:8" ht="19.5" thickBot="1" x14ac:dyDescent="0.35">
      <c r="C24" s="33"/>
      <c r="D24" s="33"/>
    </row>
    <row r="25" spans="2:8" ht="57" thickBot="1" x14ac:dyDescent="0.35">
      <c r="C25" s="44" t="s">
        <v>119</v>
      </c>
      <c r="D25" s="45">
        <f>COUNT(E3:E15)</f>
        <v>11</v>
      </c>
    </row>
    <row r="26" spans="2:8" ht="19.5" thickBot="1" x14ac:dyDescent="0.35">
      <c r="C26" s="33"/>
      <c r="D26" s="33"/>
    </row>
    <row r="27" spans="2:8" ht="38.25" thickBot="1" x14ac:dyDescent="0.35">
      <c r="C27" s="44" t="s">
        <v>120</v>
      </c>
      <c r="D27" s="45">
        <f>COUNTA(B3:B15)</f>
        <v>13</v>
      </c>
      <c r="H27" s="44"/>
    </row>
    <row r="28" spans="2:8" ht="15.75" thickBot="1" x14ac:dyDescent="0.3"/>
    <row r="29" spans="2:8" ht="38.25" thickBot="1" x14ac:dyDescent="0.35">
      <c r="C29" s="44" t="s">
        <v>121</v>
      </c>
      <c r="D29" s="45">
        <f>COUNTBLANK(E3:E15)</f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6C95-C512-46FC-B03C-5739A1202C4E}">
  <dimension ref="B2:C4"/>
  <sheetViews>
    <sheetView workbookViewId="0">
      <selection activeCell="B11" sqref="B11"/>
    </sheetView>
  </sheetViews>
  <sheetFormatPr defaultRowHeight="15" x14ac:dyDescent="0.25"/>
  <cols>
    <col min="2" max="2" width="73.140625" customWidth="1"/>
    <col min="3" max="3" width="28.85546875" bestFit="1" customWidth="1"/>
  </cols>
  <sheetData>
    <row r="2" spans="2:3" ht="15.75" thickBot="1" x14ac:dyDescent="0.3"/>
    <row r="3" spans="2:3" ht="28.5" x14ac:dyDescent="0.45">
      <c r="B3" s="46" t="s">
        <v>122</v>
      </c>
      <c r="C3" s="47">
        <f ca="1">TODAY()</f>
        <v>45072</v>
      </c>
    </row>
    <row r="4" spans="2:3" ht="29.25" thickBot="1" x14ac:dyDescent="0.5">
      <c r="B4" s="48" t="s">
        <v>123</v>
      </c>
      <c r="C4" s="49">
        <f ca="1">NOW()</f>
        <v>45072.29388125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AB65-2FF1-49EB-8C66-79CC84CEEFD5}">
  <dimension ref="B1:K46"/>
  <sheetViews>
    <sheetView topLeftCell="A29" workbookViewId="0">
      <selection activeCell="I34" sqref="I34"/>
    </sheetView>
  </sheetViews>
  <sheetFormatPr defaultRowHeight="15" x14ac:dyDescent="0.25"/>
  <cols>
    <col min="2" max="2" width="19.5703125" customWidth="1"/>
    <col min="3" max="6" width="13.7109375" customWidth="1"/>
    <col min="8" max="8" width="16" customWidth="1"/>
    <col min="9" max="9" width="14.85546875" customWidth="1"/>
  </cols>
  <sheetData>
    <row r="1" spans="2:8" ht="15.75" thickBot="1" x14ac:dyDescent="0.3"/>
    <row r="2" spans="2:8" ht="16.5" thickBot="1" x14ac:dyDescent="0.3">
      <c r="B2" s="30" t="s">
        <v>95</v>
      </c>
      <c r="C2" s="31" t="s">
        <v>109</v>
      </c>
      <c r="D2" s="31" t="s">
        <v>110</v>
      </c>
      <c r="E2" s="58" t="s">
        <v>111</v>
      </c>
      <c r="F2" s="62" t="s">
        <v>112</v>
      </c>
      <c r="H2" s="68" t="s">
        <v>133</v>
      </c>
    </row>
    <row r="3" spans="2:8" ht="15.75" x14ac:dyDescent="0.25">
      <c r="B3" s="29" t="s">
        <v>96</v>
      </c>
      <c r="C3" s="29">
        <v>263</v>
      </c>
      <c r="D3" s="29">
        <v>2000</v>
      </c>
      <c r="E3" s="59">
        <v>0.05</v>
      </c>
      <c r="F3" s="63">
        <v>26300</v>
      </c>
      <c r="H3" s="65">
        <f t="array" ref="H3:H15">C3:C15*D3:D15</f>
        <v>526000</v>
      </c>
    </row>
    <row r="4" spans="2:8" ht="15.75" x14ac:dyDescent="0.25">
      <c r="B4" s="29" t="s">
        <v>97</v>
      </c>
      <c r="C4" s="29">
        <v>590</v>
      </c>
      <c r="D4" s="29">
        <v>50</v>
      </c>
      <c r="E4" s="59">
        <v>0.1</v>
      </c>
      <c r="F4" s="63">
        <v>2950</v>
      </c>
      <c r="H4" s="66">
        <v>29500</v>
      </c>
    </row>
    <row r="5" spans="2:8" ht="15.75" x14ac:dyDescent="0.25">
      <c r="B5" s="29" t="s">
        <v>98</v>
      </c>
      <c r="C5" s="29">
        <v>68</v>
      </c>
      <c r="D5" s="29">
        <v>500</v>
      </c>
      <c r="E5" s="60"/>
      <c r="F5" s="63">
        <v>34000</v>
      </c>
      <c r="H5" s="66">
        <v>34000</v>
      </c>
    </row>
    <row r="6" spans="2:8" ht="15.75" x14ac:dyDescent="0.25">
      <c r="B6" s="29" t="s">
        <v>99</v>
      </c>
      <c r="C6" s="29">
        <v>730</v>
      </c>
      <c r="D6" s="29">
        <v>490</v>
      </c>
      <c r="E6" s="59">
        <v>0.4</v>
      </c>
      <c r="F6" s="63">
        <v>143080</v>
      </c>
      <c r="H6" s="66">
        <v>357700</v>
      </c>
    </row>
    <row r="7" spans="2:8" ht="15.75" x14ac:dyDescent="0.25">
      <c r="B7" s="29" t="s">
        <v>100</v>
      </c>
      <c r="C7" s="29">
        <v>321</v>
      </c>
      <c r="D7" s="29">
        <v>250</v>
      </c>
      <c r="E7" s="59">
        <v>0.2</v>
      </c>
      <c r="F7" s="63">
        <v>16050</v>
      </c>
      <c r="H7" s="66">
        <v>80250</v>
      </c>
    </row>
    <row r="8" spans="2:8" ht="15.75" x14ac:dyDescent="0.25">
      <c r="B8" s="29" t="s">
        <v>101</v>
      </c>
      <c r="C8" s="29">
        <v>39</v>
      </c>
      <c r="D8" s="29">
        <v>150</v>
      </c>
      <c r="E8" s="60"/>
      <c r="F8" s="63">
        <v>5850</v>
      </c>
      <c r="H8" s="66">
        <v>5850</v>
      </c>
    </row>
    <row r="9" spans="2:8" ht="15.75" x14ac:dyDescent="0.25">
      <c r="B9" s="29" t="s">
        <v>102</v>
      </c>
      <c r="C9" s="29">
        <v>76</v>
      </c>
      <c r="D9" s="29">
        <v>2500</v>
      </c>
      <c r="E9" s="59">
        <v>0.05</v>
      </c>
      <c r="F9" s="63">
        <v>9500</v>
      </c>
      <c r="H9" s="66">
        <v>190000</v>
      </c>
    </row>
    <row r="10" spans="2:8" ht="15.75" x14ac:dyDescent="0.25">
      <c r="B10" s="29" t="s">
        <v>103</v>
      </c>
      <c r="C10" s="29">
        <v>125</v>
      </c>
      <c r="D10" s="29">
        <v>1150</v>
      </c>
      <c r="E10" s="59">
        <v>0.1</v>
      </c>
      <c r="F10" s="63">
        <v>14375</v>
      </c>
      <c r="H10" s="66">
        <v>143750</v>
      </c>
    </row>
    <row r="11" spans="2:8" ht="15.75" x14ac:dyDescent="0.25">
      <c r="B11" s="29" t="s">
        <v>134</v>
      </c>
      <c r="C11" s="29">
        <v>99</v>
      </c>
      <c r="D11" s="29">
        <v>2150</v>
      </c>
      <c r="E11" s="59">
        <v>0.1</v>
      </c>
      <c r="F11" s="63">
        <v>21285</v>
      </c>
      <c r="H11" s="66">
        <v>212850</v>
      </c>
    </row>
    <row r="12" spans="2:8" ht="15.75" x14ac:dyDescent="0.25">
      <c r="B12" s="29" t="s">
        <v>105</v>
      </c>
      <c r="C12" s="29">
        <v>620</v>
      </c>
      <c r="D12" s="29">
        <v>350</v>
      </c>
      <c r="E12" s="59">
        <v>0.4</v>
      </c>
      <c r="F12" s="63">
        <v>86800</v>
      </c>
      <c r="H12" s="66">
        <v>217000</v>
      </c>
    </row>
    <row r="13" spans="2:8" ht="15.75" x14ac:dyDescent="0.25">
      <c r="B13" s="29" t="s">
        <v>106</v>
      </c>
      <c r="C13" s="29">
        <v>465</v>
      </c>
      <c r="D13" s="29">
        <v>2500</v>
      </c>
      <c r="E13" s="59">
        <v>0.2</v>
      </c>
      <c r="F13" s="63">
        <v>232500</v>
      </c>
      <c r="H13" s="66">
        <v>1162500</v>
      </c>
    </row>
    <row r="14" spans="2:8" ht="15.75" x14ac:dyDescent="0.25">
      <c r="B14" s="29" t="s">
        <v>107</v>
      </c>
      <c r="C14" s="29">
        <v>1032</v>
      </c>
      <c r="D14" s="29">
        <v>3000</v>
      </c>
      <c r="E14" s="59">
        <v>0.5</v>
      </c>
      <c r="F14" s="63">
        <v>1548000</v>
      </c>
      <c r="H14" s="66">
        <v>3096000</v>
      </c>
    </row>
    <row r="15" spans="2:8" ht="16.5" thickBot="1" x14ac:dyDescent="0.3">
      <c r="B15" s="37" t="s">
        <v>108</v>
      </c>
      <c r="C15" s="37">
        <v>320</v>
      </c>
      <c r="D15" s="37">
        <v>120</v>
      </c>
      <c r="E15" s="61">
        <v>0.15</v>
      </c>
      <c r="F15" s="64">
        <v>5760</v>
      </c>
      <c r="H15" s="67">
        <v>38400</v>
      </c>
    </row>
    <row r="16" spans="2:8" ht="15.75" x14ac:dyDescent="0.25">
      <c r="B16" s="29" t="s">
        <v>100</v>
      </c>
      <c r="C16" s="29">
        <v>311</v>
      </c>
      <c r="D16" s="29">
        <v>250</v>
      </c>
      <c r="E16" s="59">
        <v>0.2</v>
      </c>
      <c r="F16" s="63">
        <v>19050</v>
      </c>
      <c r="H16" s="69"/>
    </row>
    <row r="17" spans="2:9" ht="16.5" thickBot="1" x14ac:dyDescent="0.3">
      <c r="B17" s="29" t="s">
        <v>96</v>
      </c>
      <c r="C17" s="29">
        <v>243</v>
      </c>
      <c r="D17" s="29">
        <v>2000</v>
      </c>
      <c r="E17" s="59">
        <v>0.05</v>
      </c>
      <c r="F17" s="63">
        <v>22300</v>
      </c>
      <c r="H17" s="69"/>
    </row>
    <row r="18" spans="2:9" ht="19.5" thickBot="1" x14ac:dyDescent="0.35">
      <c r="B18" s="39"/>
      <c r="C18" s="40"/>
      <c r="D18" s="40"/>
      <c r="E18" s="40"/>
      <c r="F18" s="57">
        <f>SUM(F3:F15)</f>
        <v>2146450</v>
      </c>
    </row>
    <row r="21" spans="2:9" x14ac:dyDescent="0.25">
      <c r="D21" t="s">
        <v>127</v>
      </c>
      <c r="E21">
        <f>SUMIF(B3:B17,"Bat",F3:F17)</f>
        <v>48600</v>
      </c>
      <c r="F21" t="s">
        <v>135</v>
      </c>
    </row>
    <row r="22" spans="2:9" x14ac:dyDescent="0.25">
      <c r="D22" t="s">
        <v>128</v>
      </c>
      <c r="E22">
        <f>COUNTIF(E3:E17,"10%")</f>
        <v>3</v>
      </c>
    </row>
    <row r="23" spans="2:9" x14ac:dyDescent="0.25">
      <c r="D23" t="s">
        <v>129</v>
      </c>
    </row>
    <row r="24" spans="2:9" x14ac:dyDescent="0.25">
      <c r="D24" t="s">
        <v>130</v>
      </c>
    </row>
    <row r="26" spans="2:9" x14ac:dyDescent="0.25">
      <c r="D26" t="s">
        <v>117</v>
      </c>
    </row>
    <row r="27" spans="2:9" x14ac:dyDescent="0.25">
      <c r="D27" t="s">
        <v>131</v>
      </c>
    </row>
    <row r="28" spans="2:9" x14ac:dyDescent="0.25">
      <c r="D28" t="s">
        <v>132</v>
      </c>
    </row>
    <row r="29" spans="2:9" ht="15.75" thickBot="1" x14ac:dyDescent="0.3"/>
    <row r="30" spans="2:9" ht="15.75" x14ac:dyDescent="0.25">
      <c r="B30" s="30" t="s">
        <v>95</v>
      </c>
      <c r="C30" s="31" t="s">
        <v>109</v>
      </c>
      <c r="D30" s="58" t="s">
        <v>110</v>
      </c>
      <c r="E30" s="73" t="s">
        <v>136</v>
      </c>
      <c r="F30" s="73" t="s">
        <v>137</v>
      </c>
    </row>
    <row r="31" spans="2:9" ht="15.75" x14ac:dyDescent="0.25">
      <c r="B31" s="29" t="s">
        <v>96</v>
      </c>
      <c r="C31" s="29">
        <v>263</v>
      </c>
      <c r="D31" s="60">
        <v>2000</v>
      </c>
      <c r="E31" s="66">
        <f>RANK(D31,$D$31:$D$45)</f>
        <v>5</v>
      </c>
      <c r="F31" s="66">
        <f>RANK(D31,$D$31:$D$45,1)</f>
        <v>11</v>
      </c>
    </row>
    <row r="32" spans="2:9" ht="15.75" x14ac:dyDescent="0.25">
      <c r="B32" s="29" t="s">
        <v>97</v>
      </c>
      <c r="C32" s="29">
        <v>590</v>
      </c>
      <c r="D32" s="60">
        <v>50</v>
      </c>
      <c r="E32" s="66">
        <f t="shared" ref="E32:E45" si="0">RANK(D32,$D$31:$D$45)</f>
        <v>15</v>
      </c>
      <c r="F32" s="66">
        <f t="shared" ref="F32:F45" si="1">RANK(D32,$D$31:$D$45,1)</f>
        <v>1</v>
      </c>
      <c r="H32" t="s">
        <v>117</v>
      </c>
      <c r="I32" s="34">
        <f>AVERAGE(D31:D45)</f>
        <v>1130.6666666666667</v>
      </c>
    </row>
    <row r="33" spans="2:11" ht="15.75" x14ac:dyDescent="0.25">
      <c r="B33" s="29" t="s">
        <v>98</v>
      </c>
      <c r="C33" s="29">
        <v>68</v>
      </c>
      <c r="D33" s="60">
        <v>500</v>
      </c>
      <c r="E33" s="66">
        <f t="shared" si="0"/>
        <v>8</v>
      </c>
      <c r="F33" s="66">
        <f t="shared" si="1"/>
        <v>8</v>
      </c>
      <c r="H33" t="s">
        <v>131</v>
      </c>
      <c r="I33">
        <f>AVERAGEIF(B31:B45,K33,D31:D45)</f>
        <v>1750</v>
      </c>
      <c r="K33" t="s">
        <v>96</v>
      </c>
    </row>
    <row r="34" spans="2:11" ht="15.75" x14ac:dyDescent="0.25">
      <c r="B34" s="29" t="s">
        <v>99</v>
      </c>
      <c r="C34" s="29">
        <v>730</v>
      </c>
      <c r="D34" s="60">
        <v>490</v>
      </c>
      <c r="E34" s="66">
        <f t="shared" si="0"/>
        <v>9</v>
      </c>
      <c r="F34" s="66">
        <f t="shared" si="1"/>
        <v>7</v>
      </c>
      <c r="H34" t="s">
        <v>132</v>
      </c>
      <c r="I34">
        <f>AVERAGEIFS(D31:D45,B31:B45,K34)</f>
        <v>350</v>
      </c>
      <c r="K34" t="s">
        <v>105</v>
      </c>
    </row>
    <row r="35" spans="2:11" ht="15.75" x14ac:dyDescent="0.25">
      <c r="B35" s="29" t="s">
        <v>100</v>
      </c>
      <c r="C35" s="29">
        <v>321</v>
      </c>
      <c r="D35" s="60">
        <v>250</v>
      </c>
      <c r="E35" s="66">
        <f t="shared" si="0"/>
        <v>11</v>
      </c>
      <c r="F35" s="66">
        <f t="shared" si="1"/>
        <v>4</v>
      </c>
    </row>
    <row r="36" spans="2:11" ht="15.75" x14ac:dyDescent="0.25">
      <c r="B36" s="29" t="s">
        <v>101</v>
      </c>
      <c r="C36" s="29">
        <v>39</v>
      </c>
      <c r="D36" s="60">
        <v>150</v>
      </c>
      <c r="E36" s="66">
        <f t="shared" si="0"/>
        <v>13</v>
      </c>
      <c r="F36" s="66">
        <f t="shared" si="1"/>
        <v>3</v>
      </c>
    </row>
    <row r="37" spans="2:11" ht="15.75" x14ac:dyDescent="0.25">
      <c r="B37" s="29" t="s">
        <v>102</v>
      </c>
      <c r="C37" s="29">
        <v>76</v>
      </c>
      <c r="D37" s="60">
        <v>2500</v>
      </c>
      <c r="E37" s="66">
        <f t="shared" si="0"/>
        <v>2</v>
      </c>
      <c r="F37" s="66">
        <f t="shared" si="1"/>
        <v>13</v>
      </c>
    </row>
    <row r="38" spans="2:11" ht="15.75" x14ac:dyDescent="0.25">
      <c r="B38" s="29" t="s">
        <v>103</v>
      </c>
      <c r="C38" s="29">
        <v>125</v>
      </c>
      <c r="D38" s="60">
        <v>1150</v>
      </c>
      <c r="E38" s="66">
        <f t="shared" si="0"/>
        <v>7</v>
      </c>
      <c r="F38" s="66">
        <f t="shared" si="1"/>
        <v>9</v>
      </c>
    </row>
    <row r="39" spans="2:11" ht="15.75" x14ac:dyDescent="0.25">
      <c r="B39" s="29" t="s">
        <v>134</v>
      </c>
      <c r="C39" s="29">
        <v>99</v>
      </c>
      <c r="D39" s="60">
        <v>2150</v>
      </c>
      <c r="E39" s="66">
        <f t="shared" si="0"/>
        <v>4</v>
      </c>
      <c r="F39" s="66">
        <f t="shared" si="1"/>
        <v>12</v>
      </c>
    </row>
    <row r="40" spans="2:11" ht="15.75" x14ac:dyDescent="0.25">
      <c r="B40" s="29" t="s">
        <v>105</v>
      </c>
      <c r="C40" s="29">
        <v>620</v>
      </c>
      <c r="D40" s="60">
        <v>350</v>
      </c>
      <c r="E40" s="66">
        <f t="shared" si="0"/>
        <v>10</v>
      </c>
      <c r="F40" s="66">
        <f t="shared" si="1"/>
        <v>6</v>
      </c>
    </row>
    <row r="41" spans="2:11" ht="15.75" x14ac:dyDescent="0.25">
      <c r="B41" s="29" t="s">
        <v>106</v>
      </c>
      <c r="C41" s="29">
        <v>465</v>
      </c>
      <c r="D41" s="60">
        <v>2500</v>
      </c>
      <c r="E41" s="66">
        <f t="shared" si="0"/>
        <v>2</v>
      </c>
      <c r="F41" s="66">
        <f t="shared" si="1"/>
        <v>13</v>
      </c>
    </row>
    <row r="42" spans="2:11" ht="15.75" x14ac:dyDescent="0.25">
      <c r="B42" s="29" t="s">
        <v>107</v>
      </c>
      <c r="C42" s="29">
        <v>1032</v>
      </c>
      <c r="D42" s="60">
        <v>3000</v>
      </c>
      <c r="E42" s="66">
        <f t="shared" si="0"/>
        <v>1</v>
      </c>
      <c r="F42" s="66">
        <f t="shared" si="1"/>
        <v>15</v>
      </c>
    </row>
    <row r="43" spans="2:11" ht="15.75" x14ac:dyDescent="0.25">
      <c r="B43" s="37" t="s">
        <v>108</v>
      </c>
      <c r="C43" s="37">
        <v>320</v>
      </c>
      <c r="D43" s="74">
        <v>120</v>
      </c>
      <c r="E43" s="66">
        <f t="shared" si="0"/>
        <v>14</v>
      </c>
      <c r="F43" s="66">
        <f t="shared" si="1"/>
        <v>2</v>
      </c>
    </row>
    <row r="44" spans="2:11" ht="15.75" x14ac:dyDescent="0.25">
      <c r="B44" s="29" t="s">
        <v>100</v>
      </c>
      <c r="C44" s="29">
        <v>311</v>
      </c>
      <c r="D44" s="60">
        <v>250</v>
      </c>
      <c r="E44" s="66">
        <f t="shared" si="0"/>
        <v>11</v>
      </c>
      <c r="F44" s="66">
        <f t="shared" si="1"/>
        <v>4</v>
      </c>
    </row>
    <row r="45" spans="2:11" ht="16.5" thickBot="1" x14ac:dyDescent="0.3">
      <c r="B45" s="29" t="s">
        <v>96</v>
      </c>
      <c r="C45" s="29">
        <v>243</v>
      </c>
      <c r="D45" s="60">
        <v>1500</v>
      </c>
      <c r="E45" s="67">
        <f t="shared" si="0"/>
        <v>6</v>
      </c>
      <c r="F45" s="66">
        <f t="shared" si="1"/>
        <v>10</v>
      </c>
    </row>
    <row r="46" spans="2:11" ht="15.75" thickBot="1" x14ac:dyDescent="0.3">
      <c r="B46" s="39"/>
      <c r="C46" s="71"/>
      <c r="D46" s="40"/>
      <c r="E46" s="72"/>
      <c r="F46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FD9A-EAD4-4D72-91E4-246968DB2237}">
  <dimension ref="B2:H134"/>
  <sheetViews>
    <sheetView topLeftCell="A55" workbookViewId="0">
      <selection activeCell="B61" sqref="B61:E68"/>
    </sheetView>
  </sheetViews>
  <sheetFormatPr defaultRowHeight="15" x14ac:dyDescent="0.25"/>
  <cols>
    <col min="2" max="2" width="15.85546875" customWidth="1"/>
    <col min="3" max="3" width="10.42578125" customWidth="1"/>
    <col min="4" max="4" width="10.7109375" customWidth="1"/>
    <col min="9" max="9" width="13.5703125" customWidth="1"/>
  </cols>
  <sheetData>
    <row r="2" spans="2:8" x14ac:dyDescent="0.25">
      <c r="B2" t="s">
        <v>138</v>
      </c>
    </row>
    <row r="4" spans="2:8" x14ac:dyDescent="0.25">
      <c r="B4" t="s">
        <v>139</v>
      </c>
    </row>
    <row r="6" spans="2:8" x14ac:dyDescent="0.25">
      <c r="C6" s="75" t="s">
        <v>140</v>
      </c>
      <c r="D6" s="75" t="s">
        <v>141</v>
      </c>
      <c r="E6" s="75" t="s">
        <v>142</v>
      </c>
      <c r="F6" s="75" t="s">
        <v>143</v>
      </c>
      <c r="G6" s="75" t="s">
        <v>144</v>
      </c>
      <c r="H6" s="75" t="s">
        <v>145</v>
      </c>
    </row>
    <row r="7" spans="2:8" x14ac:dyDescent="0.25">
      <c r="B7" t="s">
        <v>146</v>
      </c>
      <c r="C7">
        <v>486</v>
      </c>
      <c r="D7">
        <v>297</v>
      </c>
      <c r="E7">
        <v>99</v>
      </c>
      <c r="F7">
        <v>519</v>
      </c>
      <c r="G7">
        <v>765</v>
      </c>
      <c r="H7">
        <v>553</v>
      </c>
    </row>
    <row r="8" spans="2:8" x14ac:dyDescent="0.25">
      <c r="B8" t="s">
        <v>147</v>
      </c>
      <c r="C8">
        <v>571</v>
      </c>
      <c r="D8">
        <v>546</v>
      </c>
      <c r="E8">
        <v>291</v>
      </c>
      <c r="F8">
        <v>405</v>
      </c>
      <c r="G8">
        <v>981</v>
      </c>
      <c r="H8">
        <v>66</v>
      </c>
    </row>
    <row r="9" spans="2:8" x14ac:dyDescent="0.25">
      <c r="B9" t="s">
        <v>148</v>
      </c>
      <c r="C9">
        <v>245</v>
      </c>
      <c r="D9">
        <v>444</v>
      </c>
      <c r="E9">
        <v>394</v>
      </c>
      <c r="F9">
        <v>369</v>
      </c>
      <c r="G9">
        <v>848</v>
      </c>
      <c r="H9">
        <v>170</v>
      </c>
    </row>
    <row r="10" spans="2:8" x14ac:dyDescent="0.25">
      <c r="B10" t="s">
        <v>149</v>
      </c>
      <c r="C10">
        <v>434</v>
      </c>
      <c r="D10">
        <v>538</v>
      </c>
      <c r="E10">
        <v>730</v>
      </c>
      <c r="F10">
        <v>284</v>
      </c>
      <c r="G10">
        <v>253</v>
      </c>
      <c r="H10">
        <v>455</v>
      </c>
    </row>
    <row r="11" spans="2:8" x14ac:dyDescent="0.25">
      <c r="B11" t="s">
        <v>150</v>
      </c>
      <c r="C11">
        <v>955</v>
      </c>
      <c r="D11">
        <v>899</v>
      </c>
      <c r="E11">
        <v>433</v>
      </c>
      <c r="F11">
        <v>497</v>
      </c>
      <c r="G11">
        <v>773</v>
      </c>
      <c r="H11">
        <v>552</v>
      </c>
    </row>
    <row r="12" spans="2:8" x14ac:dyDescent="0.25">
      <c r="B12" t="s">
        <v>151</v>
      </c>
      <c r="C12">
        <v>946</v>
      </c>
      <c r="D12">
        <v>736</v>
      </c>
      <c r="E12">
        <v>586</v>
      </c>
      <c r="F12">
        <v>-59</v>
      </c>
      <c r="G12">
        <v>290</v>
      </c>
      <c r="H12">
        <v>581</v>
      </c>
    </row>
    <row r="13" spans="2:8" x14ac:dyDescent="0.25">
      <c r="B13" t="s">
        <v>152</v>
      </c>
      <c r="C13">
        <v>345</v>
      </c>
      <c r="D13">
        <v>-59</v>
      </c>
      <c r="E13">
        <v>81</v>
      </c>
      <c r="F13">
        <v>771</v>
      </c>
      <c r="G13">
        <v>210</v>
      </c>
      <c r="H13">
        <v>486</v>
      </c>
    </row>
    <row r="14" spans="2:8" x14ac:dyDescent="0.25">
      <c r="B14" t="s">
        <v>153</v>
      </c>
      <c r="C14">
        <v>395</v>
      </c>
      <c r="D14">
        <v>368</v>
      </c>
      <c r="E14">
        <v>467</v>
      </c>
      <c r="F14">
        <v>91</v>
      </c>
      <c r="G14">
        <v>67</v>
      </c>
      <c r="H14">
        <v>914</v>
      </c>
    </row>
    <row r="15" spans="2:8" x14ac:dyDescent="0.25">
      <c r="B15" t="s">
        <v>154</v>
      </c>
      <c r="C15">
        <v>587</v>
      </c>
      <c r="D15">
        <v>489</v>
      </c>
      <c r="E15">
        <v>148</v>
      </c>
      <c r="F15">
        <v>275</v>
      </c>
      <c r="G15">
        <v>38</v>
      </c>
      <c r="H15">
        <v>110</v>
      </c>
    </row>
    <row r="16" spans="2:8" x14ac:dyDescent="0.25">
      <c r="B16" t="s">
        <v>155</v>
      </c>
      <c r="C16">
        <v>624</v>
      </c>
      <c r="D16">
        <v>134</v>
      </c>
      <c r="E16">
        <v>386</v>
      </c>
      <c r="F16">
        <v>378</v>
      </c>
      <c r="G16">
        <v>973</v>
      </c>
      <c r="H16">
        <v>897</v>
      </c>
    </row>
    <row r="17" spans="2:8" x14ac:dyDescent="0.25">
      <c r="B17" t="s">
        <v>156</v>
      </c>
      <c r="C17">
        <v>428</v>
      </c>
      <c r="D17">
        <v>392</v>
      </c>
      <c r="E17">
        <v>868</v>
      </c>
      <c r="F17">
        <v>385</v>
      </c>
      <c r="G17">
        <v>-18</v>
      </c>
      <c r="H17">
        <v>560</v>
      </c>
    </row>
    <row r="18" spans="2:8" x14ac:dyDescent="0.25">
      <c r="B18" t="s">
        <v>157</v>
      </c>
      <c r="C18">
        <v>409</v>
      </c>
      <c r="D18">
        <v>410</v>
      </c>
      <c r="E18">
        <v>462</v>
      </c>
      <c r="F18">
        <v>649</v>
      </c>
      <c r="G18">
        <v>70</v>
      </c>
      <c r="H18">
        <v>592</v>
      </c>
    </row>
    <row r="19" spans="2:8" x14ac:dyDescent="0.25">
      <c r="B19" t="s">
        <v>158</v>
      </c>
      <c r="C19">
        <v>545</v>
      </c>
      <c r="D19">
        <v>-65</v>
      </c>
      <c r="E19">
        <v>308</v>
      </c>
      <c r="F19">
        <v>62</v>
      </c>
      <c r="G19">
        <v>564</v>
      </c>
      <c r="H19">
        <v>975</v>
      </c>
    </row>
    <row r="20" spans="2:8" x14ac:dyDescent="0.25">
      <c r="B20" t="s">
        <v>159</v>
      </c>
      <c r="C20">
        <v>121</v>
      </c>
      <c r="D20">
        <v>932</v>
      </c>
      <c r="E20">
        <v>59</v>
      </c>
      <c r="F20">
        <v>18</v>
      </c>
      <c r="G20">
        <v>453</v>
      </c>
      <c r="H20">
        <v>892</v>
      </c>
    </row>
    <row r="21" spans="2:8" x14ac:dyDescent="0.25">
      <c r="B21" t="s">
        <v>160</v>
      </c>
      <c r="C21">
        <v>144</v>
      </c>
      <c r="D21">
        <v>324</v>
      </c>
      <c r="E21">
        <v>508</v>
      </c>
      <c r="F21">
        <v>519</v>
      </c>
      <c r="G21">
        <v>655</v>
      </c>
      <c r="H21">
        <v>125</v>
      </c>
    </row>
    <row r="22" spans="2:8" x14ac:dyDescent="0.25">
      <c r="B22" t="s">
        <v>161</v>
      </c>
      <c r="C22">
        <v>876</v>
      </c>
      <c r="D22">
        <v>213</v>
      </c>
      <c r="E22">
        <v>123</v>
      </c>
      <c r="F22">
        <v>567</v>
      </c>
      <c r="G22">
        <v>-26</v>
      </c>
      <c r="H22">
        <v>117</v>
      </c>
    </row>
    <row r="23" spans="2:8" x14ac:dyDescent="0.25">
      <c r="B23" t="s">
        <v>162</v>
      </c>
      <c r="C23">
        <v>263</v>
      </c>
      <c r="D23">
        <v>633</v>
      </c>
      <c r="E23">
        <v>448</v>
      </c>
      <c r="F23">
        <v>775</v>
      </c>
      <c r="G23">
        <v>732</v>
      </c>
      <c r="H23">
        <v>717</v>
      </c>
    </row>
    <row r="24" spans="2:8" x14ac:dyDescent="0.25">
      <c r="B24" t="s">
        <v>163</v>
      </c>
      <c r="C24">
        <v>420</v>
      </c>
      <c r="D24">
        <v>823</v>
      </c>
      <c r="E24">
        <v>250</v>
      </c>
      <c r="F24">
        <v>671</v>
      </c>
      <c r="G24">
        <v>187</v>
      </c>
      <c r="H24">
        <v>138</v>
      </c>
    </row>
    <row r="25" spans="2:8" x14ac:dyDescent="0.25">
      <c r="B25" t="s">
        <v>164</v>
      </c>
      <c r="C25">
        <v>279</v>
      </c>
      <c r="D25">
        <v>113</v>
      </c>
      <c r="E25">
        <v>281</v>
      </c>
      <c r="F25">
        <v>771</v>
      </c>
      <c r="G25">
        <v>817</v>
      </c>
      <c r="H25">
        <v>981</v>
      </c>
    </row>
    <row r="26" spans="2:8" x14ac:dyDescent="0.25">
      <c r="B26" t="s">
        <v>165</v>
      </c>
      <c r="C26">
        <v>297</v>
      </c>
      <c r="D26">
        <v>509</v>
      </c>
      <c r="E26">
        <v>733</v>
      </c>
      <c r="F26">
        <v>683</v>
      </c>
      <c r="G26">
        <v>700</v>
      </c>
      <c r="H26">
        <v>238</v>
      </c>
    </row>
    <row r="27" spans="2:8" x14ac:dyDescent="0.25">
      <c r="B27" t="s">
        <v>166</v>
      </c>
      <c r="C27">
        <v>530</v>
      </c>
      <c r="D27">
        <v>783</v>
      </c>
      <c r="E27">
        <v>645</v>
      </c>
      <c r="F27">
        <v>242</v>
      </c>
      <c r="G27">
        <v>-10</v>
      </c>
      <c r="H27">
        <v>342</v>
      </c>
    </row>
    <row r="28" spans="2:8" x14ac:dyDescent="0.25">
      <c r="B28" t="s">
        <v>167</v>
      </c>
      <c r="C28">
        <v>79</v>
      </c>
      <c r="D28">
        <v>411</v>
      </c>
      <c r="E28">
        <v>706</v>
      </c>
      <c r="F28">
        <v>249</v>
      </c>
      <c r="G28">
        <v>674</v>
      </c>
      <c r="H28">
        <v>139</v>
      </c>
    </row>
    <row r="29" spans="2:8" x14ac:dyDescent="0.25">
      <c r="B29" t="s">
        <v>168</v>
      </c>
      <c r="C29">
        <v>211</v>
      </c>
      <c r="D29">
        <v>495</v>
      </c>
      <c r="E29">
        <v>406</v>
      </c>
      <c r="F29">
        <v>765</v>
      </c>
      <c r="G29">
        <v>643</v>
      </c>
      <c r="H29">
        <v>872</v>
      </c>
    </row>
    <row r="30" spans="2:8" x14ac:dyDescent="0.25">
      <c r="B30" t="s">
        <v>169</v>
      </c>
      <c r="C30">
        <v>372</v>
      </c>
      <c r="D30">
        <v>333</v>
      </c>
      <c r="E30">
        <v>981</v>
      </c>
      <c r="F30">
        <v>531</v>
      </c>
      <c r="G30">
        <v>414</v>
      </c>
      <c r="H30">
        <v>807</v>
      </c>
    </row>
    <row r="31" spans="2:8" x14ac:dyDescent="0.25">
      <c r="B31" t="s">
        <v>170</v>
      </c>
      <c r="C31">
        <v>621</v>
      </c>
      <c r="D31">
        <v>75</v>
      </c>
      <c r="E31">
        <v>487</v>
      </c>
      <c r="F31">
        <v>311</v>
      </c>
      <c r="G31">
        <v>901</v>
      </c>
      <c r="H31">
        <v>688</v>
      </c>
    </row>
    <row r="34" spans="2:6" x14ac:dyDescent="0.25">
      <c r="B34" t="s">
        <v>171</v>
      </c>
    </row>
    <row r="36" spans="2:6" ht="30" x14ac:dyDescent="0.25">
      <c r="B36" s="76" t="s">
        <v>172</v>
      </c>
      <c r="C36" s="76" t="s">
        <v>173</v>
      </c>
      <c r="D36" s="76" t="s">
        <v>174</v>
      </c>
      <c r="E36" s="76" t="s">
        <v>175</v>
      </c>
      <c r="F36" s="76" t="s">
        <v>176</v>
      </c>
    </row>
    <row r="37" spans="2:6" x14ac:dyDescent="0.25">
      <c r="B37" t="s">
        <v>177</v>
      </c>
      <c r="C37" s="77">
        <v>385</v>
      </c>
      <c r="D37" s="77">
        <v>410</v>
      </c>
      <c r="E37" s="77">
        <v>521</v>
      </c>
      <c r="F37" s="78">
        <f t="shared" ref="F37:F43" si="0">SUM(C37:E37)</f>
        <v>1316</v>
      </c>
    </row>
    <row r="38" spans="2:6" x14ac:dyDescent="0.25">
      <c r="B38" t="s">
        <v>178</v>
      </c>
      <c r="C38" s="77">
        <v>545</v>
      </c>
      <c r="D38" s="77">
        <v>416</v>
      </c>
      <c r="E38" s="77">
        <v>598</v>
      </c>
      <c r="F38" s="78">
        <f t="shared" si="0"/>
        <v>1559</v>
      </c>
    </row>
    <row r="39" spans="2:6" x14ac:dyDescent="0.25">
      <c r="B39" t="s">
        <v>179</v>
      </c>
      <c r="C39" s="77">
        <v>506</v>
      </c>
      <c r="D39" s="77">
        <v>515</v>
      </c>
      <c r="E39" s="77">
        <v>731</v>
      </c>
      <c r="F39" s="78">
        <f t="shared" si="0"/>
        <v>1752</v>
      </c>
    </row>
    <row r="40" spans="2:6" x14ac:dyDescent="0.25">
      <c r="B40" t="s">
        <v>180</v>
      </c>
      <c r="C40" s="77">
        <v>591</v>
      </c>
      <c r="D40" s="77">
        <v>781</v>
      </c>
      <c r="E40" s="77">
        <v>617</v>
      </c>
      <c r="F40" s="78">
        <f t="shared" si="0"/>
        <v>1989</v>
      </c>
    </row>
    <row r="41" spans="2:6" x14ac:dyDescent="0.25">
      <c r="B41" t="s">
        <v>181</v>
      </c>
      <c r="C41" s="77">
        <v>946</v>
      </c>
      <c r="D41" s="77">
        <v>436</v>
      </c>
      <c r="E41" s="77">
        <v>895</v>
      </c>
      <c r="F41" s="78">
        <f t="shared" si="0"/>
        <v>2277</v>
      </c>
    </row>
    <row r="42" spans="2:6" x14ac:dyDescent="0.25">
      <c r="B42" t="s">
        <v>182</v>
      </c>
      <c r="C42" s="77">
        <v>945</v>
      </c>
      <c r="D42" s="77">
        <v>816</v>
      </c>
      <c r="E42" s="77">
        <v>895</v>
      </c>
      <c r="F42" s="78">
        <f t="shared" si="0"/>
        <v>2656</v>
      </c>
    </row>
    <row r="43" spans="2:6" x14ac:dyDescent="0.25">
      <c r="B43" t="s">
        <v>183</v>
      </c>
      <c r="C43" s="77">
        <v>910</v>
      </c>
      <c r="D43" s="77">
        <v>867</v>
      </c>
      <c r="E43" s="77">
        <v>946</v>
      </c>
      <c r="F43" s="78">
        <f t="shared" si="0"/>
        <v>2723</v>
      </c>
    </row>
    <row r="45" spans="2:6" x14ac:dyDescent="0.25">
      <c r="B45" t="s">
        <v>176</v>
      </c>
      <c r="C45" s="78">
        <f>SUM(C37:C44)</f>
        <v>4828</v>
      </c>
      <c r="D45" s="78">
        <f>SUM(D37:D44)</f>
        <v>4241</v>
      </c>
      <c r="E45" s="78">
        <f>SUM(E37:E44)</f>
        <v>5203</v>
      </c>
      <c r="F45" s="78">
        <f>SUM(C45:E45)</f>
        <v>14272</v>
      </c>
    </row>
    <row r="60" spans="2:6" x14ac:dyDescent="0.25">
      <c r="B60" t="s">
        <v>184</v>
      </c>
    </row>
    <row r="61" spans="2:6" ht="30" x14ac:dyDescent="0.25">
      <c r="B61" s="76" t="s">
        <v>172</v>
      </c>
      <c r="C61" s="76" t="s">
        <v>173</v>
      </c>
      <c r="D61" s="76" t="s">
        <v>174</v>
      </c>
      <c r="E61" s="76" t="s">
        <v>175</v>
      </c>
      <c r="F61" s="76" t="s">
        <v>176</v>
      </c>
    </row>
    <row r="62" spans="2:6" x14ac:dyDescent="0.25">
      <c r="B62" t="s">
        <v>177</v>
      </c>
      <c r="C62" s="77">
        <v>385</v>
      </c>
      <c r="D62" s="77">
        <v>410</v>
      </c>
      <c r="E62" s="77">
        <v>521</v>
      </c>
      <c r="F62" s="78">
        <f t="shared" ref="F62:F68" si="1">SUM(C62:E62)</f>
        <v>1316</v>
      </c>
    </row>
    <row r="63" spans="2:6" x14ac:dyDescent="0.25">
      <c r="B63" t="s">
        <v>178</v>
      </c>
      <c r="C63" s="77">
        <v>545</v>
      </c>
      <c r="D63" s="77">
        <v>416</v>
      </c>
      <c r="E63" s="77">
        <v>598</v>
      </c>
      <c r="F63" s="78">
        <f t="shared" si="1"/>
        <v>1559</v>
      </c>
    </row>
    <row r="64" spans="2:6" x14ac:dyDescent="0.25">
      <c r="B64" t="s">
        <v>179</v>
      </c>
      <c r="C64" s="77">
        <v>506</v>
      </c>
      <c r="D64" s="77">
        <v>515</v>
      </c>
      <c r="E64" s="77">
        <v>731</v>
      </c>
      <c r="F64" s="78">
        <f t="shared" si="1"/>
        <v>1752</v>
      </c>
    </row>
    <row r="65" spans="2:6" x14ac:dyDescent="0.25">
      <c r="B65" t="s">
        <v>180</v>
      </c>
      <c r="C65" s="77">
        <v>591</v>
      </c>
      <c r="D65" s="77">
        <v>781</v>
      </c>
      <c r="E65" s="77">
        <v>617</v>
      </c>
      <c r="F65" s="78">
        <f t="shared" si="1"/>
        <v>1989</v>
      </c>
    </row>
    <row r="66" spans="2:6" x14ac:dyDescent="0.25">
      <c r="B66" t="s">
        <v>181</v>
      </c>
      <c r="C66" s="77">
        <v>946</v>
      </c>
      <c r="D66" s="77">
        <v>436</v>
      </c>
      <c r="E66" s="77">
        <v>895</v>
      </c>
      <c r="F66" s="78">
        <f t="shared" si="1"/>
        <v>2277</v>
      </c>
    </row>
    <row r="67" spans="2:6" x14ac:dyDescent="0.25">
      <c r="B67" t="s">
        <v>182</v>
      </c>
      <c r="C67" s="77">
        <v>945</v>
      </c>
      <c r="D67" s="77">
        <v>816</v>
      </c>
      <c r="E67" s="77">
        <v>895</v>
      </c>
      <c r="F67" s="78">
        <f t="shared" si="1"/>
        <v>2656</v>
      </c>
    </row>
    <row r="68" spans="2:6" x14ac:dyDescent="0.25">
      <c r="B68" t="s">
        <v>183</v>
      </c>
      <c r="C68" s="77">
        <v>910</v>
      </c>
      <c r="D68" s="77">
        <v>867</v>
      </c>
      <c r="E68" s="77">
        <v>946</v>
      </c>
      <c r="F68" s="78">
        <f t="shared" si="1"/>
        <v>2723</v>
      </c>
    </row>
    <row r="70" spans="2:6" x14ac:dyDescent="0.25">
      <c r="B70" t="s">
        <v>176</v>
      </c>
      <c r="C70" s="78">
        <f>SUM(C62:C69)</f>
        <v>4828</v>
      </c>
      <c r="D70" s="78">
        <f>SUM(D62:D69)</f>
        <v>4241</v>
      </c>
      <c r="E70" s="78">
        <f>SUM(E62:E69)</f>
        <v>5203</v>
      </c>
      <c r="F70" s="78">
        <f>SUM(C70:E70)</f>
        <v>14272</v>
      </c>
    </row>
    <row r="84" spans="2:6" ht="30" x14ac:dyDescent="0.25">
      <c r="B84" s="76" t="s">
        <v>172</v>
      </c>
      <c r="C84" s="76" t="s">
        <v>173</v>
      </c>
      <c r="D84" s="76" t="s">
        <v>174</v>
      </c>
      <c r="E84" s="76" t="s">
        <v>175</v>
      </c>
      <c r="F84" s="76" t="s">
        <v>176</v>
      </c>
    </row>
    <row r="85" spans="2:6" x14ac:dyDescent="0.25">
      <c r="B85" t="s">
        <v>177</v>
      </c>
      <c r="C85" s="77">
        <v>385</v>
      </c>
      <c r="D85" s="77">
        <v>410</v>
      </c>
      <c r="E85" s="77">
        <v>521</v>
      </c>
      <c r="F85" s="78">
        <f t="shared" ref="F85:F91" si="2">SUM(C85:E85)</f>
        <v>1316</v>
      </c>
    </row>
    <row r="86" spans="2:6" x14ac:dyDescent="0.25">
      <c r="B86" t="s">
        <v>178</v>
      </c>
      <c r="C86" s="77">
        <v>545</v>
      </c>
      <c r="D86" s="77">
        <v>416</v>
      </c>
      <c r="E86" s="77">
        <v>598</v>
      </c>
      <c r="F86" s="78">
        <f t="shared" si="2"/>
        <v>1559</v>
      </c>
    </row>
    <row r="87" spans="2:6" x14ac:dyDescent="0.25">
      <c r="B87" t="s">
        <v>179</v>
      </c>
      <c r="C87" s="77">
        <v>506</v>
      </c>
      <c r="D87" s="77">
        <v>515</v>
      </c>
      <c r="E87" s="77">
        <v>731</v>
      </c>
      <c r="F87" s="78">
        <f t="shared" si="2"/>
        <v>1752</v>
      </c>
    </row>
    <row r="88" spans="2:6" x14ac:dyDescent="0.25">
      <c r="B88" t="s">
        <v>180</v>
      </c>
      <c r="C88" s="77">
        <v>591</v>
      </c>
      <c r="D88" s="77">
        <v>781</v>
      </c>
      <c r="E88" s="77">
        <v>617</v>
      </c>
      <c r="F88" s="78">
        <f t="shared" si="2"/>
        <v>1989</v>
      </c>
    </row>
    <row r="89" spans="2:6" x14ac:dyDescent="0.25">
      <c r="B89" t="s">
        <v>181</v>
      </c>
      <c r="C89" s="77">
        <v>946</v>
      </c>
      <c r="D89" s="77">
        <v>436</v>
      </c>
      <c r="E89" s="77">
        <v>895</v>
      </c>
      <c r="F89" s="78">
        <f t="shared" si="2"/>
        <v>2277</v>
      </c>
    </row>
    <row r="90" spans="2:6" x14ac:dyDescent="0.25">
      <c r="B90" t="s">
        <v>182</v>
      </c>
      <c r="C90" s="77">
        <v>945</v>
      </c>
      <c r="D90" s="77">
        <v>816</v>
      </c>
      <c r="E90" s="77">
        <v>895</v>
      </c>
      <c r="F90" s="78">
        <f t="shared" si="2"/>
        <v>2656</v>
      </c>
    </row>
    <row r="91" spans="2:6" x14ac:dyDescent="0.25">
      <c r="B91" t="s">
        <v>183</v>
      </c>
      <c r="C91" s="77">
        <v>910</v>
      </c>
      <c r="D91" s="77">
        <v>867</v>
      </c>
      <c r="E91" s="77">
        <v>946</v>
      </c>
      <c r="F91" s="78">
        <f t="shared" si="2"/>
        <v>2723</v>
      </c>
    </row>
    <row r="93" spans="2:6" x14ac:dyDescent="0.25">
      <c r="B93" t="s">
        <v>176</v>
      </c>
      <c r="C93" s="78">
        <f>SUM(C85:C92)</f>
        <v>4828</v>
      </c>
      <c r="D93" s="78">
        <f>SUM(D85:D92)</f>
        <v>4241</v>
      </c>
      <c r="E93" s="78">
        <f>SUM(E85:E92)</f>
        <v>5203</v>
      </c>
      <c r="F93" s="78">
        <f>SUM(C93:E93)</f>
        <v>14272</v>
      </c>
    </row>
    <row r="106" spans="2:3" ht="15.75" thickBot="1" x14ac:dyDescent="0.3"/>
    <row r="107" spans="2:3" ht="19.5" thickBot="1" x14ac:dyDescent="0.35">
      <c r="B107" s="57" t="s">
        <v>185</v>
      </c>
    </row>
    <row r="109" spans="2:3" x14ac:dyDescent="0.25">
      <c r="C109" s="75" t="s">
        <v>140</v>
      </c>
    </row>
    <row r="110" spans="2:3" x14ac:dyDescent="0.25">
      <c r="B110" t="s">
        <v>146</v>
      </c>
      <c r="C110">
        <v>486</v>
      </c>
    </row>
    <row r="111" spans="2:3" x14ac:dyDescent="0.25">
      <c r="B111" t="s">
        <v>147</v>
      </c>
      <c r="C111">
        <v>571</v>
      </c>
    </row>
    <row r="112" spans="2:3" x14ac:dyDescent="0.25">
      <c r="B112" t="s">
        <v>148</v>
      </c>
      <c r="C112">
        <v>245</v>
      </c>
    </row>
    <row r="113" spans="2:3" x14ac:dyDescent="0.25">
      <c r="B113" t="s">
        <v>149</v>
      </c>
      <c r="C113">
        <v>434</v>
      </c>
    </row>
    <row r="114" spans="2:3" x14ac:dyDescent="0.25">
      <c r="B114" t="s">
        <v>150</v>
      </c>
      <c r="C114">
        <v>955</v>
      </c>
    </row>
    <row r="115" spans="2:3" x14ac:dyDescent="0.25">
      <c r="B115" t="s">
        <v>151</v>
      </c>
      <c r="C115">
        <v>946</v>
      </c>
    </row>
    <row r="116" spans="2:3" x14ac:dyDescent="0.25">
      <c r="B116" t="s">
        <v>152</v>
      </c>
      <c r="C116">
        <v>345</v>
      </c>
    </row>
    <row r="117" spans="2:3" x14ac:dyDescent="0.25">
      <c r="B117" t="s">
        <v>153</v>
      </c>
      <c r="C117">
        <v>395</v>
      </c>
    </row>
    <row r="118" spans="2:3" x14ac:dyDescent="0.25">
      <c r="B118" t="s">
        <v>154</v>
      </c>
      <c r="C118">
        <v>587</v>
      </c>
    </row>
    <row r="119" spans="2:3" x14ac:dyDescent="0.25">
      <c r="B119" t="s">
        <v>155</v>
      </c>
      <c r="C119">
        <v>624</v>
      </c>
    </row>
    <row r="120" spans="2:3" x14ac:dyDescent="0.25">
      <c r="B120" t="s">
        <v>156</v>
      </c>
      <c r="C120">
        <v>428</v>
      </c>
    </row>
    <row r="121" spans="2:3" x14ac:dyDescent="0.25">
      <c r="B121" t="s">
        <v>157</v>
      </c>
      <c r="C121">
        <v>409</v>
      </c>
    </row>
    <row r="122" spans="2:3" x14ac:dyDescent="0.25">
      <c r="B122" t="s">
        <v>158</v>
      </c>
      <c r="C122">
        <v>545</v>
      </c>
    </row>
    <row r="123" spans="2:3" x14ac:dyDescent="0.25">
      <c r="B123" t="s">
        <v>159</v>
      </c>
      <c r="C123">
        <v>121</v>
      </c>
    </row>
    <row r="124" spans="2:3" x14ac:dyDescent="0.25">
      <c r="B124" t="s">
        <v>160</v>
      </c>
      <c r="C124">
        <v>144</v>
      </c>
    </row>
    <row r="125" spans="2:3" x14ac:dyDescent="0.25">
      <c r="B125" t="s">
        <v>161</v>
      </c>
      <c r="C125">
        <v>876</v>
      </c>
    </row>
    <row r="126" spans="2:3" x14ac:dyDescent="0.25">
      <c r="B126" t="s">
        <v>162</v>
      </c>
      <c r="C126">
        <v>263</v>
      </c>
    </row>
    <row r="127" spans="2:3" x14ac:dyDescent="0.25">
      <c r="B127" t="s">
        <v>163</v>
      </c>
      <c r="C127">
        <v>420</v>
      </c>
    </row>
    <row r="128" spans="2:3" x14ac:dyDescent="0.25">
      <c r="B128" t="s">
        <v>164</v>
      </c>
      <c r="C128">
        <v>279</v>
      </c>
    </row>
    <row r="129" spans="2:3" x14ac:dyDescent="0.25">
      <c r="B129" t="s">
        <v>165</v>
      </c>
      <c r="C129">
        <v>297</v>
      </c>
    </row>
    <row r="130" spans="2:3" x14ac:dyDescent="0.25">
      <c r="B130" t="s">
        <v>166</v>
      </c>
      <c r="C130">
        <v>530</v>
      </c>
    </row>
    <row r="131" spans="2:3" x14ac:dyDescent="0.25">
      <c r="B131" t="s">
        <v>167</v>
      </c>
      <c r="C131">
        <v>79</v>
      </c>
    </row>
    <row r="132" spans="2:3" x14ac:dyDescent="0.25">
      <c r="B132" t="s">
        <v>168</v>
      </c>
      <c r="C132">
        <v>211</v>
      </c>
    </row>
    <row r="133" spans="2:3" x14ac:dyDescent="0.25">
      <c r="B133" t="s">
        <v>169</v>
      </c>
      <c r="C133">
        <v>372</v>
      </c>
    </row>
    <row r="134" spans="2:3" x14ac:dyDescent="0.25">
      <c r="B134" t="s">
        <v>170</v>
      </c>
      <c r="C134">
        <v>621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negative="1" xr2:uid="{3CF9A7D8-7AEC-4529-86EE-8F3A1E21BDF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Charts!C7:H7</xm:f>
              <xm:sqref>I7</xm:sqref>
            </x14:sparkline>
            <x14:sparkline>
              <xm:f>Charts!C8:H8</xm:f>
              <xm:sqref>I8</xm:sqref>
            </x14:sparkline>
            <x14:sparkline>
              <xm:f>Charts!C9:H9</xm:f>
              <xm:sqref>I9</xm:sqref>
            </x14:sparkline>
            <x14:sparkline>
              <xm:f>Charts!C10:H10</xm:f>
              <xm:sqref>I10</xm:sqref>
            </x14:sparkline>
            <x14:sparkline>
              <xm:f>Charts!C11:H11</xm:f>
              <xm:sqref>I11</xm:sqref>
            </x14:sparkline>
            <x14:sparkline>
              <xm:f>Charts!C12:H12</xm:f>
              <xm:sqref>I12</xm:sqref>
            </x14:sparkline>
            <x14:sparkline>
              <xm:f>Charts!C13:H13</xm:f>
              <xm:sqref>I13</xm:sqref>
            </x14:sparkline>
            <x14:sparkline>
              <xm:f>Charts!C14:H14</xm:f>
              <xm:sqref>I14</xm:sqref>
            </x14:sparkline>
            <x14:sparkline>
              <xm:f>Charts!C15:H15</xm:f>
              <xm:sqref>I15</xm:sqref>
            </x14:sparkline>
            <x14:sparkline>
              <xm:f>Charts!C16:H16</xm:f>
              <xm:sqref>I16</xm:sqref>
            </x14:sparkline>
            <x14:sparkline>
              <xm:f>Charts!C17:H17</xm:f>
              <xm:sqref>I17</xm:sqref>
            </x14:sparkline>
            <x14:sparkline>
              <xm:f>Charts!C18:H18</xm:f>
              <xm:sqref>I18</xm:sqref>
            </x14:sparkline>
            <x14:sparkline>
              <xm:f>Charts!C19:H19</xm:f>
              <xm:sqref>I19</xm:sqref>
            </x14:sparkline>
            <x14:sparkline>
              <xm:f>Charts!C20:H20</xm:f>
              <xm:sqref>I20</xm:sqref>
            </x14:sparkline>
            <x14:sparkline>
              <xm:f>Charts!C21:H21</xm:f>
              <xm:sqref>I21</xm:sqref>
            </x14:sparkline>
            <x14:sparkline>
              <xm:f>Charts!C22:H22</xm:f>
              <xm:sqref>I22</xm:sqref>
            </x14:sparkline>
            <x14:sparkline>
              <xm:f>Charts!C23:H23</xm:f>
              <xm:sqref>I23</xm:sqref>
            </x14:sparkline>
            <x14:sparkline>
              <xm:f>Charts!C24:H24</xm:f>
              <xm:sqref>I24</xm:sqref>
            </x14:sparkline>
            <x14:sparkline>
              <xm:f>Charts!C25:H25</xm:f>
              <xm:sqref>I25</xm:sqref>
            </x14:sparkline>
            <x14:sparkline>
              <xm:f>Charts!C26:H26</xm:f>
              <xm:sqref>I26</xm:sqref>
            </x14:sparkline>
            <x14:sparkline>
              <xm:f>Charts!C27:H27</xm:f>
              <xm:sqref>I27</xm:sqref>
            </x14:sparkline>
            <x14:sparkline>
              <xm:f>Charts!C28:H28</xm:f>
              <xm:sqref>I28</xm:sqref>
            </x14:sparkline>
            <x14:sparkline>
              <xm:f>Charts!C29:H29</xm:f>
              <xm:sqref>I29</xm:sqref>
            </x14:sparkline>
            <x14:sparkline>
              <xm:f>Charts!C30:H30</xm:f>
              <xm:sqref>I30</xm:sqref>
            </x14:sparkline>
            <x14:sparkline>
              <xm:f>Charts!C31:H31</xm:f>
              <xm:sqref>I31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D8A2-0C91-433C-BB98-3CC48E818CED}">
  <dimension ref="B1:D33"/>
  <sheetViews>
    <sheetView topLeftCell="A10" workbookViewId="0">
      <selection activeCell="B34" sqref="B34"/>
    </sheetView>
  </sheetViews>
  <sheetFormatPr defaultRowHeight="15" x14ac:dyDescent="0.25"/>
  <cols>
    <col min="2" max="2" width="43.85546875" customWidth="1"/>
    <col min="3" max="3" width="16.85546875" customWidth="1"/>
  </cols>
  <sheetData>
    <row r="1" spans="2:4" ht="15.75" thickBot="1" x14ac:dyDescent="0.3">
      <c r="B1" s="71" t="s">
        <v>206</v>
      </c>
    </row>
    <row r="2" spans="2:4" ht="18.75" x14ac:dyDescent="0.3">
      <c r="B2" s="33" t="s">
        <v>186</v>
      </c>
    </row>
    <row r="3" spans="2:4" ht="15.75" x14ac:dyDescent="0.25">
      <c r="B3" s="79" t="s">
        <v>187</v>
      </c>
      <c r="C3" t="s">
        <v>188</v>
      </c>
      <c r="D3" t="s">
        <v>189</v>
      </c>
    </row>
    <row r="4" spans="2:4" ht="15.75" x14ac:dyDescent="0.25">
      <c r="B4" s="79" t="s">
        <v>187</v>
      </c>
      <c r="C4" t="s">
        <v>190</v>
      </c>
      <c r="D4" t="s">
        <v>191</v>
      </c>
    </row>
    <row r="5" spans="2:4" ht="15.75" x14ac:dyDescent="0.25">
      <c r="B5" s="79" t="s">
        <v>192</v>
      </c>
      <c r="C5" t="s">
        <v>193</v>
      </c>
      <c r="D5" t="s">
        <v>194</v>
      </c>
    </row>
    <row r="6" spans="2:4" ht="15.75" x14ac:dyDescent="0.25">
      <c r="B6" s="79" t="s">
        <v>192</v>
      </c>
      <c r="C6" t="s">
        <v>195</v>
      </c>
    </row>
    <row r="7" spans="2:4" ht="15.75" x14ac:dyDescent="0.25">
      <c r="B7" s="79" t="s">
        <v>196</v>
      </c>
      <c r="C7" t="s">
        <v>197</v>
      </c>
    </row>
    <row r="8" spans="2:4" ht="15.75" x14ac:dyDescent="0.25">
      <c r="B8" s="79" t="s">
        <v>196</v>
      </c>
      <c r="C8" t="s">
        <v>198</v>
      </c>
      <c r="D8" t="s">
        <v>199</v>
      </c>
    </row>
    <row r="9" spans="2:4" ht="15.75" x14ac:dyDescent="0.25">
      <c r="B9" s="79" t="s">
        <v>187</v>
      </c>
      <c r="C9" t="s">
        <v>200</v>
      </c>
      <c r="D9" t="s">
        <v>201</v>
      </c>
    </row>
    <row r="10" spans="2:4" ht="15.75" x14ac:dyDescent="0.25">
      <c r="B10" s="79" t="s">
        <v>202</v>
      </c>
      <c r="C10" t="s">
        <v>203</v>
      </c>
    </row>
    <row r="11" spans="2:4" ht="15.75" x14ac:dyDescent="0.25">
      <c r="B11" s="79" t="s">
        <v>202</v>
      </c>
      <c r="C11" t="s">
        <v>204</v>
      </c>
    </row>
    <row r="12" spans="2:4" ht="15.75" x14ac:dyDescent="0.25">
      <c r="B12" s="79" t="s">
        <v>202</v>
      </c>
      <c r="C12" t="s">
        <v>205</v>
      </c>
    </row>
    <row r="16" spans="2:4" ht="15.75" thickBot="1" x14ac:dyDescent="0.3"/>
    <row r="17" spans="2:3" ht="21.75" thickBot="1" x14ac:dyDescent="0.4">
      <c r="B17" s="82" t="s">
        <v>207</v>
      </c>
    </row>
    <row r="18" spans="2:3" ht="18.75" x14ac:dyDescent="0.3">
      <c r="B18" s="80" t="s">
        <v>186</v>
      </c>
    </row>
    <row r="19" spans="2:3" ht="15.75" x14ac:dyDescent="0.25">
      <c r="B19" s="81" t="s">
        <v>187</v>
      </c>
    </row>
    <row r="20" spans="2:3" ht="15.75" x14ac:dyDescent="0.25">
      <c r="B20" s="81" t="s">
        <v>192</v>
      </c>
    </row>
    <row r="21" spans="2:3" ht="15.75" x14ac:dyDescent="0.25">
      <c r="B21" s="81" t="s">
        <v>196</v>
      </c>
    </row>
    <row r="22" spans="2:3" ht="15.75" x14ac:dyDescent="0.25">
      <c r="B22" s="81" t="s">
        <v>202</v>
      </c>
    </row>
    <row r="27" spans="2:3" x14ac:dyDescent="0.25">
      <c r="B27" t="s">
        <v>211</v>
      </c>
    </row>
    <row r="28" spans="2:3" x14ac:dyDescent="0.25">
      <c r="C28" t="s">
        <v>208</v>
      </c>
    </row>
    <row r="29" spans="2:3" x14ac:dyDescent="0.25">
      <c r="C29" t="s">
        <v>203</v>
      </c>
    </row>
    <row r="30" spans="2:3" x14ac:dyDescent="0.25">
      <c r="C30" t="s">
        <v>204</v>
      </c>
    </row>
    <row r="31" spans="2:3" x14ac:dyDescent="0.25">
      <c r="C31" t="s">
        <v>205</v>
      </c>
    </row>
    <row r="33" spans="2:3" x14ac:dyDescent="0.25">
      <c r="B33" t="s">
        <v>209</v>
      </c>
      <c r="C33" t="s">
        <v>210</v>
      </c>
    </row>
  </sheetData>
  <dataValidations count="1">
    <dataValidation type="list" allowBlank="1" showInputMessage="1" showErrorMessage="1" sqref="B34:B44" xr:uid="{6CC88436-565A-4469-B52A-41F0DFA0FF4D}">
      <formula1>$C$29:$C$31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40FC-9482-47EB-AB9C-A30EFFD914DC}">
  <sheetPr>
    <tabColor theme="9" tint="0.39997558519241921"/>
  </sheetPr>
  <dimension ref="B1:E9"/>
  <sheetViews>
    <sheetView tabSelected="1" workbookViewId="0">
      <selection activeCell="L19" sqref="L19"/>
    </sheetView>
  </sheetViews>
  <sheetFormatPr defaultRowHeight="15" x14ac:dyDescent="0.25"/>
  <cols>
    <col min="2" max="2" width="15.28515625" customWidth="1"/>
    <col min="3" max="3" width="19.28515625" customWidth="1"/>
    <col min="4" max="4" width="17.5703125" customWidth="1"/>
    <col min="5" max="5" width="15.28515625" customWidth="1"/>
  </cols>
  <sheetData>
    <row r="1" spans="2:5" x14ac:dyDescent="0.25">
      <c r="B1" s="14"/>
      <c r="C1" s="14"/>
      <c r="D1" s="14"/>
      <c r="E1" s="14"/>
    </row>
    <row r="2" spans="2:5" x14ac:dyDescent="0.25">
      <c r="B2" s="83" t="s">
        <v>172</v>
      </c>
      <c r="C2" s="83" t="s">
        <v>173</v>
      </c>
      <c r="D2" s="83" t="s">
        <v>174</v>
      </c>
      <c r="E2" s="83" t="s">
        <v>175</v>
      </c>
    </row>
    <row r="3" spans="2:5" ht="21" customHeight="1" x14ac:dyDescent="0.25">
      <c r="B3" t="s">
        <v>177</v>
      </c>
      <c r="C3" s="84">
        <v>385</v>
      </c>
      <c r="D3" s="84">
        <v>410</v>
      </c>
      <c r="E3" s="84">
        <v>521</v>
      </c>
    </row>
    <row r="4" spans="2:5" ht="21" customHeight="1" x14ac:dyDescent="0.25">
      <c r="B4" t="s">
        <v>178</v>
      </c>
      <c r="C4" s="84">
        <v>545</v>
      </c>
      <c r="D4" s="84">
        <v>416</v>
      </c>
      <c r="E4" s="84">
        <v>598</v>
      </c>
    </row>
    <row r="5" spans="2:5" ht="21" customHeight="1" x14ac:dyDescent="0.25">
      <c r="B5" t="s">
        <v>179</v>
      </c>
      <c r="C5" s="84">
        <v>506</v>
      </c>
      <c r="D5" s="84">
        <v>515</v>
      </c>
      <c r="E5" s="84">
        <v>731</v>
      </c>
    </row>
    <row r="6" spans="2:5" ht="21" customHeight="1" x14ac:dyDescent="0.25">
      <c r="B6" t="s">
        <v>180</v>
      </c>
      <c r="C6" s="84">
        <v>591</v>
      </c>
      <c r="D6" s="84">
        <v>781</v>
      </c>
      <c r="E6" s="84">
        <v>617</v>
      </c>
    </row>
    <row r="7" spans="2:5" ht="21" customHeight="1" x14ac:dyDescent="0.25">
      <c r="B7" t="s">
        <v>181</v>
      </c>
      <c r="C7" s="84">
        <v>946</v>
      </c>
      <c r="D7" s="84">
        <v>436</v>
      </c>
      <c r="E7" s="84">
        <v>895</v>
      </c>
    </row>
    <row r="8" spans="2:5" ht="21" customHeight="1" x14ac:dyDescent="0.25">
      <c r="B8" t="s">
        <v>182</v>
      </c>
      <c r="C8" s="84">
        <v>945</v>
      </c>
      <c r="D8" s="84">
        <v>816</v>
      </c>
      <c r="E8" s="84">
        <v>895</v>
      </c>
    </row>
    <row r="9" spans="2:5" ht="21" customHeight="1" x14ac:dyDescent="0.25">
      <c r="B9" t="s">
        <v>183</v>
      </c>
      <c r="C9" s="84">
        <v>910</v>
      </c>
      <c r="D9" s="84">
        <v>867</v>
      </c>
      <c r="E9" s="84">
        <v>946</v>
      </c>
    </row>
  </sheetData>
  <conditionalFormatting sqref="E3:E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{71B42565-47F1-4A55-B851-64BF6961E4D7}</x14:id>
        </ext>
      </extLst>
    </cfRule>
  </conditionalFormatting>
  <conditionalFormatting sqref="D3:D9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B42565-47F1-4A55-B851-64BF6961E4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Unit 1 Demo</vt:lpstr>
      <vt:lpstr>Formulas</vt:lpstr>
      <vt:lpstr>RelativeReference</vt:lpstr>
      <vt:lpstr>Absolute Reference</vt:lpstr>
      <vt:lpstr>Text Function</vt:lpstr>
      <vt:lpstr>Statstical Func</vt:lpstr>
      <vt:lpstr>Date</vt:lpstr>
      <vt:lpstr>Statstical Func-2</vt:lpstr>
      <vt:lpstr>Charts</vt:lpstr>
      <vt:lpstr>Data Tools</vt:lpstr>
      <vt:lpstr>Adv. 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T470s</dc:creator>
  <cp:lastModifiedBy>LENOVO T470s</cp:lastModifiedBy>
  <dcterms:created xsi:type="dcterms:W3CDTF">2023-05-25T21:23:23Z</dcterms:created>
  <dcterms:modified xsi:type="dcterms:W3CDTF">2023-05-26T01:39:22Z</dcterms:modified>
</cp:coreProperties>
</file>